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13584" windowHeight="6264" activeTab="6"/>
  </bookViews>
  <sheets>
    <sheet name="Output Text" sheetId="1" r:id="rId1"/>
    <sheet name="ADC" sheetId="2" r:id="rId2"/>
    <sheet name="ASPS" sheetId="3" r:id="rId3"/>
    <sheet name="ACC" sheetId="4" r:id="rId4"/>
    <sheet name="ASCL.L" sheetId="5" r:id="rId5"/>
    <sheet name="AUBN" sheetId="6" r:id="rId6"/>
    <sheet name="BOH" sheetId="7" r:id="rId7"/>
    <sheet name="BMRC" sheetId="8" r:id="rId8"/>
    <sheet name="CFFI" sheetId="9" r:id="rId9"/>
    <sheet name="CDNS" sheetId="10" r:id="rId10"/>
    <sheet name="CAC" sheetId="11" r:id="rId11"/>
    <sheet name="CIZN" sheetId="12" r:id="rId12"/>
    <sheet name="CHCO" sheetId="13" r:id="rId13"/>
    <sheet name="CLB" sheetId="14" r:id="rId14"/>
    <sheet name="CR" sheetId="15" r:id="rId15"/>
    <sheet name="DMRC" sheetId="16" r:id="rId16"/>
    <sheet name="EFSC" sheetId="17" r:id="rId17"/>
    <sheet name="EQC" sheetId="18" r:id="rId18"/>
    <sheet name="FMCB" sheetId="19" r:id="rId19"/>
    <sheet name="FBNC" sheetId="20" r:id="rId20"/>
    <sheet name="FBMS" sheetId="21" r:id="rId21"/>
    <sheet name="FCBC" sheetId="22" r:id="rId22"/>
    <sheet name="THFF" sheetId="23" r:id="rId23"/>
    <sheet name="FRCL.L" sheetId="24" r:id="rId24"/>
    <sheet name="FSB" sheetId="25" r:id="rId25"/>
    <sheet name="FRAF" sheetId="26" r:id="rId26"/>
    <sheet name="GABC" sheetId="27" r:id="rId27"/>
  </sheets>
  <calcPr calcId="171027"/>
</workbook>
</file>

<file path=xl/calcChain.xml><?xml version="1.0" encoding="utf-8"?>
<calcChain xmlns="http://schemas.openxmlformats.org/spreadsheetml/2006/main">
  <c r="N399" i="27" l="1"/>
  <c r="M399" i="27"/>
  <c r="L399" i="27"/>
  <c r="K399" i="27"/>
  <c r="I399" i="27" s="1"/>
  <c r="J399" i="27"/>
  <c r="N398" i="27"/>
  <c r="M398" i="27"/>
  <c r="L398" i="27"/>
  <c r="K398" i="27"/>
  <c r="I398" i="27" s="1"/>
  <c r="J398" i="27"/>
  <c r="N397" i="27"/>
  <c r="M397" i="27"/>
  <c r="L397" i="27"/>
  <c r="K397" i="27"/>
  <c r="I397" i="27" s="1"/>
  <c r="J397" i="27"/>
  <c r="N396" i="27"/>
  <c r="M396" i="27"/>
  <c r="L396" i="27"/>
  <c r="K396" i="27"/>
  <c r="J396" i="27"/>
  <c r="I396" i="27"/>
  <c r="N395" i="27"/>
  <c r="M395" i="27"/>
  <c r="L395" i="27"/>
  <c r="K395" i="27"/>
  <c r="I395" i="27" s="1"/>
  <c r="J395" i="27"/>
  <c r="N394" i="27"/>
  <c r="M394" i="27"/>
  <c r="L394" i="27"/>
  <c r="K394" i="27"/>
  <c r="J394" i="27"/>
  <c r="I394" i="27"/>
  <c r="N393" i="27"/>
  <c r="M393" i="27"/>
  <c r="L393" i="27"/>
  <c r="K393" i="27"/>
  <c r="I393" i="27" s="1"/>
  <c r="J393" i="27"/>
  <c r="N392" i="27"/>
  <c r="M392" i="27"/>
  <c r="L392" i="27"/>
  <c r="K392" i="27"/>
  <c r="J392" i="27"/>
  <c r="I392" i="27"/>
  <c r="N391" i="27"/>
  <c r="M391" i="27"/>
  <c r="L391" i="27"/>
  <c r="K391" i="27"/>
  <c r="I391" i="27" s="1"/>
  <c r="J391" i="27"/>
  <c r="N390" i="27"/>
  <c r="M390" i="27"/>
  <c r="L390" i="27"/>
  <c r="K390" i="27"/>
  <c r="J390" i="27"/>
  <c r="I390" i="27"/>
  <c r="N389" i="27"/>
  <c r="M389" i="27"/>
  <c r="L389" i="27"/>
  <c r="K389" i="27"/>
  <c r="I389" i="27" s="1"/>
  <c r="J389" i="27"/>
  <c r="N388" i="27"/>
  <c r="M388" i="27"/>
  <c r="L388" i="27"/>
  <c r="K388" i="27"/>
  <c r="J388" i="27"/>
  <c r="I388" i="27"/>
  <c r="N387" i="27"/>
  <c r="M387" i="27"/>
  <c r="L387" i="27"/>
  <c r="K387" i="27"/>
  <c r="I387" i="27" s="1"/>
  <c r="J387" i="27"/>
  <c r="N386" i="27"/>
  <c r="M386" i="27"/>
  <c r="L386" i="27"/>
  <c r="K386" i="27"/>
  <c r="J386" i="27"/>
  <c r="I386" i="27"/>
  <c r="N385" i="27"/>
  <c r="M385" i="27"/>
  <c r="L385" i="27"/>
  <c r="K385" i="27"/>
  <c r="I385" i="27" s="1"/>
  <c r="J385" i="27"/>
  <c r="N384" i="27"/>
  <c r="M384" i="27"/>
  <c r="L384" i="27"/>
  <c r="K384" i="27"/>
  <c r="J384" i="27"/>
  <c r="I384" i="27"/>
  <c r="N383" i="27"/>
  <c r="M383" i="27"/>
  <c r="L383" i="27"/>
  <c r="K383" i="27"/>
  <c r="I383" i="27" s="1"/>
  <c r="J383" i="27"/>
  <c r="N382" i="27"/>
  <c r="M382" i="27"/>
  <c r="L382" i="27"/>
  <c r="K382" i="27"/>
  <c r="J382" i="27"/>
  <c r="I382" i="27"/>
  <c r="N381" i="27"/>
  <c r="M381" i="27"/>
  <c r="L381" i="27"/>
  <c r="K381" i="27"/>
  <c r="I381" i="27" s="1"/>
  <c r="J381" i="27"/>
  <c r="N380" i="27"/>
  <c r="M380" i="27"/>
  <c r="L380" i="27"/>
  <c r="K380" i="27"/>
  <c r="J380" i="27"/>
  <c r="I380" i="27"/>
  <c r="N379" i="27"/>
  <c r="M379" i="27"/>
  <c r="L379" i="27"/>
  <c r="K379" i="27"/>
  <c r="I379" i="27" s="1"/>
  <c r="J379" i="27"/>
  <c r="N378" i="27"/>
  <c r="M378" i="27"/>
  <c r="L378" i="27"/>
  <c r="K378" i="27"/>
  <c r="J378" i="27"/>
  <c r="I378" i="27"/>
  <c r="N377" i="27"/>
  <c r="M377" i="27"/>
  <c r="L377" i="27"/>
  <c r="K377" i="27"/>
  <c r="I377" i="27" s="1"/>
  <c r="J377" i="27"/>
  <c r="N376" i="27"/>
  <c r="M376" i="27"/>
  <c r="L376" i="27"/>
  <c r="K376" i="27"/>
  <c r="J376" i="27"/>
  <c r="I376" i="27"/>
  <c r="N375" i="27"/>
  <c r="M375" i="27"/>
  <c r="L375" i="27"/>
  <c r="K375" i="27"/>
  <c r="I375" i="27" s="1"/>
  <c r="J375" i="27"/>
  <c r="N374" i="27"/>
  <c r="M374" i="27"/>
  <c r="L374" i="27"/>
  <c r="K374" i="27"/>
  <c r="J374" i="27"/>
  <c r="I374" i="27"/>
  <c r="N373" i="27"/>
  <c r="M373" i="27"/>
  <c r="L373" i="27"/>
  <c r="K373" i="27"/>
  <c r="I373" i="27" s="1"/>
  <c r="J373" i="27"/>
  <c r="N372" i="27"/>
  <c r="M372" i="27"/>
  <c r="L372" i="27"/>
  <c r="K372" i="27"/>
  <c r="J372" i="27"/>
  <c r="I372" i="27"/>
  <c r="N371" i="27"/>
  <c r="M371" i="27"/>
  <c r="L371" i="27"/>
  <c r="K371" i="27"/>
  <c r="I371" i="27" s="1"/>
  <c r="J371" i="27"/>
  <c r="N370" i="27"/>
  <c r="M370" i="27"/>
  <c r="L370" i="27"/>
  <c r="K370" i="27"/>
  <c r="J370" i="27"/>
  <c r="I370" i="27"/>
  <c r="N369" i="27"/>
  <c r="M369" i="27"/>
  <c r="L369" i="27"/>
  <c r="K369" i="27"/>
  <c r="I369" i="27" s="1"/>
  <c r="J369" i="27"/>
  <c r="N368" i="27"/>
  <c r="M368" i="27"/>
  <c r="L368" i="27"/>
  <c r="K368" i="27"/>
  <c r="J368" i="27"/>
  <c r="I368" i="27"/>
  <c r="N367" i="27"/>
  <c r="M367" i="27"/>
  <c r="L367" i="27"/>
  <c r="K367" i="27"/>
  <c r="I367" i="27" s="1"/>
  <c r="J367" i="27"/>
  <c r="N366" i="27"/>
  <c r="M366" i="27"/>
  <c r="L366" i="27"/>
  <c r="K366" i="27"/>
  <c r="J366" i="27"/>
  <c r="I366" i="27"/>
  <c r="N365" i="27"/>
  <c r="M365" i="27"/>
  <c r="L365" i="27"/>
  <c r="K365" i="27"/>
  <c r="I365" i="27" s="1"/>
  <c r="J365" i="27"/>
  <c r="N364" i="27"/>
  <c r="M364" i="27"/>
  <c r="L364" i="27"/>
  <c r="K364" i="27"/>
  <c r="J364" i="27"/>
  <c r="I364" i="27"/>
  <c r="N363" i="27"/>
  <c r="M363" i="27"/>
  <c r="L363" i="27"/>
  <c r="K363" i="27"/>
  <c r="I363" i="27" s="1"/>
  <c r="J363" i="27"/>
  <c r="N362" i="27"/>
  <c r="M362" i="27"/>
  <c r="L362" i="27"/>
  <c r="K362" i="27"/>
  <c r="J362" i="27"/>
  <c r="I362" i="27"/>
  <c r="N361" i="27"/>
  <c r="M361" i="27"/>
  <c r="L361" i="27"/>
  <c r="K361" i="27"/>
  <c r="I361" i="27" s="1"/>
  <c r="J361" i="27"/>
  <c r="N360" i="27"/>
  <c r="M360" i="27"/>
  <c r="L360" i="27"/>
  <c r="K360" i="27"/>
  <c r="J360" i="27"/>
  <c r="I360" i="27"/>
  <c r="N359" i="27"/>
  <c r="M359" i="27"/>
  <c r="L359" i="27"/>
  <c r="K359" i="27"/>
  <c r="I359" i="27" s="1"/>
  <c r="J359" i="27"/>
  <c r="N358" i="27"/>
  <c r="M358" i="27"/>
  <c r="L358" i="27"/>
  <c r="K358" i="27"/>
  <c r="J358" i="27"/>
  <c r="I358" i="27"/>
  <c r="N357" i="27"/>
  <c r="M357" i="27"/>
  <c r="L357" i="27"/>
  <c r="K357" i="27"/>
  <c r="I357" i="27" s="1"/>
  <c r="J357" i="27"/>
  <c r="N356" i="27"/>
  <c r="M356" i="27"/>
  <c r="L356" i="27"/>
  <c r="K356" i="27"/>
  <c r="J356" i="27"/>
  <c r="I356" i="27"/>
  <c r="N355" i="27"/>
  <c r="M355" i="27"/>
  <c r="L355" i="27"/>
  <c r="K355" i="27"/>
  <c r="I355" i="27" s="1"/>
  <c r="J355" i="27"/>
  <c r="N354" i="27"/>
  <c r="M354" i="27"/>
  <c r="L354" i="27"/>
  <c r="K354" i="27"/>
  <c r="J354" i="27"/>
  <c r="I354" i="27"/>
  <c r="N353" i="27"/>
  <c r="M353" i="27"/>
  <c r="L353" i="27"/>
  <c r="K353" i="27"/>
  <c r="I353" i="27" s="1"/>
  <c r="J353" i="27"/>
  <c r="N352" i="27"/>
  <c r="M352" i="27"/>
  <c r="L352" i="27"/>
  <c r="K352" i="27"/>
  <c r="J352" i="27"/>
  <c r="I352" i="27"/>
  <c r="N351" i="27"/>
  <c r="M351" i="27"/>
  <c r="L351" i="27"/>
  <c r="K351" i="27"/>
  <c r="I351" i="27" s="1"/>
  <c r="J351" i="27"/>
  <c r="N350" i="27"/>
  <c r="M350" i="27"/>
  <c r="L350" i="27"/>
  <c r="K350" i="27"/>
  <c r="J350" i="27"/>
  <c r="I350" i="27"/>
  <c r="N349" i="27"/>
  <c r="M349" i="27"/>
  <c r="L349" i="27"/>
  <c r="K349" i="27"/>
  <c r="I349" i="27" s="1"/>
  <c r="J349" i="27"/>
  <c r="N348" i="27"/>
  <c r="M348" i="27"/>
  <c r="L348" i="27"/>
  <c r="K348" i="27"/>
  <c r="J348" i="27"/>
  <c r="I348" i="27"/>
  <c r="N347" i="27"/>
  <c r="M347" i="27"/>
  <c r="L347" i="27"/>
  <c r="K347" i="27"/>
  <c r="I347" i="27" s="1"/>
  <c r="J347" i="27"/>
  <c r="N346" i="27"/>
  <c r="M346" i="27"/>
  <c r="L346" i="27"/>
  <c r="K346" i="27"/>
  <c r="J346" i="27"/>
  <c r="I346" i="27"/>
  <c r="N345" i="27"/>
  <c r="M345" i="27"/>
  <c r="L345" i="27"/>
  <c r="K345" i="27"/>
  <c r="I345" i="27" s="1"/>
  <c r="J345" i="27"/>
  <c r="N344" i="27"/>
  <c r="M344" i="27"/>
  <c r="L344" i="27"/>
  <c r="K344" i="27"/>
  <c r="J344" i="27"/>
  <c r="I344" i="27"/>
  <c r="N343" i="27"/>
  <c r="M343" i="27"/>
  <c r="L343" i="27"/>
  <c r="K343" i="27"/>
  <c r="I343" i="27" s="1"/>
  <c r="J343" i="27"/>
  <c r="N342" i="27"/>
  <c r="M342" i="27"/>
  <c r="L342" i="27"/>
  <c r="K342" i="27"/>
  <c r="J342" i="27"/>
  <c r="I342" i="27"/>
  <c r="N341" i="27"/>
  <c r="M341" i="27"/>
  <c r="L341" i="27"/>
  <c r="K341" i="27"/>
  <c r="I341" i="27" s="1"/>
  <c r="J341" i="27"/>
  <c r="N340" i="27"/>
  <c r="M340" i="27"/>
  <c r="L340" i="27"/>
  <c r="K340" i="27"/>
  <c r="J340" i="27"/>
  <c r="I340" i="27"/>
  <c r="N339" i="27"/>
  <c r="M339" i="27"/>
  <c r="L339" i="27"/>
  <c r="K339" i="27"/>
  <c r="I339" i="27" s="1"/>
  <c r="J339" i="27"/>
  <c r="N338" i="27"/>
  <c r="M338" i="27"/>
  <c r="L338" i="27"/>
  <c r="K338" i="27"/>
  <c r="J338" i="27"/>
  <c r="I338" i="27"/>
  <c r="N337" i="27"/>
  <c r="M337" i="27"/>
  <c r="L337" i="27"/>
  <c r="K337" i="27"/>
  <c r="I337" i="27" s="1"/>
  <c r="J337" i="27"/>
  <c r="N336" i="27"/>
  <c r="M336" i="27"/>
  <c r="L336" i="27"/>
  <c r="K336" i="27"/>
  <c r="J336" i="27"/>
  <c r="I336" i="27"/>
  <c r="N335" i="27"/>
  <c r="M335" i="27"/>
  <c r="L335" i="27"/>
  <c r="K335" i="27"/>
  <c r="I335" i="27" s="1"/>
  <c r="J335" i="27"/>
  <c r="N334" i="27"/>
  <c r="M334" i="27"/>
  <c r="L334" i="27"/>
  <c r="K334" i="27"/>
  <c r="J334" i="27"/>
  <c r="I334" i="27"/>
  <c r="N333" i="27"/>
  <c r="M333" i="27"/>
  <c r="L333" i="27"/>
  <c r="K333" i="27"/>
  <c r="I333" i="27" s="1"/>
  <c r="J333" i="27"/>
  <c r="N332" i="27"/>
  <c r="M332" i="27"/>
  <c r="L332" i="27"/>
  <c r="K332" i="27"/>
  <c r="J332" i="27"/>
  <c r="I332" i="27"/>
  <c r="N331" i="27"/>
  <c r="M331" i="27"/>
  <c r="L331" i="27"/>
  <c r="K331" i="27"/>
  <c r="I331" i="27" s="1"/>
  <c r="J331" i="27"/>
  <c r="N330" i="27"/>
  <c r="M330" i="27"/>
  <c r="L330" i="27"/>
  <c r="K330" i="27"/>
  <c r="J330" i="27"/>
  <c r="I330" i="27"/>
  <c r="N329" i="27"/>
  <c r="M329" i="27"/>
  <c r="L329" i="27"/>
  <c r="K329" i="27"/>
  <c r="I329" i="27" s="1"/>
  <c r="J329" i="27"/>
  <c r="N328" i="27"/>
  <c r="M328" i="27"/>
  <c r="L328" i="27"/>
  <c r="K328" i="27"/>
  <c r="J328" i="27"/>
  <c r="I328" i="27"/>
  <c r="N327" i="27"/>
  <c r="M327" i="27"/>
  <c r="L327" i="27"/>
  <c r="K327" i="27"/>
  <c r="I327" i="27" s="1"/>
  <c r="J327" i="27"/>
  <c r="N326" i="27"/>
  <c r="M326" i="27"/>
  <c r="L326" i="27"/>
  <c r="K326" i="27"/>
  <c r="J326" i="27"/>
  <c r="I326" i="27"/>
  <c r="N325" i="27"/>
  <c r="M325" i="27"/>
  <c r="L325" i="27"/>
  <c r="K325" i="27"/>
  <c r="I325" i="27" s="1"/>
  <c r="J325" i="27"/>
  <c r="N324" i="27"/>
  <c r="M324" i="27"/>
  <c r="L324" i="27"/>
  <c r="K324" i="27"/>
  <c r="J324" i="27"/>
  <c r="I324" i="27"/>
  <c r="N323" i="27"/>
  <c r="M323" i="27"/>
  <c r="L323" i="27"/>
  <c r="K323" i="27"/>
  <c r="I323" i="27" s="1"/>
  <c r="J323" i="27"/>
  <c r="N322" i="27"/>
  <c r="M322" i="27"/>
  <c r="L322" i="27"/>
  <c r="K322" i="27"/>
  <c r="J322" i="27"/>
  <c r="I322" i="27"/>
  <c r="N321" i="27"/>
  <c r="M321" i="27"/>
  <c r="L321" i="27"/>
  <c r="K321" i="27"/>
  <c r="I321" i="27" s="1"/>
  <c r="J321" i="27"/>
  <c r="N320" i="27"/>
  <c r="M320" i="27"/>
  <c r="L320" i="27"/>
  <c r="K320" i="27"/>
  <c r="J320" i="27"/>
  <c r="I320" i="27"/>
  <c r="N319" i="27"/>
  <c r="M319" i="27"/>
  <c r="L319" i="27"/>
  <c r="K319" i="27"/>
  <c r="I319" i="27" s="1"/>
  <c r="J319" i="27"/>
  <c r="N318" i="27"/>
  <c r="M318" i="27"/>
  <c r="L318" i="27"/>
  <c r="K318" i="27"/>
  <c r="J318" i="27"/>
  <c r="I318" i="27"/>
  <c r="N317" i="27"/>
  <c r="M317" i="27"/>
  <c r="L317" i="27"/>
  <c r="K317" i="27"/>
  <c r="I317" i="27" s="1"/>
  <c r="J317" i="27"/>
  <c r="N316" i="27"/>
  <c r="M316" i="27"/>
  <c r="L316" i="27"/>
  <c r="K316" i="27"/>
  <c r="J316" i="27"/>
  <c r="I316" i="27"/>
  <c r="N315" i="27"/>
  <c r="M315" i="27"/>
  <c r="L315" i="27"/>
  <c r="K315" i="27"/>
  <c r="I315" i="27" s="1"/>
  <c r="J315" i="27"/>
  <c r="N314" i="27"/>
  <c r="M314" i="27"/>
  <c r="L314" i="27"/>
  <c r="K314" i="27"/>
  <c r="J314" i="27"/>
  <c r="I314" i="27"/>
  <c r="N313" i="27"/>
  <c r="M313" i="27"/>
  <c r="L313" i="27"/>
  <c r="K313" i="27"/>
  <c r="I313" i="27" s="1"/>
  <c r="J313" i="27"/>
  <c r="N312" i="27"/>
  <c r="M312" i="27"/>
  <c r="L312" i="27"/>
  <c r="K312" i="27"/>
  <c r="J312" i="27"/>
  <c r="I312" i="27"/>
  <c r="N311" i="27"/>
  <c r="M311" i="27"/>
  <c r="L311" i="27"/>
  <c r="K311" i="27"/>
  <c r="I311" i="27" s="1"/>
  <c r="J311" i="27"/>
  <c r="N310" i="27"/>
  <c r="M310" i="27"/>
  <c r="L310" i="27"/>
  <c r="K310" i="27"/>
  <c r="J310" i="27"/>
  <c r="I310" i="27"/>
  <c r="N309" i="27"/>
  <c r="M309" i="27"/>
  <c r="L309" i="27"/>
  <c r="K309" i="27"/>
  <c r="I309" i="27" s="1"/>
  <c r="J309" i="27"/>
  <c r="N308" i="27"/>
  <c r="M308" i="27"/>
  <c r="L308" i="27"/>
  <c r="K308" i="27"/>
  <c r="J308" i="27"/>
  <c r="I308" i="27"/>
  <c r="N307" i="27"/>
  <c r="M307" i="27"/>
  <c r="L307" i="27"/>
  <c r="K307" i="27"/>
  <c r="I307" i="27" s="1"/>
  <c r="J307" i="27"/>
  <c r="N306" i="27"/>
  <c r="M306" i="27"/>
  <c r="L306" i="27"/>
  <c r="K306" i="27"/>
  <c r="J306" i="27"/>
  <c r="I306" i="27"/>
  <c r="N305" i="27"/>
  <c r="M305" i="27"/>
  <c r="L305" i="27"/>
  <c r="K305" i="27"/>
  <c r="I305" i="27" s="1"/>
  <c r="J305" i="27"/>
  <c r="N304" i="27"/>
  <c r="M304" i="27"/>
  <c r="L304" i="27"/>
  <c r="K304" i="27"/>
  <c r="J304" i="27"/>
  <c r="I304" i="27"/>
  <c r="N303" i="27"/>
  <c r="M303" i="27"/>
  <c r="L303" i="27"/>
  <c r="K303" i="27"/>
  <c r="I303" i="27" s="1"/>
  <c r="J303" i="27"/>
  <c r="N302" i="27"/>
  <c r="M302" i="27"/>
  <c r="L302" i="27"/>
  <c r="K302" i="27"/>
  <c r="J302" i="27"/>
  <c r="I302" i="27"/>
  <c r="N301" i="27"/>
  <c r="M301" i="27"/>
  <c r="L301" i="27"/>
  <c r="K301" i="27"/>
  <c r="I301" i="27" s="1"/>
  <c r="J301" i="27"/>
  <c r="N300" i="27"/>
  <c r="M300" i="27"/>
  <c r="L300" i="27"/>
  <c r="K300" i="27"/>
  <c r="J300" i="27"/>
  <c r="I300" i="27"/>
  <c r="N299" i="27"/>
  <c r="M299" i="27"/>
  <c r="L299" i="27"/>
  <c r="K299" i="27"/>
  <c r="I299" i="27" s="1"/>
  <c r="J299" i="27"/>
  <c r="N298" i="27"/>
  <c r="M298" i="27"/>
  <c r="L298" i="27"/>
  <c r="K298" i="27"/>
  <c r="J298" i="27"/>
  <c r="I298" i="27"/>
  <c r="N297" i="27"/>
  <c r="M297" i="27"/>
  <c r="L297" i="27"/>
  <c r="K297" i="27"/>
  <c r="I297" i="27" s="1"/>
  <c r="J297" i="27"/>
  <c r="N296" i="27"/>
  <c r="M296" i="27"/>
  <c r="L296" i="27"/>
  <c r="K296" i="27"/>
  <c r="J296" i="27"/>
  <c r="I296" i="27"/>
  <c r="N295" i="27"/>
  <c r="M295" i="27"/>
  <c r="L295" i="27"/>
  <c r="K295" i="27"/>
  <c r="I295" i="27" s="1"/>
  <c r="J295" i="27"/>
  <c r="N294" i="27"/>
  <c r="M294" i="27"/>
  <c r="L294" i="27"/>
  <c r="K294" i="27"/>
  <c r="J294" i="27"/>
  <c r="I294" i="27"/>
  <c r="N293" i="27"/>
  <c r="M293" i="27"/>
  <c r="L293" i="27"/>
  <c r="K293" i="27"/>
  <c r="I293" i="27" s="1"/>
  <c r="J293" i="27"/>
  <c r="N292" i="27"/>
  <c r="M292" i="27"/>
  <c r="L292" i="27"/>
  <c r="K292" i="27"/>
  <c r="J292" i="27"/>
  <c r="I292" i="27"/>
  <c r="N291" i="27"/>
  <c r="M291" i="27"/>
  <c r="L291" i="27"/>
  <c r="K291" i="27"/>
  <c r="I291" i="27" s="1"/>
  <c r="J291" i="27"/>
  <c r="N290" i="27"/>
  <c r="M290" i="27"/>
  <c r="L290" i="27"/>
  <c r="K290" i="27"/>
  <c r="J290" i="27"/>
  <c r="I290" i="27"/>
  <c r="N289" i="27"/>
  <c r="M289" i="27"/>
  <c r="L289" i="27"/>
  <c r="K289" i="27"/>
  <c r="I289" i="27" s="1"/>
  <c r="J289" i="27"/>
  <c r="N288" i="27"/>
  <c r="M288" i="27"/>
  <c r="L288" i="27"/>
  <c r="K288" i="27"/>
  <c r="J288" i="27"/>
  <c r="I288" i="27"/>
  <c r="N287" i="27"/>
  <c r="M287" i="27"/>
  <c r="L287" i="27"/>
  <c r="K287" i="27"/>
  <c r="I287" i="27" s="1"/>
  <c r="J287" i="27"/>
  <c r="N286" i="27"/>
  <c r="M286" i="27"/>
  <c r="L286" i="27"/>
  <c r="K286" i="27"/>
  <c r="J286" i="27"/>
  <c r="I286" i="27"/>
  <c r="N285" i="27"/>
  <c r="M285" i="27"/>
  <c r="L285" i="27"/>
  <c r="K285" i="27"/>
  <c r="I285" i="27" s="1"/>
  <c r="J285" i="27"/>
  <c r="N284" i="27"/>
  <c r="M284" i="27"/>
  <c r="L284" i="27"/>
  <c r="K284" i="27"/>
  <c r="J284" i="27"/>
  <c r="I284" i="27"/>
  <c r="N283" i="27"/>
  <c r="M283" i="27"/>
  <c r="L283" i="27"/>
  <c r="K283" i="27"/>
  <c r="I283" i="27" s="1"/>
  <c r="J283" i="27"/>
  <c r="N282" i="27"/>
  <c r="M282" i="27"/>
  <c r="L282" i="27"/>
  <c r="K282" i="27"/>
  <c r="J282" i="27"/>
  <c r="I282" i="27"/>
  <c r="N281" i="27"/>
  <c r="M281" i="27"/>
  <c r="L281" i="27"/>
  <c r="K281" i="27"/>
  <c r="I281" i="27" s="1"/>
  <c r="J281" i="27"/>
  <c r="N280" i="27"/>
  <c r="M280" i="27"/>
  <c r="L280" i="27"/>
  <c r="K280" i="27"/>
  <c r="J280" i="27"/>
  <c r="I280" i="27"/>
  <c r="N279" i="27"/>
  <c r="M279" i="27"/>
  <c r="L279" i="27"/>
  <c r="K279" i="27"/>
  <c r="I279" i="27" s="1"/>
  <c r="J279" i="27"/>
  <c r="N278" i="27"/>
  <c r="M278" i="27"/>
  <c r="L278" i="27"/>
  <c r="K278" i="27"/>
  <c r="J278" i="27"/>
  <c r="I278" i="27"/>
  <c r="N277" i="27"/>
  <c r="M277" i="27"/>
  <c r="L277" i="27"/>
  <c r="K277" i="27"/>
  <c r="I277" i="27" s="1"/>
  <c r="J277" i="27"/>
  <c r="N276" i="27"/>
  <c r="M276" i="27"/>
  <c r="L276" i="27"/>
  <c r="K276" i="27"/>
  <c r="J276" i="27"/>
  <c r="I276" i="27"/>
  <c r="N275" i="27"/>
  <c r="M275" i="27"/>
  <c r="L275" i="27"/>
  <c r="K275" i="27"/>
  <c r="I275" i="27" s="1"/>
  <c r="J275" i="27"/>
  <c r="N274" i="27"/>
  <c r="M274" i="27"/>
  <c r="L274" i="27"/>
  <c r="K274" i="27"/>
  <c r="J274" i="27"/>
  <c r="I274" i="27" s="1"/>
  <c r="N273" i="27"/>
  <c r="M273" i="27"/>
  <c r="L273" i="27"/>
  <c r="K273" i="27"/>
  <c r="J273" i="27"/>
  <c r="N272" i="27"/>
  <c r="M272" i="27"/>
  <c r="L272" i="27"/>
  <c r="K272" i="27"/>
  <c r="J272" i="27"/>
  <c r="I272" i="27"/>
  <c r="N271" i="27"/>
  <c r="M271" i="27"/>
  <c r="L271" i="27"/>
  <c r="K271" i="27"/>
  <c r="I271" i="27" s="1"/>
  <c r="J271" i="27"/>
  <c r="N270" i="27"/>
  <c r="M270" i="27"/>
  <c r="L270" i="27"/>
  <c r="K270" i="27"/>
  <c r="J270" i="27"/>
  <c r="I270" i="27" s="1"/>
  <c r="N269" i="27"/>
  <c r="M269" i="27"/>
  <c r="L269" i="27"/>
  <c r="K269" i="27"/>
  <c r="J269" i="27"/>
  <c r="N268" i="27"/>
  <c r="M268" i="27"/>
  <c r="L268" i="27"/>
  <c r="K268" i="27"/>
  <c r="J268" i="27"/>
  <c r="I268" i="27"/>
  <c r="N267" i="27"/>
  <c r="M267" i="27"/>
  <c r="L267" i="27"/>
  <c r="K267" i="27"/>
  <c r="I267" i="27" s="1"/>
  <c r="J267" i="27"/>
  <c r="N266" i="27"/>
  <c r="M266" i="27"/>
  <c r="L266" i="27"/>
  <c r="K266" i="27"/>
  <c r="J266" i="27"/>
  <c r="I266" i="27" s="1"/>
  <c r="N265" i="27"/>
  <c r="M265" i="27"/>
  <c r="L265" i="27"/>
  <c r="K265" i="27"/>
  <c r="J265" i="27"/>
  <c r="N264" i="27"/>
  <c r="M264" i="27"/>
  <c r="L264" i="27"/>
  <c r="K264" i="27"/>
  <c r="J264" i="27"/>
  <c r="I264" i="27"/>
  <c r="N263" i="27"/>
  <c r="M263" i="27"/>
  <c r="L263" i="27"/>
  <c r="K263" i="27"/>
  <c r="I263" i="27" s="1"/>
  <c r="J263" i="27"/>
  <c r="N262" i="27"/>
  <c r="M262" i="27"/>
  <c r="L262" i="27"/>
  <c r="K262" i="27"/>
  <c r="J262" i="27"/>
  <c r="I262" i="27" s="1"/>
  <c r="N261" i="27"/>
  <c r="M261" i="27"/>
  <c r="L261" i="27"/>
  <c r="K261" i="27"/>
  <c r="J261" i="27"/>
  <c r="N260" i="27"/>
  <c r="M260" i="27"/>
  <c r="L260" i="27"/>
  <c r="K260" i="27"/>
  <c r="J260" i="27"/>
  <c r="I260" i="27"/>
  <c r="N259" i="27"/>
  <c r="M259" i="27"/>
  <c r="L259" i="27"/>
  <c r="K259" i="27"/>
  <c r="I259" i="27" s="1"/>
  <c r="J259" i="27"/>
  <c r="N258" i="27"/>
  <c r="M258" i="27"/>
  <c r="L258" i="27"/>
  <c r="K258" i="27"/>
  <c r="J258" i="27"/>
  <c r="I258" i="27" s="1"/>
  <c r="N257" i="27"/>
  <c r="M257" i="27"/>
  <c r="L257" i="27"/>
  <c r="K257" i="27"/>
  <c r="J257" i="27"/>
  <c r="N256" i="27"/>
  <c r="M256" i="27"/>
  <c r="L256" i="27"/>
  <c r="K256" i="27"/>
  <c r="J256" i="27"/>
  <c r="I256" i="27"/>
  <c r="N255" i="27"/>
  <c r="M255" i="27"/>
  <c r="L255" i="27"/>
  <c r="K255" i="27"/>
  <c r="I255" i="27" s="1"/>
  <c r="J255" i="27"/>
  <c r="N254" i="27"/>
  <c r="M254" i="27"/>
  <c r="L254" i="27"/>
  <c r="K254" i="27"/>
  <c r="J254" i="27"/>
  <c r="I254" i="27" s="1"/>
  <c r="N253" i="27"/>
  <c r="M253" i="27"/>
  <c r="L253" i="27"/>
  <c r="K253" i="27"/>
  <c r="J253" i="27"/>
  <c r="N252" i="27"/>
  <c r="M252" i="27"/>
  <c r="L252" i="27"/>
  <c r="K252" i="27"/>
  <c r="J252" i="27"/>
  <c r="I252" i="27"/>
  <c r="N251" i="27"/>
  <c r="M251" i="27"/>
  <c r="L251" i="27"/>
  <c r="K251" i="27"/>
  <c r="I251" i="27" s="1"/>
  <c r="J251" i="27"/>
  <c r="N250" i="27"/>
  <c r="M250" i="27"/>
  <c r="L250" i="27"/>
  <c r="K250" i="27"/>
  <c r="J250" i="27"/>
  <c r="I250" i="27" s="1"/>
  <c r="N249" i="27"/>
  <c r="M249" i="27"/>
  <c r="L249" i="27"/>
  <c r="K249" i="27"/>
  <c r="J249" i="27"/>
  <c r="N248" i="27"/>
  <c r="M248" i="27"/>
  <c r="L248" i="27"/>
  <c r="K248" i="27"/>
  <c r="J248" i="27"/>
  <c r="I248" i="27"/>
  <c r="N247" i="27"/>
  <c r="M247" i="27"/>
  <c r="L247" i="27"/>
  <c r="K247" i="27"/>
  <c r="I247" i="27" s="1"/>
  <c r="J247" i="27"/>
  <c r="N246" i="27"/>
  <c r="M246" i="27"/>
  <c r="L246" i="27"/>
  <c r="K246" i="27"/>
  <c r="J246" i="27"/>
  <c r="N245" i="27"/>
  <c r="M245" i="27"/>
  <c r="L245" i="27"/>
  <c r="K245" i="27"/>
  <c r="J245" i="27"/>
  <c r="N244" i="27"/>
  <c r="M244" i="27"/>
  <c r="L244" i="27"/>
  <c r="K244" i="27"/>
  <c r="J244" i="27"/>
  <c r="I244" i="27"/>
  <c r="N243" i="27"/>
  <c r="M243" i="27"/>
  <c r="L243" i="27"/>
  <c r="K243" i="27"/>
  <c r="I243" i="27" s="1"/>
  <c r="J243" i="27"/>
  <c r="N242" i="27"/>
  <c r="M242" i="27"/>
  <c r="L242" i="27"/>
  <c r="K242" i="27"/>
  <c r="J242" i="27"/>
  <c r="I242" i="27" s="1"/>
  <c r="N241" i="27"/>
  <c r="M241" i="27"/>
  <c r="L241" i="27"/>
  <c r="K241" i="27"/>
  <c r="J241" i="27"/>
  <c r="N240" i="27"/>
  <c r="M240" i="27"/>
  <c r="L240" i="27"/>
  <c r="K240" i="27"/>
  <c r="J240" i="27"/>
  <c r="I240" i="27"/>
  <c r="N239" i="27"/>
  <c r="M239" i="27"/>
  <c r="L239" i="27"/>
  <c r="K239" i="27"/>
  <c r="I239" i="27" s="1"/>
  <c r="J239" i="27"/>
  <c r="N238" i="27"/>
  <c r="M238" i="27"/>
  <c r="L238" i="27"/>
  <c r="K238" i="27"/>
  <c r="J238" i="27"/>
  <c r="I238" i="27" s="1"/>
  <c r="N237" i="27"/>
  <c r="M237" i="27"/>
  <c r="L237" i="27"/>
  <c r="K237" i="27"/>
  <c r="J237" i="27"/>
  <c r="N236" i="27"/>
  <c r="M236" i="27"/>
  <c r="L236" i="27"/>
  <c r="K236" i="27"/>
  <c r="J236" i="27"/>
  <c r="I236" i="27"/>
  <c r="N235" i="27"/>
  <c r="M235" i="27"/>
  <c r="L235" i="27"/>
  <c r="K235" i="27"/>
  <c r="I235" i="27" s="1"/>
  <c r="J235" i="27"/>
  <c r="N234" i="27"/>
  <c r="M234" i="27"/>
  <c r="L234" i="27"/>
  <c r="K234" i="27"/>
  <c r="J234" i="27"/>
  <c r="I234" i="27" s="1"/>
  <c r="N233" i="27"/>
  <c r="M233" i="27"/>
  <c r="L233" i="27"/>
  <c r="K233" i="27"/>
  <c r="J233" i="27"/>
  <c r="N232" i="27"/>
  <c r="M232" i="27"/>
  <c r="L232" i="27"/>
  <c r="K232" i="27"/>
  <c r="J232" i="27"/>
  <c r="I232" i="27"/>
  <c r="N231" i="27"/>
  <c r="M231" i="27"/>
  <c r="L231" i="27"/>
  <c r="K231" i="27"/>
  <c r="I231" i="27" s="1"/>
  <c r="U33" i="27" s="1"/>
  <c r="J231" i="27"/>
  <c r="N230" i="27"/>
  <c r="M230" i="27"/>
  <c r="L230" i="27"/>
  <c r="K230" i="27"/>
  <c r="J230" i="27"/>
  <c r="N229" i="27"/>
  <c r="M229" i="27"/>
  <c r="L229" i="27"/>
  <c r="K229" i="27"/>
  <c r="I229" i="27" s="1"/>
  <c r="J229" i="27"/>
  <c r="N228" i="27"/>
  <c r="M228" i="27"/>
  <c r="L228" i="27"/>
  <c r="K228" i="27"/>
  <c r="J228" i="27"/>
  <c r="I228" i="27" s="1"/>
  <c r="N227" i="27"/>
  <c r="M227" i="27"/>
  <c r="L227" i="27"/>
  <c r="K227" i="27"/>
  <c r="I227" i="27" s="1"/>
  <c r="J227" i="27"/>
  <c r="N226" i="27"/>
  <c r="M226" i="27"/>
  <c r="L226" i="27"/>
  <c r="K226" i="27"/>
  <c r="J226" i="27"/>
  <c r="N225" i="27"/>
  <c r="M225" i="27"/>
  <c r="L225" i="27"/>
  <c r="K225" i="27"/>
  <c r="I225" i="27" s="1"/>
  <c r="J225" i="27"/>
  <c r="N224" i="27"/>
  <c r="M224" i="27"/>
  <c r="L224" i="27"/>
  <c r="K224" i="27"/>
  <c r="J224" i="27"/>
  <c r="I224" i="27" s="1"/>
  <c r="N223" i="27"/>
  <c r="M223" i="27"/>
  <c r="L223" i="27"/>
  <c r="K223" i="27"/>
  <c r="I223" i="27" s="1"/>
  <c r="J223" i="27"/>
  <c r="N222" i="27"/>
  <c r="M222" i="27"/>
  <c r="L222" i="27"/>
  <c r="K222" i="27"/>
  <c r="J222" i="27"/>
  <c r="N221" i="27"/>
  <c r="M221" i="27"/>
  <c r="L221" i="27"/>
  <c r="K221" i="27"/>
  <c r="I221" i="27" s="1"/>
  <c r="J221" i="27"/>
  <c r="N220" i="27"/>
  <c r="M220" i="27"/>
  <c r="L220" i="27"/>
  <c r="K220" i="27"/>
  <c r="J220" i="27"/>
  <c r="I220" i="27" s="1"/>
  <c r="N219" i="27"/>
  <c r="M219" i="27"/>
  <c r="L219" i="27"/>
  <c r="K219" i="27"/>
  <c r="I219" i="27" s="1"/>
  <c r="J219" i="27"/>
  <c r="N218" i="27"/>
  <c r="M218" i="27"/>
  <c r="L218" i="27"/>
  <c r="K218" i="27"/>
  <c r="J218" i="27"/>
  <c r="N217" i="27"/>
  <c r="M217" i="27"/>
  <c r="L217" i="27"/>
  <c r="K217" i="27"/>
  <c r="I217" i="27" s="1"/>
  <c r="J217" i="27"/>
  <c r="N216" i="27"/>
  <c r="M216" i="27"/>
  <c r="L216" i="27"/>
  <c r="K216" i="27"/>
  <c r="J216" i="27"/>
  <c r="I216" i="27" s="1"/>
  <c r="N215" i="27"/>
  <c r="M215" i="27"/>
  <c r="L215" i="27"/>
  <c r="K215" i="27"/>
  <c r="I215" i="27" s="1"/>
  <c r="J215" i="27"/>
  <c r="N214" i="27"/>
  <c r="M214" i="27"/>
  <c r="L214" i="27"/>
  <c r="K214" i="27"/>
  <c r="J214" i="27"/>
  <c r="N213" i="27"/>
  <c r="M213" i="27"/>
  <c r="L213" i="27"/>
  <c r="K213" i="27"/>
  <c r="I213" i="27" s="1"/>
  <c r="J213" i="27"/>
  <c r="N212" i="27"/>
  <c r="M212" i="27"/>
  <c r="L212" i="27"/>
  <c r="K212" i="27"/>
  <c r="J212" i="27"/>
  <c r="I212" i="27" s="1"/>
  <c r="N211" i="27"/>
  <c r="M211" i="27"/>
  <c r="L211" i="27"/>
  <c r="K211" i="27"/>
  <c r="I211" i="27" s="1"/>
  <c r="J211" i="27"/>
  <c r="N210" i="27"/>
  <c r="M210" i="27"/>
  <c r="L210" i="27"/>
  <c r="K210" i="27"/>
  <c r="J210" i="27"/>
  <c r="N209" i="27"/>
  <c r="M209" i="27"/>
  <c r="L209" i="27"/>
  <c r="K209" i="27"/>
  <c r="I209" i="27" s="1"/>
  <c r="J209" i="27"/>
  <c r="N208" i="27"/>
  <c r="M208" i="27"/>
  <c r="L208" i="27"/>
  <c r="K208" i="27"/>
  <c r="J208" i="27"/>
  <c r="I208" i="27" s="1"/>
  <c r="N207" i="27"/>
  <c r="M207" i="27"/>
  <c r="L207" i="27"/>
  <c r="K207" i="27"/>
  <c r="I207" i="27" s="1"/>
  <c r="J207" i="27"/>
  <c r="N206" i="27"/>
  <c r="M206" i="27"/>
  <c r="L206" i="27"/>
  <c r="K206" i="27"/>
  <c r="J206" i="27"/>
  <c r="N205" i="27"/>
  <c r="M205" i="27"/>
  <c r="L205" i="27"/>
  <c r="K205" i="27"/>
  <c r="I205" i="27" s="1"/>
  <c r="J205" i="27"/>
  <c r="N204" i="27"/>
  <c r="M204" i="27"/>
  <c r="L204" i="27"/>
  <c r="K204" i="27"/>
  <c r="J204" i="27"/>
  <c r="I204" i="27" s="1"/>
  <c r="N203" i="27"/>
  <c r="M203" i="27"/>
  <c r="L203" i="27"/>
  <c r="K203" i="27"/>
  <c r="I203" i="27" s="1"/>
  <c r="K37" i="27" s="1"/>
  <c r="J203" i="27"/>
  <c r="N202" i="27"/>
  <c r="M202" i="27"/>
  <c r="L202" i="27"/>
  <c r="K202" i="27"/>
  <c r="J202" i="27"/>
  <c r="N201" i="27"/>
  <c r="M201" i="27"/>
  <c r="L201" i="27"/>
  <c r="K201" i="27"/>
  <c r="I201" i="27" s="1"/>
  <c r="J201" i="27"/>
  <c r="N200" i="27"/>
  <c r="M200" i="27"/>
  <c r="L200" i="27"/>
  <c r="K200" i="27"/>
  <c r="J200" i="27"/>
  <c r="I200" i="27" s="1"/>
  <c r="N199" i="27"/>
  <c r="M199" i="27"/>
  <c r="L199" i="27"/>
  <c r="K199" i="27"/>
  <c r="I199" i="27" s="1"/>
  <c r="U31" i="27" s="1"/>
  <c r="J199" i="27"/>
  <c r="N198" i="27"/>
  <c r="M198" i="27"/>
  <c r="L198" i="27"/>
  <c r="K198" i="27"/>
  <c r="J198" i="27"/>
  <c r="N197" i="27"/>
  <c r="M197" i="27"/>
  <c r="L197" i="27"/>
  <c r="K197" i="27"/>
  <c r="I197" i="27" s="1"/>
  <c r="J197" i="27"/>
  <c r="N196" i="27"/>
  <c r="M196" i="27"/>
  <c r="L196" i="27"/>
  <c r="K196" i="27"/>
  <c r="J196" i="27"/>
  <c r="I196" i="27" s="1"/>
  <c r="K34" i="27" s="1"/>
  <c r="N195" i="27"/>
  <c r="M195" i="27"/>
  <c r="L195" i="27"/>
  <c r="K195" i="27"/>
  <c r="I195" i="27" s="1"/>
  <c r="K33" i="27" s="1"/>
  <c r="J195" i="27"/>
  <c r="N194" i="27"/>
  <c r="M194" i="27"/>
  <c r="L194" i="27"/>
  <c r="K194" i="27"/>
  <c r="J194" i="27"/>
  <c r="N193" i="27"/>
  <c r="M193" i="27"/>
  <c r="L193" i="27"/>
  <c r="K193" i="27"/>
  <c r="I193" i="27" s="1"/>
  <c r="J193" i="27"/>
  <c r="N192" i="27"/>
  <c r="M192" i="27"/>
  <c r="L192" i="27"/>
  <c r="K192" i="27"/>
  <c r="J192" i="27"/>
  <c r="I192" i="27" s="1"/>
  <c r="N191" i="27"/>
  <c r="M191" i="27"/>
  <c r="L191" i="27"/>
  <c r="K191" i="27"/>
  <c r="I191" i="27" s="1"/>
  <c r="J191" i="27"/>
  <c r="N190" i="27"/>
  <c r="M190" i="27"/>
  <c r="L190" i="27"/>
  <c r="K190" i="27"/>
  <c r="J190" i="27"/>
  <c r="N189" i="27"/>
  <c r="M189" i="27"/>
  <c r="L189" i="27"/>
  <c r="K189" i="27"/>
  <c r="I189" i="27" s="1"/>
  <c r="J189" i="27"/>
  <c r="N188" i="27"/>
  <c r="M188" i="27"/>
  <c r="L188" i="27"/>
  <c r="K188" i="27"/>
  <c r="J188" i="27"/>
  <c r="I188" i="27" s="1"/>
  <c r="N187" i="27"/>
  <c r="M187" i="27"/>
  <c r="L187" i="27"/>
  <c r="K187" i="27"/>
  <c r="I187" i="27" s="1"/>
  <c r="K32" i="27" s="1"/>
  <c r="J187" i="27"/>
  <c r="N186" i="27"/>
  <c r="M186" i="27"/>
  <c r="L186" i="27"/>
  <c r="K186" i="27"/>
  <c r="J186" i="27"/>
  <c r="N185" i="27"/>
  <c r="M185" i="27"/>
  <c r="L185" i="27"/>
  <c r="K185" i="27"/>
  <c r="I185" i="27" s="1"/>
  <c r="J185" i="27"/>
  <c r="N184" i="27"/>
  <c r="M184" i="27"/>
  <c r="L184" i="27"/>
  <c r="K184" i="27"/>
  <c r="J184" i="27"/>
  <c r="I184" i="27" s="1"/>
  <c r="N183" i="27"/>
  <c r="M183" i="27"/>
  <c r="L183" i="27"/>
  <c r="K183" i="27"/>
  <c r="I183" i="27" s="1"/>
  <c r="J183" i="27"/>
  <c r="N182" i="27"/>
  <c r="M182" i="27"/>
  <c r="L182" i="27"/>
  <c r="K182" i="27"/>
  <c r="J182" i="27"/>
  <c r="N181" i="27"/>
  <c r="M181" i="27"/>
  <c r="L181" i="27"/>
  <c r="K181" i="27"/>
  <c r="I181" i="27" s="1"/>
  <c r="J181" i="27"/>
  <c r="N180" i="27"/>
  <c r="M180" i="27"/>
  <c r="L180" i="27"/>
  <c r="K180" i="27"/>
  <c r="J180" i="27"/>
  <c r="I180" i="27" s="1"/>
  <c r="N179" i="27"/>
  <c r="M179" i="27"/>
  <c r="L179" i="27"/>
  <c r="K179" i="27"/>
  <c r="I179" i="27" s="1"/>
  <c r="J179" i="27"/>
  <c r="N178" i="27"/>
  <c r="M178" i="27"/>
  <c r="L178" i="27"/>
  <c r="K178" i="27"/>
  <c r="J178" i="27"/>
  <c r="N177" i="27"/>
  <c r="M177" i="27"/>
  <c r="L177" i="27"/>
  <c r="K177" i="27"/>
  <c r="I177" i="27" s="1"/>
  <c r="J177" i="27"/>
  <c r="N176" i="27"/>
  <c r="M176" i="27"/>
  <c r="L176" i="27"/>
  <c r="K176" i="27"/>
  <c r="J176" i="27"/>
  <c r="I176" i="27" s="1"/>
  <c r="N175" i="27"/>
  <c r="M175" i="27"/>
  <c r="L175" i="27"/>
  <c r="K175" i="27"/>
  <c r="I175" i="27" s="1"/>
  <c r="J175" i="27"/>
  <c r="N174" i="27"/>
  <c r="M174" i="27"/>
  <c r="L174" i="27"/>
  <c r="K174" i="27"/>
  <c r="J174" i="27"/>
  <c r="N173" i="27"/>
  <c r="M173" i="27"/>
  <c r="L173" i="27"/>
  <c r="K173" i="27"/>
  <c r="I173" i="27" s="1"/>
  <c r="J173" i="27"/>
  <c r="N172" i="27"/>
  <c r="M172" i="27"/>
  <c r="L172" i="27"/>
  <c r="K172" i="27"/>
  <c r="J172" i="27"/>
  <c r="I172" i="27" s="1"/>
  <c r="U29" i="27" s="1"/>
  <c r="N171" i="27"/>
  <c r="M171" i="27"/>
  <c r="L171" i="27"/>
  <c r="K171" i="27"/>
  <c r="I171" i="27" s="1"/>
  <c r="U28" i="27" s="1"/>
  <c r="J171" i="27"/>
  <c r="N170" i="27"/>
  <c r="M170" i="27"/>
  <c r="L170" i="27"/>
  <c r="K170" i="27"/>
  <c r="J170" i="27"/>
  <c r="N169" i="27"/>
  <c r="M169" i="27"/>
  <c r="L169" i="27"/>
  <c r="K169" i="27"/>
  <c r="I169" i="27" s="1"/>
  <c r="J169" i="27"/>
  <c r="N168" i="27"/>
  <c r="M168" i="27"/>
  <c r="L168" i="27"/>
  <c r="K168" i="27"/>
  <c r="J168" i="27"/>
  <c r="I168" i="27" s="1"/>
  <c r="N167" i="27"/>
  <c r="M167" i="27"/>
  <c r="L167" i="27"/>
  <c r="K167" i="27"/>
  <c r="I167" i="27" s="1"/>
  <c r="U26" i="27" s="1"/>
  <c r="J167" i="27"/>
  <c r="N166" i="27"/>
  <c r="M166" i="27"/>
  <c r="L166" i="27"/>
  <c r="K166" i="27"/>
  <c r="J166" i="27"/>
  <c r="N165" i="27"/>
  <c r="M165" i="27"/>
  <c r="L165" i="27"/>
  <c r="K165" i="27"/>
  <c r="I165" i="27" s="1"/>
  <c r="J165" i="27"/>
  <c r="N164" i="27"/>
  <c r="M164" i="27"/>
  <c r="L164" i="27"/>
  <c r="K164" i="27"/>
  <c r="J164" i="27"/>
  <c r="I164" i="27" s="1"/>
  <c r="N163" i="27"/>
  <c r="M163" i="27"/>
  <c r="L163" i="27"/>
  <c r="K163" i="27"/>
  <c r="I163" i="27" s="1"/>
  <c r="J163" i="27"/>
  <c r="N162" i="27"/>
  <c r="M162" i="27"/>
  <c r="L162" i="27"/>
  <c r="K162" i="27"/>
  <c r="J162" i="27"/>
  <c r="N161" i="27"/>
  <c r="M161" i="27"/>
  <c r="L161" i="27"/>
  <c r="K161" i="27"/>
  <c r="I161" i="27" s="1"/>
  <c r="J161" i="27"/>
  <c r="N160" i="27"/>
  <c r="M160" i="27"/>
  <c r="L160" i="27"/>
  <c r="K160" i="27"/>
  <c r="J160" i="27"/>
  <c r="I160" i="27" s="1"/>
  <c r="N159" i="27"/>
  <c r="M159" i="27"/>
  <c r="L159" i="27"/>
  <c r="K159" i="27"/>
  <c r="I159" i="27" s="1"/>
  <c r="J159" i="27"/>
  <c r="N158" i="27"/>
  <c r="M158" i="27"/>
  <c r="L158" i="27"/>
  <c r="K158" i="27"/>
  <c r="J158" i="27"/>
  <c r="N157" i="27"/>
  <c r="M157" i="27"/>
  <c r="L157" i="27"/>
  <c r="K157" i="27"/>
  <c r="I157" i="27" s="1"/>
  <c r="J157" i="27"/>
  <c r="N156" i="27"/>
  <c r="M156" i="27"/>
  <c r="L156" i="27"/>
  <c r="K156" i="27"/>
  <c r="J156" i="27"/>
  <c r="I156" i="27" s="1"/>
  <c r="N155" i="27"/>
  <c r="M155" i="27"/>
  <c r="L155" i="27"/>
  <c r="K155" i="27"/>
  <c r="I155" i="27" s="1"/>
  <c r="K26" i="27" s="1"/>
  <c r="J155" i="27"/>
  <c r="N154" i="27"/>
  <c r="M154" i="27"/>
  <c r="L154" i="27"/>
  <c r="K154" i="27"/>
  <c r="J154" i="27"/>
  <c r="N153" i="27"/>
  <c r="M153" i="27"/>
  <c r="L153" i="27"/>
  <c r="K153" i="27"/>
  <c r="I153" i="27" s="1"/>
  <c r="J153" i="27"/>
  <c r="N152" i="27"/>
  <c r="M152" i="27"/>
  <c r="L152" i="27"/>
  <c r="K152" i="27"/>
  <c r="J152" i="27"/>
  <c r="I152" i="27" s="1"/>
  <c r="N151" i="27"/>
  <c r="M151" i="27"/>
  <c r="L151" i="27"/>
  <c r="K151" i="27"/>
  <c r="I151" i="27" s="1"/>
  <c r="U23" i="27" s="1"/>
  <c r="J151" i="27"/>
  <c r="N150" i="27"/>
  <c r="M150" i="27"/>
  <c r="L150" i="27"/>
  <c r="K150" i="27"/>
  <c r="J150" i="27"/>
  <c r="N149" i="27"/>
  <c r="M149" i="27"/>
  <c r="L149" i="27"/>
  <c r="K149" i="27"/>
  <c r="I149" i="27" s="1"/>
  <c r="J149" i="27"/>
  <c r="N148" i="27"/>
  <c r="M148" i="27"/>
  <c r="L148" i="27"/>
  <c r="K148" i="27"/>
  <c r="J148" i="27"/>
  <c r="I148" i="27" s="1"/>
  <c r="N147" i="27"/>
  <c r="M147" i="27"/>
  <c r="L147" i="27"/>
  <c r="K147" i="27"/>
  <c r="I147" i="27" s="1"/>
  <c r="J147" i="27"/>
  <c r="N146" i="27"/>
  <c r="M146" i="27"/>
  <c r="L146" i="27"/>
  <c r="K146" i="27"/>
  <c r="J146" i="27"/>
  <c r="N145" i="27"/>
  <c r="M145" i="27"/>
  <c r="L145" i="27"/>
  <c r="K145" i="27"/>
  <c r="I145" i="27" s="1"/>
  <c r="J145" i="27"/>
  <c r="N144" i="27"/>
  <c r="M144" i="27"/>
  <c r="L144" i="27"/>
  <c r="K144" i="27"/>
  <c r="J144" i="27"/>
  <c r="I144" i="27" s="1"/>
  <c r="N143" i="27"/>
  <c r="M143" i="27"/>
  <c r="L143" i="27"/>
  <c r="K143" i="27"/>
  <c r="I143" i="27" s="1"/>
  <c r="J143" i="27"/>
  <c r="N142" i="27"/>
  <c r="M142" i="27"/>
  <c r="L142" i="27"/>
  <c r="K142" i="27"/>
  <c r="J142" i="27"/>
  <c r="N141" i="27"/>
  <c r="M141" i="27"/>
  <c r="L141" i="27"/>
  <c r="K141" i="27"/>
  <c r="I141" i="27" s="1"/>
  <c r="J141" i="27"/>
  <c r="N140" i="27"/>
  <c r="M140" i="27"/>
  <c r="L140" i="27"/>
  <c r="K140" i="27"/>
  <c r="J140" i="27"/>
  <c r="I140" i="27" s="1"/>
  <c r="N139" i="27"/>
  <c r="M139" i="27"/>
  <c r="L139" i="27"/>
  <c r="K139" i="27"/>
  <c r="I139" i="27" s="1"/>
  <c r="J139" i="27"/>
  <c r="N138" i="27"/>
  <c r="M138" i="27"/>
  <c r="L138" i="27"/>
  <c r="K138" i="27"/>
  <c r="J138" i="27"/>
  <c r="N137" i="27"/>
  <c r="M137" i="27"/>
  <c r="L137" i="27"/>
  <c r="K137" i="27"/>
  <c r="I137" i="27" s="1"/>
  <c r="J137" i="27"/>
  <c r="N136" i="27"/>
  <c r="M136" i="27"/>
  <c r="L136" i="27"/>
  <c r="K136" i="27"/>
  <c r="J136" i="27"/>
  <c r="I136" i="27" s="1"/>
  <c r="N135" i="27"/>
  <c r="M135" i="27"/>
  <c r="L135" i="27"/>
  <c r="K135" i="27"/>
  <c r="I135" i="27" s="1"/>
  <c r="J135" i="27"/>
  <c r="N134" i="27"/>
  <c r="M134" i="27"/>
  <c r="L134" i="27"/>
  <c r="K134" i="27"/>
  <c r="J134" i="27"/>
  <c r="N133" i="27"/>
  <c r="M133" i="27"/>
  <c r="L133" i="27"/>
  <c r="K133" i="27"/>
  <c r="I133" i="27" s="1"/>
  <c r="J133" i="27"/>
  <c r="N132" i="27"/>
  <c r="M132" i="27"/>
  <c r="L132" i="27"/>
  <c r="K132" i="27"/>
  <c r="J132" i="27"/>
  <c r="I132" i="27" s="1"/>
  <c r="N131" i="27"/>
  <c r="M131" i="27"/>
  <c r="L131" i="27"/>
  <c r="K131" i="27"/>
  <c r="I131" i="27" s="1"/>
  <c r="J131" i="27"/>
  <c r="N130" i="27"/>
  <c r="M130" i="27"/>
  <c r="L130" i="27"/>
  <c r="K130" i="27"/>
  <c r="J130" i="27"/>
  <c r="N129" i="27"/>
  <c r="M129" i="27"/>
  <c r="L129" i="27"/>
  <c r="K129" i="27"/>
  <c r="I129" i="27" s="1"/>
  <c r="J129" i="27"/>
  <c r="N128" i="27"/>
  <c r="M128" i="27"/>
  <c r="L128" i="27"/>
  <c r="K128" i="27"/>
  <c r="J128" i="27"/>
  <c r="I128" i="27" s="1"/>
  <c r="N127" i="27"/>
  <c r="M127" i="27"/>
  <c r="L127" i="27"/>
  <c r="K127" i="27"/>
  <c r="I127" i="27" s="1"/>
  <c r="J127" i="27"/>
  <c r="N126" i="27"/>
  <c r="M126" i="27"/>
  <c r="L126" i="27"/>
  <c r="K126" i="27"/>
  <c r="J126" i="27"/>
  <c r="N125" i="27"/>
  <c r="M125" i="27"/>
  <c r="L125" i="27"/>
  <c r="K125" i="27"/>
  <c r="I125" i="27" s="1"/>
  <c r="J125" i="27"/>
  <c r="N124" i="27"/>
  <c r="M124" i="27"/>
  <c r="L124" i="27"/>
  <c r="K124" i="27"/>
  <c r="J124" i="27"/>
  <c r="I124" i="27" s="1"/>
  <c r="N123" i="27"/>
  <c r="M123" i="27"/>
  <c r="L123" i="27"/>
  <c r="K123" i="27"/>
  <c r="I123" i="27" s="1"/>
  <c r="J123" i="27"/>
  <c r="N122" i="27"/>
  <c r="M122" i="27"/>
  <c r="L122" i="27"/>
  <c r="K122" i="27"/>
  <c r="J122" i="27"/>
  <c r="N121" i="27"/>
  <c r="M121" i="27"/>
  <c r="L121" i="27"/>
  <c r="K121" i="27"/>
  <c r="I121" i="27" s="1"/>
  <c r="J121" i="27"/>
  <c r="N120" i="27"/>
  <c r="M120" i="27"/>
  <c r="L120" i="27"/>
  <c r="K120" i="27"/>
  <c r="J120" i="27"/>
  <c r="I120" i="27" s="1"/>
  <c r="N119" i="27"/>
  <c r="M119" i="27"/>
  <c r="L119" i="27"/>
  <c r="K119" i="27"/>
  <c r="I119" i="27" s="1"/>
  <c r="J119" i="27"/>
  <c r="N118" i="27"/>
  <c r="M118" i="27"/>
  <c r="L118" i="27"/>
  <c r="K118" i="27"/>
  <c r="J118" i="27"/>
  <c r="N117" i="27"/>
  <c r="M117" i="27"/>
  <c r="L117" i="27"/>
  <c r="K117" i="27"/>
  <c r="I117" i="27" s="1"/>
  <c r="J117" i="27"/>
  <c r="N116" i="27"/>
  <c r="M116" i="27"/>
  <c r="L116" i="27"/>
  <c r="K116" i="27"/>
  <c r="J116" i="27"/>
  <c r="I116" i="27" s="1"/>
  <c r="N115" i="27"/>
  <c r="M115" i="27"/>
  <c r="L115" i="27"/>
  <c r="K115" i="27"/>
  <c r="I115" i="27" s="1"/>
  <c r="J115" i="27"/>
  <c r="N114" i="27"/>
  <c r="M114" i="27"/>
  <c r="L114" i="27"/>
  <c r="K114" i="27"/>
  <c r="J114" i="27"/>
  <c r="N113" i="27"/>
  <c r="M113" i="27"/>
  <c r="L113" i="27"/>
  <c r="K113" i="27"/>
  <c r="I113" i="27" s="1"/>
  <c r="J113" i="27"/>
  <c r="N112" i="27"/>
  <c r="M112" i="27"/>
  <c r="L112" i="27"/>
  <c r="K112" i="27"/>
  <c r="J112" i="27"/>
  <c r="I112" i="27" s="1"/>
  <c r="N111" i="27"/>
  <c r="M111" i="27"/>
  <c r="L111" i="27"/>
  <c r="K111" i="27"/>
  <c r="I111" i="27" s="1"/>
  <c r="J111" i="27"/>
  <c r="N110" i="27"/>
  <c r="M110" i="27"/>
  <c r="L110" i="27"/>
  <c r="K110" i="27"/>
  <c r="J110" i="27"/>
  <c r="N109" i="27"/>
  <c r="M109" i="27"/>
  <c r="L109" i="27"/>
  <c r="K109" i="27"/>
  <c r="I109" i="27" s="1"/>
  <c r="J109" i="27"/>
  <c r="N108" i="27"/>
  <c r="M108" i="27"/>
  <c r="L108" i="27"/>
  <c r="K108" i="27"/>
  <c r="J108" i="27"/>
  <c r="I108" i="27" s="1"/>
  <c r="N107" i="27"/>
  <c r="M107" i="27"/>
  <c r="L107" i="27"/>
  <c r="K107" i="27"/>
  <c r="I107" i="27" s="1"/>
  <c r="J107" i="27"/>
  <c r="N106" i="27"/>
  <c r="M106" i="27"/>
  <c r="L106" i="27"/>
  <c r="K106" i="27"/>
  <c r="J106" i="27"/>
  <c r="N105" i="27"/>
  <c r="M105" i="27"/>
  <c r="L105" i="27"/>
  <c r="K105" i="27"/>
  <c r="I105" i="27" s="1"/>
  <c r="J105" i="27"/>
  <c r="N104" i="27"/>
  <c r="M104" i="27"/>
  <c r="L104" i="27"/>
  <c r="K104" i="27"/>
  <c r="J104" i="27"/>
  <c r="I104" i="27" s="1"/>
  <c r="N103" i="27"/>
  <c r="M103" i="27"/>
  <c r="L103" i="27"/>
  <c r="K103" i="27"/>
  <c r="I103" i="27" s="1"/>
  <c r="J103" i="27"/>
  <c r="N102" i="27"/>
  <c r="M102" i="27"/>
  <c r="L102" i="27"/>
  <c r="K102" i="27"/>
  <c r="J102" i="27"/>
  <c r="N101" i="27"/>
  <c r="M101" i="27"/>
  <c r="L101" i="27"/>
  <c r="K101" i="27"/>
  <c r="I101" i="27" s="1"/>
  <c r="J101" i="27"/>
  <c r="N100" i="27"/>
  <c r="M100" i="27"/>
  <c r="L100" i="27"/>
  <c r="K100" i="27"/>
  <c r="J100" i="27"/>
  <c r="I100" i="27" s="1"/>
  <c r="N99" i="27"/>
  <c r="M99" i="27"/>
  <c r="L99" i="27"/>
  <c r="K99" i="27"/>
  <c r="I99" i="27" s="1"/>
  <c r="J99" i="27"/>
  <c r="N98" i="27"/>
  <c r="M98" i="27"/>
  <c r="L98" i="27"/>
  <c r="K98" i="27"/>
  <c r="J98" i="27"/>
  <c r="I98" i="27" s="1"/>
  <c r="N97" i="27"/>
  <c r="M97" i="27"/>
  <c r="L97" i="27"/>
  <c r="K97" i="27"/>
  <c r="J97" i="27"/>
  <c r="N96" i="27"/>
  <c r="M96" i="27"/>
  <c r="L96" i="27"/>
  <c r="K96" i="27"/>
  <c r="J96" i="27"/>
  <c r="I96" i="27"/>
  <c r="N95" i="27"/>
  <c r="M95" i="27"/>
  <c r="L95" i="27"/>
  <c r="K95" i="27"/>
  <c r="I95" i="27" s="1"/>
  <c r="J95" i="27"/>
  <c r="N94" i="27"/>
  <c r="M94" i="27"/>
  <c r="L94" i="27"/>
  <c r="K94" i="27"/>
  <c r="J94" i="27"/>
  <c r="I94" i="27" s="1"/>
  <c r="N93" i="27"/>
  <c r="M93" i="27"/>
  <c r="L93" i="27"/>
  <c r="K93" i="27"/>
  <c r="J93" i="27"/>
  <c r="N92" i="27"/>
  <c r="M92" i="27"/>
  <c r="L92" i="27"/>
  <c r="K92" i="27"/>
  <c r="J92" i="27"/>
  <c r="I92" i="27"/>
  <c r="N91" i="27"/>
  <c r="M91" i="27"/>
  <c r="L91" i="27"/>
  <c r="K91" i="27"/>
  <c r="I91" i="27" s="1"/>
  <c r="J91" i="27"/>
  <c r="N90" i="27"/>
  <c r="M90" i="27"/>
  <c r="L90" i="27"/>
  <c r="K90" i="27"/>
  <c r="J90" i="27"/>
  <c r="I90" i="27" s="1"/>
  <c r="N89" i="27"/>
  <c r="M89" i="27"/>
  <c r="L89" i="27"/>
  <c r="J89" i="27"/>
  <c r="L88" i="27"/>
  <c r="K88" i="27"/>
  <c r="J88" i="27"/>
  <c r="L87" i="27"/>
  <c r="K87" i="27"/>
  <c r="J87" i="27"/>
  <c r="L86" i="27"/>
  <c r="K86" i="27"/>
  <c r="J86" i="27"/>
  <c r="L85" i="27"/>
  <c r="K85" i="27"/>
  <c r="J85" i="27"/>
  <c r="L84" i="27"/>
  <c r="K84" i="27"/>
  <c r="J84" i="27"/>
  <c r="L83" i="27"/>
  <c r="K83" i="27"/>
  <c r="J83" i="27"/>
  <c r="L82" i="27"/>
  <c r="K82" i="27"/>
  <c r="J82" i="27"/>
  <c r="L81" i="27"/>
  <c r="K81" i="27"/>
  <c r="J81" i="27"/>
  <c r="N80" i="27"/>
  <c r="M80" i="27"/>
  <c r="L80" i="27"/>
  <c r="K80" i="27"/>
  <c r="J80" i="27"/>
  <c r="I80" i="27" s="1"/>
  <c r="N79" i="27"/>
  <c r="M79" i="27"/>
  <c r="L79" i="27"/>
  <c r="K79" i="27"/>
  <c r="I79" i="27" s="1"/>
  <c r="J79" i="27"/>
  <c r="N78" i="27"/>
  <c r="M78" i="27"/>
  <c r="L78" i="27"/>
  <c r="J78" i="27"/>
  <c r="L77" i="27"/>
  <c r="K77" i="27"/>
  <c r="J77" i="27"/>
  <c r="J76" i="27"/>
  <c r="J75" i="27"/>
  <c r="J74" i="27"/>
  <c r="J73" i="27"/>
  <c r="J72" i="27"/>
  <c r="J71" i="27"/>
  <c r="J70" i="27"/>
  <c r="N69" i="27"/>
  <c r="M69" i="27"/>
  <c r="J69" i="27"/>
  <c r="N68" i="27"/>
  <c r="M68" i="27"/>
  <c r="J68" i="27"/>
  <c r="N67" i="27"/>
  <c r="M67" i="27"/>
  <c r="K67" i="27"/>
  <c r="J67" i="27"/>
  <c r="E67" i="27"/>
  <c r="L67" i="27" s="1"/>
  <c r="N66" i="27"/>
  <c r="M66" i="27"/>
  <c r="L66" i="27"/>
  <c r="K66" i="27"/>
  <c r="J66" i="27"/>
  <c r="I66" i="27" s="1"/>
  <c r="N65" i="27"/>
  <c r="M65" i="27"/>
  <c r="L65" i="27"/>
  <c r="K65" i="27"/>
  <c r="I65" i="27" s="1"/>
  <c r="J65" i="27"/>
  <c r="N64" i="27"/>
  <c r="M64" i="27"/>
  <c r="L64" i="27"/>
  <c r="K64" i="27"/>
  <c r="J64" i="27"/>
  <c r="I64" i="27" s="1"/>
  <c r="N63" i="27"/>
  <c r="M63" i="27"/>
  <c r="L63" i="27"/>
  <c r="K63" i="27"/>
  <c r="I63" i="27" s="1"/>
  <c r="J63" i="27"/>
  <c r="N62" i="27"/>
  <c r="M62" i="27"/>
  <c r="L62" i="27"/>
  <c r="K62" i="27"/>
  <c r="J62" i="27"/>
  <c r="I62" i="27" s="1"/>
  <c r="N61" i="27"/>
  <c r="M61" i="27"/>
  <c r="L61" i="27"/>
  <c r="K61" i="27"/>
  <c r="I61" i="27" s="1"/>
  <c r="J61" i="27"/>
  <c r="N60" i="27"/>
  <c r="M60" i="27"/>
  <c r="L60" i="27"/>
  <c r="K60" i="27"/>
  <c r="J60" i="27"/>
  <c r="I60" i="27" s="1"/>
  <c r="K39" i="27"/>
  <c r="V38" i="27"/>
  <c r="U38" i="27"/>
  <c r="T38" i="27"/>
  <c r="L38" i="27"/>
  <c r="K38" i="27"/>
  <c r="J38" i="27"/>
  <c r="V37" i="27"/>
  <c r="U37" i="27"/>
  <c r="T37" i="27"/>
  <c r="V36" i="27"/>
  <c r="U36" i="27"/>
  <c r="T36" i="27"/>
  <c r="V35" i="27"/>
  <c r="U35" i="27"/>
  <c r="T35" i="27"/>
  <c r="L35" i="27"/>
  <c r="K35" i="27"/>
  <c r="J35" i="27"/>
  <c r="V34" i="27"/>
  <c r="U34" i="27"/>
  <c r="T34" i="27"/>
  <c r="V32" i="27"/>
  <c r="U32" i="27"/>
  <c r="T32" i="27"/>
  <c r="L30" i="27"/>
  <c r="K30" i="27"/>
  <c r="J30" i="27"/>
  <c r="L28" i="27"/>
  <c r="K28" i="27"/>
  <c r="J28" i="27"/>
  <c r="V24" i="27"/>
  <c r="U24" i="27"/>
  <c r="T24" i="27"/>
  <c r="L24" i="27"/>
  <c r="K24" i="27"/>
  <c r="J24" i="27"/>
  <c r="V22" i="27"/>
  <c r="W22" i="27" s="1"/>
  <c r="U22" i="27"/>
  <c r="T22" i="27"/>
  <c r="L22" i="27"/>
  <c r="M22" i="27" s="1"/>
  <c r="K22" i="27"/>
  <c r="J22" i="27"/>
  <c r="E12" i="27"/>
  <c r="K8" i="27" s="1"/>
  <c r="D12" i="27"/>
  <c r="K10" i="27"/>
  <c r="K9" i="27"/>
  <c r="K7" i="27"/>
  <c r="K6" i="27"/>
  <c r="L5" i="27"/>
  <c r="J5" i="27"/>
  <c r="L4" i="27"/>
  <c r="K4" i="27"/>
  <c r="J4" i="27"/>
  <c r="P3" i="27"/>
  <c r="O3" i="27"/>
  <c r="N3" i="27"/>
  <c r="M3" i="27"/>
  <c r="L3" i="27"/>
  <c r="K3" i="27"/>
  <c r="J3" i="27"/>
  <c r="K2" i="27"/>
  <c r="D1" i="27"/>
  <c r="K5" i="27" s="1"/>
  <c r="N399" i="26"/>
  <c r="M399" i="26"/>
  <c r="L399" i="26"/>
  <c r="K399" i="26"/>
  <c r="J399" i="26"/>
  <c r="I399" i="26"/>
  <c r="N398" i="26"/>
  <c r="M398" i="26"/>
  <c r="L398" i="26"/>
  <c r="K398" i="26"/>
  <c r="I398" i="26" s="1"/>
  <c r="J398" i="26"/>
  <c r="N397" i="26"/>
  <c r="M397" i="26"/>
  <c r="L397" i="26"/>
  <c r="K397" i="26"/>
  <c r="J397" i="26"/>
  <c r="I397" i="26"/>
  <c r="N396" i="26"/>
  <c r="M396" i="26"/>
  <c r="L396" i="26"/>
  <c r="K396" i="26"/>
  <c r="I396" i="26" s="1"/>
  <c r="J396" i="26"/>
  <c r="N395" i="26"/>
  <c r="M395" i="26"/>
  <c r="L395" i="26"/>
  <c r="K395" i="26"/>
  <c r="J395" i="26"/>
  <c r="I395" i="26"/>
  <c r="N394" i="26"/>
  <c r="M394" i="26"/>
  <c r="L394" i="26"/>
  <c r="K394" i="26"/>
  <c r="I394" i="26" s="1"/>
  <c r="J394" i="26"/>
  <c r="N393" i="26"/>
  <c r="M393" i="26"/>
  <c r="L393" i="26"/>
  <c r="K393" i="26"/>
  <c r="J393" i="26"/>
  <c r="I393" i="26"/>
  <c r="N392" i="26"/>
  <c r="M392" i="26"/>
  <c r="L392" i="26"/>
  <c r="K392" i="26"/>
  <c r="I392" i="26" s="1"/>
  <c r="J392" i="26"/>
  <c r="N391" i="26"/>
  <c r="M391" i="26"/>
  <c r="L391" i="26"/>
  <c r="K391" i="26"/>
  <c r="J391" i="26"/>
  <c r="I391" i="26"/>
  <c r="N390" i="26"/>
  <c r="M390" i="26"/>
  <c r="L390" i="26"/>
  <c r="K390" i="26"/>
  <c r="I390" i="26" s="1"/>
  <c r="J390" i="26"/>
  <c r="N389" i="26"/>
  <c r="M389" i="26"/>
  <c r="L389" i="26"/>
  <c r="K389" i="26"/>
  <c r="J389" i="26"/>
  <c r="I389" i="26"/>
  <c r="N388" i="26"/>
  <c r="M388" i="26"/>
  <c r="L388" i="26"/>
  <c r="K388" i="26"/>
  <c r="I388" i="26" s="1"/>
  <c r="J388" i="26"/>
  <c r="N387" i="26"/>
  <c r="M387" i="26"/>
  <c r="L387" i="26"/>
  <c r="K387" i="26"/>
  <c r="J387" i="26"/>
  <c r="I387" i="26"/>
  <c r="N386" i="26"/>
  <c r="M386" i="26"/>
  <c r="L386" i="26"/>
  <c r="K386" i="26"/>
  <c r="I386" i="26" s="1"/>
  <c r="J386" i="26"/>
  <c r="N385" i="26"/>
  <c r="M385" i="26"/>
  <c r="L385" i="26"/>
  <c r="K385" i="26"/>
  <c r="J385" i="26"/>
  <c r="I385" i="26"/>
  <c r="N384" i="26"/>
  <c r="M384" i="26"/>
  <c r="L384" i="26"/>
  <c r="K384" i="26"/>
  <c r="I384" i="26" s="1"/>
  <c r="J384" i="26"/>
  <c r="N383" i="26"/>
  <c r="M383" i="26"/>
  <c r="L383" i="26"/>
  <c r="K383" i="26"/>
  <c r="J383" i="26"/>
  <c r="I383" i="26"/>
  <c r="N382" i="26"/>
  <c r="M382" i="26"/>
  <c r="L382" i="26"/>
  <c r="K382" i="26"/>
  <c r="I382" i="26" s="1"/>
  <c r="J382" i="26"/>
  <c r="N381" i="26"/>
  <c r="M381" i="26"/>
  <c r="L381" i="26"/>
  <c r="K381" i="26"/>
  <c r="J381" i="26"/>
  <c r="I381" i="26"/>
  <c r="N380" i="26"/>
  <c r="M380" i="26"/>
  <c r="L380" i="26"/>
  <c r="K380" i="26"/>
  <c r="I380" i="26" s="1"/>
  <c r="J380" i="26"/>
  <c r="N379" i="26"/>
  <c r="M379" i="26"/>
  <c r="L379" i="26"/>
  <c r="K379" i="26"/>
  <c r="J379" i="26"/>
  <c r="I379" i="26"/>
  <c r="N378" i="26"/>
  <c r="M378" i="26"/>
  <c r="L378" i="26"/>
  <c r="K378" i="26"/>
  <c r="I378" i="26" s="1"/>
  <c r="J378" i="26"/>
  <c r="N377" i="26"/>
  <c r="M377" i="26"/>
  <c r="L377" i="26"/>
  <c r="K377" i="26"/>
  <c r="J377" i="26"/>
  <c r="I377" i="26"/>
  <c r="N376" i="26"/>
  <c r="M376" i="26"/>
  <c r="L376" i="26"/>
  <c r="K376" i="26"/>
  <c r="I376" i="26" s="1"/>
  <c r="J376" i="26"/>
  <c r="N375" i="26"/>
  <c r="M375" i="26"/>
  <c r="L375" i="26"/>
  <c r="K375" i="26"/>
  <c r="J375" i="26"/>
  <c r="I375" i="26"/>
  <c r="N374" i="26"/>
  <c r="M374" i="26"/>
  <c r="L374" i="26"/>
  <c r="K374" i="26"/>
  <c r="I374" i="26" s="1"/>
  <c r="J374" i="26"/>
  <c r="N373" i="26"/>
  <c r="M373" i="26"/>
  <c r="L373" i="26"/>
  <c r="K373" i="26"/>
  <c r="J373" i="26"/>
  <c r="I373" i="26"/>
  <c r="N372" i="26"/>
  <c r="M372" i="26"/>
  <c r="L372" i="26"/>
  <c r="K372" i="26"/>
  <c r="I372" i="26" s="1"/>
  <c r="J372" i="26"/>
  <c r="N371" i="26"/>
  <c r="M371" i="26"/>
  <c r="L371" i="26"/>
  <c r="K371" i="26"/>
  <c r="J371" i="26"/>
  <c r="I371" i="26"/>
  <c r="N370" i="26"/>
  <c r="M370" i="26"/>
  <c r="L370" i="26"/>
  <c r="K370" i="26"/>
  <c r="I370" i="26" s="1"/>
  <c r="J370" i="26"/>
  <c r="N369" i="26"/>
  <c r="M369" i="26"/>
  <c r="L369" i="26"/>
  <c r="K369" i="26"/>
  <c r="J369" i="26"/>
  <c r="I369" i="26"/>
  <c r="N368" i="26"/>
  <c r="M368" i="26"/>
  <c r="L368" i="26"/>
  <c r="K368" i="26"/>
  <c r="I368" i="26" s="1"/>
  <c r="J368" i="26"/>
  <c r="N367" i="26"/>
  <c r="M367" i="26"/>
  <c r="L367" i="26"/>
  <c r="K367" i="26"/>
  <c r="J367" i="26"/>
  <c r="I367" i="26"/>
  <c r="N366" i="26"/>
  <c r="M366" i="26"/>
  <c r="L366" i="26"/>
  <c r="K366" i="26"/>
  <c r="I366" i="26" s="1"/>
  <c r="J366" i="26"/>
  <c r="N365" i="26"/>
  <c r="M365" i="26"/>
  <c r="L365" i="26"/>
  <c r="K365" i="26"/>
  <c r="J365" i="26"/>
  <c r="I365" i="26"/>
  <c r="N364" i="26"/>
  <c r="M364" i="26"/>
  <c r="L364" i="26"/>
  <c r="K364" i="26"/>
  <c r="I364" i="26" s="1"/>
  <c r="J364" i="26"/>
  <c r="N363" i="26"/>
  <c r="M363" i="26"/>
  <c r="L363" i="26"/>
  <c r="K363" i="26"/>
  <c r="J363" i="26"/>
  <c r="I363" i="26"/>
  <c r="N362" i="26"/>
  <c r="M362" i="26"/>
  <c r="L362" i="26"/>
  <c r="K362" i="26"/>
  <c r="I362" i="26" s="1"/>
  <c r="J362" i="26"/>
  <c r="N361" i="26"/>
  <c r="M361" i="26"/>
  <c r="L361" i="26"/>
  <c r="K361" i="26"/>
  <c r="J361" i="26"/>
  <c r="I361" i="26"/>
  <c r="N360" i="26"/>
  <c r="M360" i="26"/>
  <c r="L360" i="26"/>
  <c r="K360" i="26"/>
  <c r="I360" i="26" s="1"/>
  <c r="J360" i="26"/>
  <c r="N359" i="26"/>
  <c r="M359" i="26"/>
  <c r="L359" i="26"/>
  <c r="K359" i="26"/>
  <c r="J359" i="26"/>
  <c r="I359" i="26"/>
  <c r="N358" i="26"/>
  <c r="M358" i="26"/>
  <c r="L358" i="26"/>
  <c r="K358" i="26"/>
  <c r="I358" i="26" s="1"/>
  <c r="J358" i="26"/>
  <c r="N357" i="26"/>
  <c r="M357" i="26"/>
  <c r="L357" i="26"/>
  <c r="K357" i="26"/>
  <c r="J357" i="26"/>
  <c r="I357" i="26"/>
  <c r="N356" i="26"/>
  <c r="M356" i="26"/>
  <c r="L356" i="26"/>
  <c r="K356" i="26"/>
  <c r="I356" i="26" s="1"/>
  <c r="J356" i="26"/>
  <c r="N355" i="26"/>
  <c r="M355" i="26"/>
  <c r="L355" i="26"/>
  <c r="K355" i="26"/>
  <c r="J355" i="26"/>
  <c r="I355" i="26"/>
  <c r="N354" i="26"/>
  <c r="M354" i="26"/>
  <c r="L354" i="26"/>
  <c r="K354" i="26"/>
  <c r="I354" i="26" s="1"/>
  <c r="J354" i="26"/>
  <c r="N353" i="26"/>
  <c r="M353" i="26"/>
  <c r="L353" i="26"/>
  <c r="K353" i="26"/>
  <c r="J353" i="26"/>
  <c r="I353" i="26"/>
  <c r="N352" i="26"/>
  <c r="M352" i="26"/>
  <c r="L352" i="26"/>
  <c r="K352" i="26"/>
  <c r="I352" i="26" s="1"/>
  <c r="J352" i="26"/>
  <c r="N351" i="26"/>
  <c r="M351" i="26"/>
  <c r="L351" i="26"/>
  <c r="K351" i="26"/>
  <c r="J351" i="26"/>
  <c r="I351" i="26"/>
  <c r="N350" i="26"/>
  <c r="M350" i="26"/>
  <c r="L350" i="26"/>
  <c r="K350" i="26"/>
  <c r="I350" i="26" s="1"/>
  <c r="J350" i="26"/>
  <c r="N349" i="26"/>
  <c r="M349" i="26"/>
  <c r="L349" i="26"/>
  <c r="K349" i="26"/>
  <c r="J349" i="26"/>
  <c r="I349" i="26"/>
  <c r="N348" i="26"/>
  <c r="M348" i="26"/>
  <c r="L348" i="26"/>
  <c r="K348" i="26"/>
  <c r="I348" i="26" s="1"/>
  <c r="J348" i="26"/>
  <c r="N347" i="26"/>
  <c r="M347" i="26"/>
  <c r="L347" i="26"/>
  <c r="K347" i="26"/>
  <c r="J347" i="26"/>
  <c r="I347" i="26"/>
  <c r="N346" i="26"/>
  <c r="M346" i="26"/>
  <c r="L346" i="26"/>
  <c r="K346" i="26"/>
  <c r="I346" i="26" s="1"/>
  <c r="J346" i="26"/>
  <c r="N345" i="26"/>
  <c r="M345" i="26"/>
  <c r="L345" i="26"/>
  <c r="K345" i="26"/>
  <c r="J345" i="26"/>
  <c r="I345" i="26"/>
  <c r="N344" i="26"/>
  <c r="M344" i="26"/>
  <c r="L344" i="26"/>
  <c r="K344" i="26"/>
  <c r="I344" i="26" s="1"/>
  <c r="J344" i="26"/>
  <c r="N343" i="26"/>
  <c r="M343" i="26"/>
  <c r="L343" i="26"/>
  <c r="K343" i="26"/>
  <c r="J343" i="26"/>
  <c r="I343" i="26"/>
  <c r="N342" i="26"/>
  <c r="M342" i="26"/>
  <c r="L342" i="26"/>
  <c r="K342" i="26"/>
  <c r="I342" i="26" s="1"/>
  <c r="J342" i="26"/>
  <c r="N341" i="26"/>
  <c r="M341" i="26"/>
  <c r="L341" i="26"/>
  <c r="K341" i="26"/>
  <c r="J341" i="26"/>
  <c r="I341" i="26"/>
  <c r="N340" i="26"/>
  <c r="M340" i="26"/>
  <c r="L340" i="26"/>
  <c r="K340" i="26"/>
  <c r="I340" i="26" s="1"/>
  <c r="J340" i="26"/>
  <c r="N339" i="26"/>
  <c r="M339" i="26"/>
  <c r="L339" i="26"/>
  <c r="K339" i="26"/>
  <c r="J339" i="26"/>
  <c r="I339" i="26"/>
  <c r="N338" i="26"/>
  <c r="M338" i="26"/>
  <c r="L338" i="26"/>
  <c r="K338" i="26"/>
  <c r="I338" i="26" s="1"/>
  <c r="J338" i="26"/>
  <c r="N337" i="26"/>
  <c r="M337" i="26"/>
  <c r="L337" i="26"/>
  <c r="K337" i="26"/>
  <c r="J337" i="26"/>
  <c r="I337" i="26"/>
  <c r="N336" i="26"/>
  <c r="M336" i="26"/>
  <c r="L336" i="26"/>
  <c r="K336" i="26"/>
  <c r="I336" i="26" s="1"/>
  <c r="J336" i="26"/>
  <c r="N335" i="26"/>
  <c r="M335" i="26"/>
  <c r="L335" i="26"/>
  <c r="K335" i="26"/>
  <c r="J335" i="26"/>
  <c r="I335" i="26"/>
  <c r="N334" i="26"/>
  <c r="M334" i="26"/>
  <c r="L334" i="26"/>
  <c r="K334" i="26"/>
  <c r="I334" i="26" s="1"/>
  <c r="J334" i="26"/>
  <c r="N333" i="26"/>
  <c r="M333" i="26"/>
  <c r="L333" i="26"/>
  <c r="K333" i="26"/>
  <c r="J333" i="26"/>
  <c r="I333" i="26"/>
  <c r="N332" i="26"/>
  <c r="M332" i="26"/>
  <c r="L332" i="26"/>
  <c r="K332" i="26"/>
  <c r="I332" i="26" s="1"/>
  <c r="J332" i="26"/>
  <c r="N331" i="26"/>
  <c r="M331" i="26"/>
  <c r="L331" i="26"/>
  <c r="K331" i="26"/>
  <c r="J331" i="26"/>
  <c r="I331" i="26"/>
  <c r="N330" i="26"/>
  <c r="M330" i="26"/>
  <c r="L330" i="26"/>
  <c r="K330" i="26"/>
  <c r="I330" i="26" s="1"/>
  <c r="J330" i="26"/>
  <c r="N329" i="26"/>
  <c r="M329" i="26"/>
  <c r="L329" i="26"/>
  <c r="K329" i="26"/>
  <c r="J329" i="26"/>
  <c r="I329" i="26"/>
  <c r="N328" i="26"/>
  <c r="M328" i="26"/>
  <c r="L328" i="26"/>
  <c r="K328" i="26"/>
  <c r="I328" i="26" s="1"/>
  <c r="J328" i="26"/>
  <c r="N327" i="26"/>
  <c r="M327" i="26"/>
  <c r="L327" i="26"/>
  <c r="K327" i="26"/>
  <c r="J327" i="26"/>
  <c r="I327" i="26"/>
  <c r="N326" i="26"/>
  <c r="M326" i="26"/>
  <c r="L326" i="26"/>
  <c r="K326" i="26"/>
  <c r="I326" i="26" s="1"/>
  <c r="J326" i="26"/>
  <c r="N325" i="26"/>
  <c r="M325" i="26"/>
  <c r="L325" i="26"/>
  <c r="K325" i="26"/>
  <c r="J325" i="26"/>
  <c r="I325" i="26"/>
  <c r="N324" i="26"/>
  <c r="M324" i="26"/>
  <c r="L324" i="26"/>
  <c r="K324" i="26"/>
  <c r="I324" i="26" s="1"/>
  <c r="J324" i="26"/>
  <c r="N323" i="26"/>
  <c r="M323" i="26"/>
  <c r="L323" i="26"/>
  <c r="K323" i="26"/>
  <c r="J323" i="26"/>
  <c r="I323" i="26"/>
  <c r="N322" i="26"/>
  <c r="M322" i="26"/>
  <c r="L322" i="26"/>
  <c r="K322" i="26"/>
  <c r="I322" i="26" s="1"/>
  <c r="J322" i="26"/>
  <c r="N321" i="26"/>
  <c r="M321" i="26"/>
  <c r="L321" i="26"/>
  <c r="K321" i="26"/>
  <c r="J321" i="26"/>
  <c r="I321" i="26"/>
  <c r="N320" i="26"/>
  <c r="M320" i="26"/>
  <c r="L320" i="26"/>
  <c r="K320" i="26"/>
  <c r="I320" i="26" s="1"/>
  <c r="J320" i="26"/>
  <c r="N319" i="26"/>
  <c r="M319" i="26"/>
  <c r="L319" i="26"/>
  <c r="K319" i="26"/>
  <c r="J319" i="26"/>
  <c r="I319" i="26"/>
  <c r="N318" i="26"/>
  <c r="M318" i="26"/>
  <c r="L318" i="26"/>
  <c r="K318" i="26"/>
  <c r="I318" i="26" s="1"/>
  <c r="J318" i="26"/>
  <c r="N317" i="26"/>
  <c r="M317" i="26"/>
  <c r="L317" i="26"/>
  <c r="K317" i="26"/>
  <c r="J317" i="26"/>
  <c r="I317" i="26"/>
  <c r="N316" i="26"/>
  <c r="M316" i="26"/>
  <c r="L316" i="26"/>
  <c r="K316" i="26"/>
  <c r="I316" i="26" s="1"/>
  <c r="J316" i="26"/>
  <c r="N315" i="26"/>
  <c r="M315" i="26"/>
  <c r="L315" i="26"/>
  <c r="K315" i="26"/>
  <c r="J315" i="26"/>
  <c r="I315" i="26"/>
  <c r="N314" i="26"/>
  <c r="M314" i="26"/>
  <c r="L314" i="26"/>
  <c r="K314" i="26"/>
  <c r="I314" i="26" s="1"/>
  <c r="J314" i="26"/>
  <c r="N313" i="26"/>
  <c r="M313" i="26"/>
  <c r="L313" i="26"/>
  <c r="K313" i="26"/>
  <c r="J313" i="26"/>
  <c r="I313" i="26"/>
  <c r="N312" i="26"/>
  <c r="M312" i="26"/>
  <c r="L312" i="26"/>
  <c r="K312" i="26"/>
  <c r="I312" i="26" s="1"/>
  <c r="J312" i="26"/>
  <c r="N311" i="26"/>
  <c r="M311" i="26"/>
  <c r="L311" i="26"/>
  <c r="K311" i="26"/>
  <c r="J311" i="26"/>
  <c r="I311" i="26"/>
  <c r="N310" i="26"/>
  <c r="M310" i="26"/>
  <c r="L310" i="26"/>
  <c r="K310" i="26"/>
  <c r="I310" i="26" s="1"/>
  <c r="J310" i="26"/>
  <c r="N309" i="26"/>
  <c r="M309" i="26"/>
  <c r="L309" i="26"/>
  <c r="K309" i="26"/>
  <c r="J309" i="26"/>
  <c r="I309" i="26"/>
  <c r="N308" i="26"/>
  <c r="M308" i="26"/>
  <c r="L308" i="26"/>
  <c r="K308" i="26"/>
  <c r="I308" i="26" s="1"/>
  <c r="J308" i="26"/>
  <c r="N307" i="26"/>
  <c r="M307" i="26"/>
  <c r="L307" i="26"/>
  <c r="K307" i="26"/>
  <c r="J307" i="26"/>
  <c r="I307" i="26"/>
  <c r="N306" i="26"/>
  <c r="M306" i="26"/>
  <c r="L306" i="26"/>
  <c r="K306" i="26"/>
  <c r="I306" i="26" s="1"/>
  <c r="J306" i="26"/>
  <c r="N305" i="26"/>
  <c r="M305" i="26"/>
  <c r="L305" i="26"/>
  <c r="K305" i="26"/>
  <c r="J305" i="26"/>
  <c r="I305" i="26"/>
  <c r="N304" i="26"/>
  <c r="M304" i="26"/>
  <c r="L304" i="26"/>
  <c r="K304" i="26"/>
  <c r="I304" i="26" s="1"/>
  <c r="J304" i="26"/>
  <c r="N303" i="26"/>
  <c r="M303" i="26"/>
  <c r="L303" i="26"/>
  <c r="K303" i="26"/>
  <c r="J303" i="26"/>
  <c r="I303" i="26"/>
  <c r="N302" i="26"/>
  <c r="M302" i="26"/>
  <c r="L302" i="26"/>
  <c r="K302" i="26"/>
  <c r="I302" i="26" s="1"/>
  <c r="J302" i="26"/>
  <c r="N301" i="26"/>
  <c r="M301" i="26"/>
  <c r="L301" i="26"/>
  <c r="K301" i="26"/>
  <c r="J301" i="26"/>
  <c r="I301" i="26"/>
  <c r="N300" i="26"/>
  <c r="M300" i="26"/>
  <c r="L300" i="26"/>
  <c r="K300" i="26"/>
  <c r="I300" i="26" s="1"/>
  <c r="J300" i="26"/>
  <c r="N299" i="26"/>
  <c r="M299" i="26"/>
  <c r="L299" i="26"/>
  <c r="K299" i="26"/>
  <c r="J299" i="26"/>
  <c r="I299" i="26"/>
  <c r="N298" i="26"/>
  <c r="M298" i="26"/>
  <c r="L298" i="26"/>
  <c r="K298" i="26"/>
  <c r="I298" i="26" s="1"/>
  <c r="J298" i="26"/>
  <c r="N297" i="26"/>
  <c r="M297" i="26"/>
  <c r="L297" i="26"/>
  <c r="K297" i="26"/>
  <c r="J297" i="26"/>
  <c r="I297" i="26"/>
  <c r="N296" i="26"/>
  <c r="M296" i="26"/>
  <c r="L296" i="26"/>
  <c r="K296" i="26"/>
  <c r="I296" i="26" s="1"/>
  <c r="J296" i="26"/>
  <c r="N295" i="26"/>
  <c r="M295" i="26"/>
  <c r="L295" i="26"/>
  <c r="K295" i="26"/>
  <c r="J295" i="26"/>
  <c r="I295" i="26"/>
  <c r="N294" i="26"/>
  <c r="M294" i="26"/>
  <c r="L294" i="26"/>
  <c r="K294" i="26"/>
  <c r="I294" i="26" s="1"/>
  <c r="J294" i="26"/>
  <c r="N293" i="26"/>
  <c r="M293" i="26"/>
  <c r="L293" i="26"/>
  <c r="K293" i="26"/>
  <c r="J293" i="26"/>
  <c r="I293" i="26"/>
  <c r="N292" i="26"/>
  <c r="M292" i="26"/>
  <c r="L292" i="26"/>
  <c r="K292" i="26"/>
  <c r="I292" i="26" s="1"/>
  <c r="J292" i="26"/>
  <c r="N291" i="26"/>
  <c r="M291" i="26"/>
  <c r="L291" i="26"/>
  <c r="K291" i="26"/>
  <c r="J291" i="26"/>
  <c r="I291" i="26"/>
  <c r="N290" i="26"/>
  <c r="M290" i="26"/>
  <c r="L290" i="26"/>
  <c r="K290" i="26"/>
  <c r="I290" i="26" s="1"/>
  <c r="J290" i="26"/>
  <c r="N289" i="26"/>
  <c r="M289" i="26"/>
  <c r="L289" i="26"/>
  <c r="K289" i="26"/>
  <c r="J289" i="26"/>
  <c r="I289" i="26"/>
  <c r="N288" i="26"/>
  <c r="M288" i="26"/>
  <c r="L288" i="26"/>
  <c r="K288" i="26"/>
  <c r="I288" i="26" s="1"/>
  <c r="J288" i="26"/>
  <c r="N287" i="26"/>
  <c r="M287" i="26"/>
  <c r="L287" i="26"/>
  <c r="K287" i="26"/>
  <c r="J287" i="26"/>
  <c r="I287" i="26"/>
  <c r="N286" i="26"/>
  <c r="M286" i="26"/>
  <c r="L286" i="26"/>
  <c r="K286" i="26"/>
  <c r="I286" i="26" s="1"/>
  <c r="J286" i="26"/>
  <c r="N285" i="26"/>
  <c r="M285" i="26"/>
  <c r="L285" i="26"/>
  <c r="K285" i="26"/>
  <c r="J285" i="26"/>
  <c r="I285" i="26"/>
  <c r="N284" i="26"/>
  <c r="M284" i="26"/>
  <c r="L284" i="26"/>
  <c r="K284" i="26"/>
  <c r="I284" i="26" s="1"/>
  <c r="J284" i="26"/>
  <c r="N283" i="26"/>
  <c r="M283" i="26"/>
  <c r="L283" i="26"/>
  <c r="K283" i="26"/>
  <c r="J283" i="26"/>
  <c r="I283" i="26"/>
  <c r="N282" i="26"/>
  <c r="M282" i="26"/>
  <c r="L282" i="26"/>
  <c r="K282" i="26"/>
  <c r="I282" i="26" s="1"/>
  <c r="J282" i="26"/>
  <c r="N281" i="26"/>
  <c r="M281" i="26"/>
  <c r="L281" i="26"/>
  <c r="K281" i="26"/>
  <c r="J281" i="26"/>
  <c r="I281" i="26"/>
  <c r="N280" i="26"/>
  <c r="M280" i="26"/>
  <c r="L280" i="26"/>
  <c r="K280" i="26"/>
  <c r="I280" i="26" s="1"/>
  <c r="J280" i="26"/>
  <c r="N279" i="26"/>
  <c r="M279" i="26"/>
  <c r="L279" i="26"/>
  <c r="K279" i="26"/>
  <c r="J279" i="26"/>
  <c r="I279" i="26"/>
  <c r="N278" i="26"/>
  <c r="M278" i="26"/>
  <c r="L278" i="26"/>
  <c r="K278" i="26"/>
  <c r="I278" i="26" s="1"/>
  <c r="J278" i="26"/>
  <c r="N277" i="26"/>
  <c r="M277" i="26"/>
  <c r="L277" i="26"/>
  <c r="K277" i="26"/>
  <c r="J277" i="26"/>
  <c r="I277" i="26"/>
  <c r="N276" i="26"/>
  <c r="M276" i="26"/>
  <c r="L276" i="26"/>
  <c r="K276" i="26"/>
  <c r="I276" i="26" s="1"/>
  <c r="J276" i="26"/>
  <c r="N275" i="26"/>
  <c r="M275" i="26"/>
  <c r="L275" i="26"/>
  <c r="K275" i="26"/>
  <c r="J275" i="26"/>
  <c r="I275" i="26"/>
  <c r="N274" i="26"/>
  <c r="M274" i="26"/>
  <c r="L274" i="26"/>
  <c r="K274" i="26"/>
  <c r="I274" i="26" s="1"/>
  <c r="J274" i="26"/>
  <c r="N273" i="26"/>
  <c r="M273" i="26"/>
  <c r="L273" i="26"/>
  <c r="K273" i="26"/>
  <c r="J273" i="26"/>
  <c r="I273" i="26"/>
  <c r="N272" i="26"/>
  <c r="M272" i="26"/>
  <c r="L272" i="26"/>
  <c r="K272" i="26"/>
  <c r="I272" i="26" s="1"/>
  <c r="J272" i="26"/>
  <c r="N271" i="26"/>
  <c r="M271" i="26"/>
  <c r="L271" i="26"/>
  <c r="K271" i="26"/>
  <c r="J271" i="26"/>
  <c r="I271" i="26"/>
  <c r="N270" i="26"/>
  <c r="M270" i="26"/>
  <c r="L270" i="26"/>
  <c r="K270" i="26"/>
  <c r="I270" i="26" s="1"/>
  <c r="J270" i="26"/>
  <c r="N269" i="26"/>
  <c r="M269" i="26"/>
  <c r="L269" i="26"/>
  <c r="K269" i="26"/>
  <c r="J269" i="26"/>
  <c r="I269" i="26"/>
  <c r="N268" i="26"/>
  <c r="M268" i="26"/>
  <c r="L268" i="26"/>
  <c r="K268" i="26"/>
  <c r="I268" i="26" s="1"/>
  <c r="J268" i="26"/>
  <c r="N267" i="26"/>
  <c r="M267" i="26"/>
  <c r="L267" i="26"/>
  <c r="K267" i="26"/>
  <c r="J267" i="26"/>
  <c r="I267" i="26"/>
  <c r="N266" i="26"/>
  <c r="M266" i="26"/>
  <c r="L266" i="26"/>
  <c r="K266" i="26"/>
  <c r="I266" i="26" s="1"/>
  <c r="J266" i="26"/>
  <c r="N265" i="26"/>
  <c r="M265" i="26"/>
  <c r="L265" i="26"/>
  <c r="K265" i="26"/>
  <c r="J265" i="26"/>
  <c r="I265" i="26"/>
  <c r="N264" i="26"/>
  <c r="M264" i="26"/>
  <c r="L264" i="26"/>
  <c r="K264" i="26"/>
  <c r="I264" i="26" s="1"/>
  <c r="J264" i="26"/>
  <c r="N263" i="26"/>
  <c r="M263" i="26"/>
  <c r="L263" i="26"/>
  <c r="K263" i="26"/>
  <c r="J263" i="26"/>
  <c r="I263" i="26"/>
  <c r="N262" i="26"/>
  <c r="M262" i="26"/>
  <c r="L262" i="26"/>
  <c r="K262" i="26"/>
  <c r="I262" i="26" s="1"/>
  <c r="J262" i="26"/>
  <c r="N261" i="26"/>
  <c r="M261" i="26"/>
  <c r="L261" i="26"/>
  <c r="K261" i="26"/>
  <c r="J261" i="26"/>
  <c r="I261" i="26"/>
  <c r="N260" i="26"/>
  <c r="M260" i="26"/>
  <c r="L260" i="26"/>
  <c r="K260" i="26"/>
  <c r="I260" i="26" s="1"/>
  <c r="J260" i="26"/>
  <c r="N259" i="26"/>
  <c r="M259" i="26"/>
  <c r="L259" i="26"/>
  <c r="K259" i="26"/>
  <c r="J259" i="26"/>
  <c r="I259" i="26"/>
  <c r="N258" i="26"/>
  <c r="M258" i="26"/>
  <c r="L258" i="26"/>
  <c r="K258" i="26"/>
  <c r="I258" i="26" s="1"/>
  <c r="J258" i="26"/>
  <c r="N257" i="26"/>
  <c r="M257" i="26"/>
  <c r="L257" i="26"/>
  <c r="K257" i="26"/>
  <c r="J257" i="26"/>
  <c r="I257" i="26"/>
  <c r="N256" i="26"/>
  <c r="M256" i="26"/>
  <c r="L256" i="26"/>
  <c r="K256" i="26"/>
  <c r="I256" i="26" s="1"/>
  <c r="J256" i="26"/>
  <c r="N255" i="26"/>
  <c r="M255" i="26"/>
  <c r="L255" i="26"/>
  <c r="K255" i="26"/>
  <c r="J255" i="26"/>
  <c r="I255" i="26"/>
  <c r="N254" i="26"/>
  <c r="M254" i="26"/>
  <c r="L254" i="26"/>
  <c r="K254" i="26"/>
  <c r="I254" i="26" s="1"/>
  <c r="J254" i="26"/>
  <c r="N253" i="26"/>
  <c r="M253" i="26"/>
  <c r="L253" i="26"/>
  <c r="K253" i="26"/>
  <c r="J253" i="26"/>
  <c r="I253" i="26"/>
  <c r="N252" i="26"/>
  <c r="M252" i="26"/>
  <c r="L252" i="26"/>
  <c r="K252" i="26"/>
  <c r="I252" i="26" s="1"/>
  <c r="J252" i="26"/>
  <c r="N251" i="26"/>
  <c r="M251" i="26"/>
  <c r="L251" i="26"/>
  <c r="K251" i="26"/>
  <c r="J251" i="26"/>
  <c r="I251" i="26" s="1"/>
  <c r="N250" i="26"/>
  <c r="M250" i="26"/>
  <c r="L250" i="26"/>
  <c r="K250" i="26"/>
  <c r="J250" i="26"/>
  <c r="N249" i="26"/>
  <c r="M249" i="26"/>
  <c r="L249" i="26"/>
  <c r="K249" i="26"/>
  <c r="J249" i="26"/>
  <c r="I249" i="26" s="1"/>
  <c r="N248" i="26"/>
  <c r="M248" i="26"/>
  <c r="L248" i="26"/>
  <c r="K248" i="26"/>
  <c r="J248" i="26"/>
  <c r="N247" i="26"/>
  <c r="M247" i="26"/>
  <c r="L247" i="26"/>
  <c r="K247" i="26"/>
  <c r="J247" i="26"/>
  <c r="I247" i="26"/>
  <c r="N246" i="26"/>
  <c r="M246" i="26"/>
  <c r="L246" i="26"/>
  <c r="K246" i="26"/>
  <c r="I246" i="26" s="1"/>
  <c r="J246" i="26"/>
  <c r="N245" i="26"/>
  <c r="M245" i="26"/>
  <c r="L245" i="26"/>
  <c r="I245" i="26" s="1"/>
  <c r="K245" i="26"/>
  <c r="J245" i="26"/>
  <c r="N244" i="26"/>
  <c r="M244" i="26"/>
  <c r="L244" i="26"/>
  <c r="K244" i="26"/>
  <c r="J244" i="26"/>
  <c r="N243" i="26"/>
  <c r="M243" i="26"/>
  <c r="L243" i="26"/>
  <c r="K243" i="26"/>
  <c r="J243" i="26"/>
  <c r="I243" i="26" s="1"/>
  <c r="N242" i="26"/>
  <c r="M242" i="26"/>
  <c r="L242" i="26"/>
  <c r="K242" i="26"/>
  <c r="J242" i="26"/>
  <c r="N241" i="26"/>
  <c r="M241" i="26"/>
  <c r="L241" i="26"/>
  <c r="K241" i="26"/>
  <c r="J241" i="26"/>
  <c r="I241" i="26" s="1"/>
  <c r="N240" i="26"/>
  <c r="M240" i="26"/>
  <c r="L240" i="26"/>
  <c r="K240" i="26"/>
  <c r="J240" i="26"/>
  <c r="N239" i="26"/>
  <c r="M239" i="26"/>
  <c r="L239" i="26"/>
  <c r="K239" i="26"/>
  <c r="J239" i="26"/>
  <c r="I239" i="26"/>
  <c r="N238" i="26"/>
  <c r="M238" i="26"/>
  <c r="L238" i="26"/>
  <c r="K238" i="26"/>
  <c r="I238" i="26" s="1"/>
  <c r="J238" i="26"/>
  <c r="N237" i="26"/>
  <c r="M237" i="26"/>
  <c r="L237" i="26"/>
  <c r="K237" i="26"/>
  <c r="I237" i="26" s="1"/>
  <c r="J237" i="26"/>
  <c r="N236" i="26"/>
  <c r="M236" i="26"/>
  <c r="L236" i="26"/>
  <c r="K236" i="26"/>
  <c r="J236" i="26"/>
  <c r="I236" i="26" s="1"/>
  <c r="N235" i="26"/>
  <c r="M235" i="26"/>
  <c r="L235" i="26"/>
  <c r="K235" i="26"/>
  <c r="I235" i="26" s="1"/>
  <c r="J235" i="26"/>
  <c r="N234" i="26"/>
  <c r="M234" i="26"/>
  <c r="L234" i="26"/>
  <c r="K234" i="26"/>
  <c r="J234" i="26"/>
  <c r="I234" i="26" s="1"/>
  <c r="N233" i="26"/>
  <c r="M233" i="26"/>
  <c r="L233" i="26"/>
  <c r="K233" i="26"/>
  <c r="I233" i="26" s="1"/>
  <c r="J233" i="26"/>
  <c r="N232" i="26"/>
  <c r="M232" i="26"/>
  <c r="L232" i="26"/>
  <c r="K232" i="26"/>
  <c r="J232" i="26"/>
  <c r="I232" i="26" s="1"/>
  <c r="N231" i="26"/>
  <c r="M231" i="26"/>
  <c r="L231" i="26"/>
  <c r="K231" i="26"/>
  <c r="I231" i="26" s="1"/>
  <c r="J231" i="26"/>
  <c r="N230" i="26"/>
  <c r="M230" i="26"/>
  <c r="L230" i="26"/>
  <c r="K230" i="26"/>
  <c r="J230" i="26"/>
  <c r="I230" i="26" s="1"/>
  <c r="N229" i="26"/>
  <c r="M229" i="26"/>
  <c r="L229" i="26"/>
  <c r="K229" i="26"/>
  <c r="I229" i="26" s="1"/>
  <c r="J229" i="26"/>
  <c r="N228" i="26"/>
  <c r="M228" i="26"/>
  <c r="L228" i="26"/>
  <c r="K228" i="26"/>
  <c r="J228" i="26"/>
  <c r="I228" i="26" s="1"/>
  <c r="N227" i="26"/>
  <c r="M227" i="26"/>
  <c r="L227" i="26"/>
  <c r="K227" i="26"/>
  <c r="I227" i="26" s="1"/>
  <c r="J227" i="26"/>
  <c r="N226" i="26"/>
  <c r="M226" i="26"/>
  <c r="L226" i="26"/>
  <c r="K226" i="26"/>
  <c r="J226" i="26"/>
  <c r="I226" i="26" s="1"/>
  <c r="N225" i="26"/>
  <c r="M225" i="26"/>
  <c r="L225" i="26"/>
  <c r="K225" i="26"/>
  <c r="I225" i="26" s="1"/>
  <c r="J225" i="26"/>
  <c r="N224" i="26"/>
  <c r="M224" i="26"/>
  <c r="L224" i="26"/>
  <c r="K224" i="26"/>
  <c r="J224" i="26"/>
  <c r="I224" i="26" s="1"/>
  <c r="N223" i="26"/>
  <c r="M223" i="26"/>
  <c r="L223" i="26"/>
  <c r="K223" i="26"/>
  <c r="I223" i="26" s="1"/>
  <c r="J223" i="26"/>
  <c r="N222" i="26"/>
  <c r="M222" i="26"/>
  <c r="L222" i="26"/>
  <c r="K222" i="26"/>
  <c r="J222" i="26"/>
  <c r="I222" i="26" s="1"/>
  <c r="N221" i="26"/>
  <c r="M221" i="26"/>
  <c r="L221" i="26"/>
  <c r="K221" i="26"/>
  <c r="I221" i="26" s="1"/>
  <c r="J221" i="26"/>
  <c r="N220" i="26"/>
  <c r="M220" i="26"/>
  <c r="L220" i="26"/>
  <c r="K220" i="26"/>
  <c r="J220" i="26"/>
  <c r="I220" i="26" s="1"/>
  <c r="N219" i="26"/>
  <c r="M219" i="26"/>
  <c r="L219" i="26"/>
  <c r="K219" i="26"/>
  <c r="J219" i="26"/>
  <c r="I219" i="26" s="1"/>
  <c r="N218" i="26"/>
  <c r="M218" i="26"/>
  <c r="L218" i="26"/>
  <c r="K218" i="26"/>
  <c r="I218" i="26" s="1"/>
  <c r="J218" i="26"/>
  <c r="N217" i="26"/>
  <c r="M217" i="26"/>
  <c r="L217" i="26"/>
  <c r="K217" i="26"/>
  <c r="I217" i="26" s="1"/>
  <c r="J217" i="26"/>
  <c r="N216" i="26"/>
  <c r="M216" i="26"/>
  <c r="L216" i="26"/>
  <c r="K216" i="26"/>
  <c r="I216" i="26" s="1"/>
  <c r="J216" i="26"/>
  <c r="N215" i="26"/>
  <c r="M215" i="26"/>
  <c r="L215" i="26"/>
  <c r="K215" i="26"/>
  <c r="I215" i="26" s="1"/>
  <c r="J215" i="26"/>
  <c r="N214" i="26"/>
  <c r="M214" i="26"/>
  <c r="L214" i="26"/>
  <c r="K214" i="26"/>
  <c r="J214" i="26"/>
  <c r="I214" i="26" s="1"/>
  <c r="N213" i="26"/>
  <c r="M213" i="26"/>
  <c r="L213" i="26"/>
  <c r="K213" i="26"/>
  <c r="I213" i="26" s="1"/>
  <c r="J213" i="26"/>
  <c r="N212" i="26"/>
  <c r="M212" i="26"/>
  <c r="L212" i="26"/>
  <c r="K212" i="26"/>
  <c r="J212" i="26"/>
  <c r="I212" i="26" s="1"/>
  <c r="N211" i="26"/>
  <c r="M211" i="26"/>
  <c r="L211" i="26"/>
  <c r="K211" i="26"/>
  <c r="I211" i="26" s="1"/>
  <c r="J211" i="26"/>
  <c r="N210" i="26"/>
  <c r="M210" i="26"/>
  <c r="L210" i="26"/>
  <c r="K210" i="26"/>
  <c r="J210" i="26"/>
  <c r="I210" i="26" s="1"/>
  <c r="N209" i="26"/>
  <c r="M209" i="26"/>
  <c r="L209" i="26"/>
  <c r="K209" i="26"/>
  <c r="I209" i="26" s="1"/>
  <c r="J209" i="26"/>
  <c r="N208" i="26"/>
  <c r="M208" i="26"/>
  <c r="L208" i="26"/>
  <c r="K208" i="26"/>
  <c r="J208" i="26"/>
  <c r="I208" i="26" s="1"/>
  <c r="N207" i="26"/>
  <c r="M207" i="26"/>
  <c r="L207" i="26"/>
  <c r="K207" i="26"/>
  <c r="I207" i="26" s="1"/>
  <c r="J207" i="26"/>
  <c r="N206" i="26"/>
  <c r="M206" i="26"/>
  <c r="L206" i="26"/>
  <c r="K206" i="26"/>
  <c r="J206" i="26"/>
  <c r="I206" i="26" s="1"/>
  <c r="N205" i="26"/>
  <c r="M205" i="26"/>
  <c r="L205" i="26"/>
  <c r="K205" i="26"/>
  <c r="I205" i="26" s="1"/>
  <c r="J205" i="26"/>
  <c r="N204" i="26"/>
  <c r="M204" i="26"/>
  <c r="L204" i="26"/>
  <c r="K204" i="26"/>
  <c r="J204" i="26"/>
  <c r="I204" i="26" s="1"/>
  <c r="N203" i="26"/>
  <c r="M203" i="26"/>
  <c r="L203" i="26"/>
  <c r="K203" i="26"/>
  <c r="I203" i="26" s="1"/>
  <c r="J203" i="26"/>
  <c r="N202" i="26"/>
  <c r="M202" i="26"/>
  <c r="L202" i="26"/>
  <c r="K202" i="26"/>
  <c r="J202" i="26"/>
  <c r="I202" i="26" s="1"/>
  <c r="N201" i="26"/>
  <c r="M201" i="26"/>
  <c r="L201" i="26"/>
  <c r="K201" i="26"/>
  <c r="I201" i="26" s="1"/>
  <c r="J201" i="26"/>
  <c r="N200" i="26"/>
  <c r="M200" i="26"/>
  <c r="L200" i="26"/>
  <c r="K200" i="26"/>
  <c r="J200" i="26"/>
  <c r="I200" i="26" s="1"/>
  <c r="N199" i="26"/>
  <c r="M199" i="26"/>
  <c r="L199" i="26"/>
  <c r="K199" i="26"/>
  <c r="I199" i="26" s="1"/>
  <c r="J199" i="26"/>
  <c r="N198" i="26"/>
  <c r="M198" i="26"/>
  <c r="L198" i="26"/>
  <c r="K198" i="26"/>
  <c r="J198" i="26"/>
  <c r="I198" i="26" s="1"/>
  <c r="N197" i="26"/>
  <c r="M197" i="26"/>
  <c r="L197" i="26"/>
  <c r="K197" i="26"/>
  <c r="I197" i="26" s="1"/>
  <c r="J197" i="26"/>
  <c r="N196" i="26"/>
  <c r="M196" i="26"/>
  <c r="L196" i="26"/>
  <c r="K196" i="26"/>
  <c r="I196" i="26" s="1"/>
  <c r="J196" i="26"/>
  <c r="N195" i="26"/>
  <c r="M195" i="26"/>
  <c r="L195" i="26"/>
  <c r="K195" i="26"/>
  <c r="J195" i="26"/>
  <c r="I195" i="26" s="1"/>
  <c r="N194" i="26"/>
  <c r="M194" i="26"/>
  <c r="L194" i="26"/>
  <c r="K194" i="26"/>
  <c r="I194" i="26" s="1"/>
  <c r="J194" i="26"/>
  <c r="N193" i="26"/>
  <c r="M193" i="26"/>
  <c r="L193" i="26"/>
  <c r="K193" i="26"/>
  <c r="J193" i="26"/>
  <c r="I193" i="26" s="1"/>
  <c r="N192" i="26"/>
  <c r="M192" i="26"/>
  <c r="L192" i="26"/>
  <c r="K192" i="26"/>
  <c r="I192" i="26" s="1"/>
  <c r="J192" i="26"/>
  <c r="N191" i="26"/>
  <c r="M191" i="26"/>
  <c r="L191" i="26"/>
  <c r="K191" i="26"/>
  <c r="J191" i="26"/>
  <c r="I191" i="26" s="1"/>
  <c r="N190" i="26"/>
  <c r="M190" i="26"/>
  <c r="L190" i="26"/>
  <c r="K190" i="26"/>
  <c r="I190" i="26" s="1"/>
  <c r="J190" i="26"/>
  <c r="N189" i="26"/>
  <c r="M189" i="26"/>
  <c r="L189" i="26"/>
  <c r="K189" i="26"/>
  <c r="J189" i="26"/>
  <c r="I189" i="26" s="1"/>
  <c r="N188" i="26"/>
  <c r="M188" i="26"/>
  <c r="L188" i="26"/>
  <c r="K188" i="26"/>
  <c r="I188" i="26" s="1"/>
  <c r="J188" i="26"/>
  <c r="N187" i="26"/>
  <c r="M187" i="26"/>
  <c r="L187" i="26"/>
  <c r="K187" i="26"/>
  <c r="J187" i="26"/>
  <c r="I187" i="26" s="1"/>
  <c r="N186" i="26"/>
  <c r="M186" i="26"/>
  <c r="L186" i="26"/>
  <c r="K186" i="26"/>
  <c r="I186" i="26" s="1"/>
  <c r="J186" i="26"/>
  <c r="N185" i="26"/>
  <c r="M185" i="26"/>
  <c r="L185" i="26"/>
  <c r="K185" i="26"/>
  <c r="J185" i="26"/>
  <c r="I185" i="26" s="1"/>
  <c r="N184" i="26"/>
  <c r="M184" i="26"/>
  <c r="L184" i="26"/>
  <c r="K184" i="26"/>
  <c r="I184" i="26" s="1"/>
  <c r="J184" i="26"/>
  <c r="N183" i="26"/>
  <c r="M183" i="26"/>
  <c r="L183" i="26"/>
  <c r="K183" i="26"/>
  <c r="J183" i="26"/>
  <c r="I183" i="26" s="1"/>
  <c r="N182" i="26"/>
  <c r="M182" i="26"/>
  <c r="L182" i="26"/>
  <c r="K182" i="26"/>
  <c r="I182" i="26" s="1"/>
  <c r="J182" i="26"/>
  <c r="N181" i="26"/>
  <c r="M181" i="26"/>
  <c r="L181" i="26"/>
  <c r="K181" i="26"/>
  <c r="J181" i="26"/>
  <c r="I181" i="26" s="1"/>
  <c r="N180" i="26"/>
  <c r="M180" i="26"/>
  <c r="L180" i="26"/>
  <c r="K180" i="26"/>
  <c r="I180" i="26" s="1"/>
  <c r="J180" i="26"/>
  <c r="N179" i="26"/>
  <c r="M179" i="26"/>
  <c r="L179" i="26"/>
  <c r="K179" i="26"/>
  <c r="J179" i="26"/>
  <c r="I179" i="26" s="1"/>
  <c r="N178" i="26"/>
  <c r="M178" i="26"/>
  <c r="L178" i="26"/>
  <c r="K178" i="26"/>
  <c r="I178" i="26" s="1"/>
  <c r="J178" i="26"/>
  <c r="N177" i="26"/>
  <c r="M177" i="26"/>
  <c r="L177" i="26"/>
  <c r="K177" i="26"/>
  <c r="J177" i="26"/>
  <c r="I177" i="26" s="1"/>
  <c r="N176" i="26"/>
  <c r="M176" i="26"/>
  <c r="L176" i="26"/>
  <c r="K176" i="26"/>
  <c r="I176" i="26" s="1"/>
  <c r="J176" i="26"/>
  <c r="N175" i="26"/>
  <c r="M175" i="26"/>
  <c r="L175" i="26"/>
  <c r="K175" i="26"/>
  <c r="J175" i="26"/>
  <c r="I175" i="26" s="1"/>
  <c r="N174" i="26"/>
  <c r="M174" i="26"/>
  <c r="L174" i="26"/>
  <c r="K174" i="26"/>
  <c r="I174" i="26" s="1"/>
  <c r="J174" i="26"/>
  <c r="N173" i="26"/>
  <c r="M173" i="26"/>
  <c r="L173" i="26"/>
  <c r="K173" i="26"/>
  <c r="J173" i="26"/>
  <c r="I173" i="26" s="1"/>
  <c r="N172" i="26"/>
  <c r="M172" i="26"/>
  <c r="L172" i="26"/>
  <c r="K172" i="26"/>
  <c r="I172" i="26" s="1"/>
  <c r="J172" i="26"/>
  <c r="N171" i="26"/>
  <c r="M171" i="26"/>
  <c r="L171" i="26"/>
  <c r="K171" i="26"/>
  <c r="J171" i="26"/>
  <c r="I171" i="26" s="1"/>
  <c r="N170" i="26"/>
  <c r="M170" i="26"/>
  <c r="L170" i="26"/>
  <c r="K170" i="26"/>
  <c r="I170" i="26" s="1"/>
  <c r="J170" i="26"/>
  <c r="N169" i="26"/>
  <c r="M169" i="26"/>
  <c r="L169" i="26"/>
  <c r="K169" i="26"/>
  <c r="J169" i="26"/>
  <c r="I169" i="26" s="1"/>
  <c r="N168" i="26"/>
  <c r="M168" i="26"/>
  <c r="L168" i="26"/>
  <c r="K168" i="26"/>
  <c r="I168" i="26" s="1"/>
  <c r="J168" i="26"/>
  <c r="N167" i="26"/>
  <c r="M167" i="26"/>
  <c r="L167" i="26"/>
  <c r="K167" i="26"/>
  <c r="J167" i="26"/>
  <c r="I167" i="26" s="1"/>
  <c r="N166" i="26"/>
  <c r="M166" i="26"/>
  <c r="L166" i="26"/>
  <c r="K166" i="26"/>
  <c r="I166" i="26" s="1"/>
  <c r="J166" i="26"/>
  <c r="N165" i="26"/>
  <c r="M165" i="26"/>
  <c r="L165" i="26"/>
  <c r="K165" i="26"/>
  <c r="J165" i="26"/>
  <c r="I165" i="26" s="1"/>
  <c r="N164" i="26"/>
  <c r="M164" i="26"/>
  <c r="L164" i="26"/>
  <c r="K164" i="26"/>
  <c r="I164" i="26" s="1"/>
  <c r="J164" i="26"/>
  <c r="N163" i="26"/>
  <c r="M163" i="26"/>
  <c r="L163" i="26"/>
  <c r="K163" i="26"/>
  <c r="J163" i="26"/>
  <c r="I163" i="26" s="1"/>
  <c r="N162" i="26"/>
  <c r="M162" i="26"/>
  <c r="L162" i="26"/>
  <c r="K162" i="26"/>
  <c r="I162" i="26" s="1"/>
  <c r="J162" i="26"/>
  <c r="N161" i="26"/>
  <c r="M161" i="26"/>
  <c r="L161" i="26"/>
  <c r="K161" i="26"/>
  <c r="J161" i="26"/>
  <c r="I161" i="26" s="1"/>
  <c r="N160" i="26"/>
  <c r="M160" i="26"/>
  <c r="L160" i="26"/>
  <c r="K160" i="26"/>
  <c r="I160" i="26" s="1"/>
  <c r="J160" i="26"/>
  <c r="N159" i="26"/>
  <c r="M159" i="26"/>
  <c r="L159" i="26"/>
  <c r="K159" i="26"/>
  <c r="J159" i="26"/>
  <c r="I159" i="26" s="1"/>
  <c r="N158" i="26"/>
  <c r="M158" i="26"/>
  <c r="L158" i="26"/>
  <c r="K158" i="26"/>
  <c r="I158" i="26" s="1"/>
  <c r="J158" i="26"/>
  <c r="N157" i="26"/>
  <c r="M157" i="26"/>
  <c r="L157" i="26"/>
  <c r="K157" i="26"/>
  <c r="J157" i="26"/>
  <c r="I157" i="26" s="1"/>
  <c r="N156" i="26"/>
  <c r="M156" i="26"/>
  <c r="L156" i="26"/>
  <c r="K156" i="26"/>
  <c r="I156" i="26" s="1"/>
  <c r="J156" i="26"/>
  <c r="N155" i="26"/>
  <c r="M155" i="26"/>
  <c r="L155" i="26"/>
  <c r="K155" i="26"/>
  <c r="J155" i="26"/>
  <c r="I155" i="26" s="1"/>
  <c r="N154" i="26"/>
  <c r="M154" i="26"/>
  <c r="L154" i="26"/>
  <c r="K154" i="26"/>
  <c r="I154" i="26" s="1"/>
  <c r="J154" i="26"/>
  <c r="N153" i="26"/>
  <c r="M153" i="26"/>
  <c r="L153" i="26"/>
  <c r="K153" i="26"/>
  <c r="J153" i="26"/>
  <c r="I153" i="26" s="1"/>
  <c r="N152" i="26"/>
  <c r="M152" i="26"/>
  <c r="L152" i="26"/>
  <c r="K152" i="26"/>
  <c r="I152" i="26" s="1"/>
  <c r="J152" i="26"/>
  <c r="N151" i="26"/>
  <c r="M151" i="26"/>
  <c r="L151" i="26"/>
  <c r="K151" i="26"/>
  <c r="J151" i="26"/>
  <c r="I151" i="26" s="1"/>
  <c r="N150" i="26"/>
  <c r="M150" i="26"/>
  <c r="L150" i="26"/>
  <c r="K150" i="26"/>
  <c r="I150" i="26" s="1"/>
  <c r="J150" i="26"/>
  <c r="N149" i="26"/>
  <c r="M149" i="26"/>
  <c r="L149" i="26"/>
  <c r="K149" i="26"/>
  <c r="J149" i="26"/>
  <c r="I149" i="26" s="1"/>
  <c r="N148" i="26"/>
  <c r="M148" i="26"/>
  <c r="L148" i="26"/>
  <c r="K148" i="26"/>
  <c r="I148" i="26" s="1"/>
  <c r="J148" i="26"/>
  <c r="N147" i="26"/>
  <c r="M147" i="26"/>
  <c r="L147" i="26"/>
  <c r="K147" i="26"/>
  <c r="J147" i="26"/>
  <c r="I147" i="26" s="1"/>
  <c r="N146" i="26"/>
  <c r="M146" i="26"/>
  <c r="L146" i="26"/>
  <c r="K146" i="26"/>
  <c r="I146" i="26" s="1"/>
  <c r="J146" i="26"/>
  <c r="N145" i="26"/>
  <c r="M145" i="26"/>
  <c r="L145" i="26"/>
  <c r="K145" i="26"/>
  <c r="J145" i="26"/>
  <c r="I145" i="26" s="1"/>
  <c r="N144" i="26"/>
  <c r="M144" i="26"/>
  <c r="L144" i="26"/>
  <c r="K144" i="26"/>
  <c r="I144" i="26" s="1"/>
  <c r="J144" i="26"/>
  <c r="N143" i="26"/>
  <c r="M143" i="26"/>
  <c r="L143" i="26"/>
  <c r="K143" i="26"/>
  <c r="J143" i="26"/>
  <c r="I143" i="26" s="1"/>
  <c r="N142" i="26"/>
  <c r="M142" i="26"/>
  <c r="L142" i="26"/>
  <c r="K142" i="26"/>
  <c r="I142" i="26" s="1"/>
  <c r="J142" i="26"/>
  <c r="N141" i="26"/>
  <c r="M141" i="26"/>
  <c r="L141" i="26"/>
  <c r="K141" i="26"/>
  <c r="J141" i="26"/>
  <c r="I141" i="26" s="1"/>
  <c r="N140" i="26"/>
  <c r="M140" i="26"/>
  <c r="L140" i="26"/>
  <c r="K140" i="26"/>
  <c r="I140" i="26" s="1"/>
  <c r="J140" i="26"/>
  <c r="N139" i="26"/>
  <c r="M139" i="26"/>
  <c r="L139" i="26"/>
  <c r="K139" i="26"/>
  <c r="J139" i="26"/>
  <c r="I139" i="26" s="1"/>
  <c r="N138" i="26"/>
  <c r="M138" i="26"/>
  <c r="L138" i="26"/>
  <c r="K138" i="26"/>
  <c r="I138" i="26" s="1"/>
  <c r="J138" i="26"/>
  <c r="N137" i="26"/>
  <c r="M137" i="26"/>
  <c r="L137" i="26"/>
  <c r="K137" i="26"/>
  <c r="J137" i="26"/>
  <c r="I137" i="26" s="1"/>
  <c r="N136" i="26"/>
  <c r="M136" i="26"/>
  <c r="L136" i="26"/>
  <c r="K136" i="26"/>
  <c r="I136" i="26" s="1"/>
  <c r="J136" i="26"/>
  <c r="N135" i="26"/>
  <c r="M135" i="26"/>
  <c r="L135" i="26"/>
  <c r="K135" i="26"/>
  <c r="J135" i="26"/>
  <c r="I135" i="26" s="1"/>
  <c r="N134" i="26"/>
  <c r="M134" i="26"/>
  <c r="L134" i="26"/>
  <c r="K134" i="26"/>
  <c r="I134" i="26" s="1"/>
  <c r="J134" i="26"/>
  <c r="N133" i="26"/>
  <c r="M133" i="26"/>
  <c r="L133" i="26"/>
  <c r="K133" i="26"/>
  <c r="J133" i="26"/>
  <c r="I133" i="26" s="1"/>
  <c r="N132" i="26"/>
  <c r="M132" i="26"/>
  <c r="L132" i="26"/>
  <c r="K132" i="26"/>
  <c r="I132" i="26" s="1"/>
  <c r="J132" i="26"/>
  <c r="N131" i="26"/>
  <c r="M131" i="26"/>
  <c r="L131" i="26"/>
  <c r="K131" i="26"/>
  <c r="J131" i="26"/>
  <c r="I131" i="26" s="1"/>
  <c r="N130" i="26"/>
  <c r="M130" i="26"/>
  <c r="L130" i="26"/>
  <c r="K130" i="26"/>
  <c r="I130" i="26" s="1"/>
  <c r="J130" i="26"/>
  <c r="N129" i="26"/>
  <c r="M129" i="26"/>
  <c r="L129" i="26"/>
  <c r="K129" i="26"/>
  <c r="J129" i="26"/>
  <c r="I129" i="26" s="1"/>
  <c r="N128" i="26"/>
  <c r="M128" i="26"/>
  <c r="L128" i="26"/>
  <c r="K128" i="26"/>
  <c r="I128" i="26" s="1"/>
  <c r="J128" i="26"/>
  <c r="N127" i="26"/>
  <c r="M127" i="26"/>
  <c r="L127" i="26"/>
  <c r="K127" i="26"/>
  <c r="J127" i="26"/>
  <c r="I127" i="26" s="1"/>
  <c r="N126" i="26"/>
  <c r="M126" i="26"/>
  <c r="L126" i="26"/>
  <c r="K126" i="26"/>
  <c r="I126" i="26" s="1"/>
  <c r="J126" i="26"/>
  <c r="N125" i="26"/>
  <c r="M125" i="26"/>
  <c r="L125" i="26"/>
  <c r="K125" i="26"/>
  <c r="J125" i="26"/>
  <c r="I125" i="26" s="1"/>
  <c r="N124" i="26"/>
  <c r="M124" i="26"/>
  <c r="L124" i="26"/>
  <c r="K124" i="26"/>
  <c r="I124" i="26" s="1"/>
  <c r="J124" i="26"/>
  <c r="N123" i="26"/>
  <c r="M123" i="26"/>
  <c r="L123" i="26"/>
  <c r="K123" i="26"/>
  <c r="J123" i="26"/>
  <c r="I123" i="26" s="1"/>
  <c r="N122" i="26"/>
  <c r="M122" i="26"/>
  <c r="L122" i="26"/>
  <c r="K122" i="26"/>
  <c r="I122" i="26" s="1"/>
  <c r="J122" i="26"/>
  <c r="N121" i="26"/>
  <c r="M121" i="26"/>
  <c r="L121" i="26"/>
  <c r="K121" i="26"/>
  <c r="J121" i="26"/>
  <c r="I121" i="26" s="1"/>
  <c r="N120" i="26"/>
  <c r="M120" i="26"/>
  <c r="L120" i="26"/>
  <c r="K120" i="26"/>
  <c r="I120" i="26" s="1"/>
  <c r="J120" i="26"/>
  <c r="N119" i="26"/>
  <c r="M119" i="26"/>
  <c r="L119" i="26"/>
  <c r="K119" i="26"/>
  <c r="J119" i="26"/>
  <c r="I119" i="26" s="1"/>
  <c r="N118" i="26"/>
  <c r="M118" i="26"/>
  <c r="L118" i="26"/>
  <c r="K118" i="26"/>
  <c r="I118" i="26" s="1"/>
  <c r="J118" i="26"/>
  <c r="N117" i="26"/>
  <c r="M117" i="26"/>
  <c r="L117" i="26"/>
  <c r="K117" i="26"/>
  <c r="J117" i="26"/>
  <c r="I117" i="26" s="1"/>
  <c r="N116" i="26"/>
  <c r="M116" i="26"/>
  <c r="L116" i="26"/>
  <c r="K116" i="26"/>
  <c r="I116" i="26" s="1"/>
  <c r="J116" i="26"/>
  <c r="N115" i="26"/>
  <c r="M115" i="26"/>
  <c r="L115" i="26"/>
  <c r="K115" i="26"/>
  <c r="J115" i="26"/>
  <c r="I115" i="26" s="1"/>
  <c r="N114" i="26"/>
  <c r="M114" i="26"/>
  <c r="L114" i="26"/>
  <c r="K114" i="26"/>
  <c r="I114" i="26" s="1"/>
  <c r="J114" i="26"/>
  <c r="N113" i="26"/>
  <c r="M113" i="26"/>
  <c r="L113" i="26"/>
  <c r="K113" i="26"/>
  <c r="J113" i="26"/>
  <c r="I113" i="26" s="1"/>
  <c r="N112" i="26"/>
  <c r="M112" i="26"/>
  <c r="L112" i="26"/>
  <c r="K112" i="26"/>
  <c r="I112" i="26" s="1"/>
  <c r="J112" i="26"/>
  <c r="N111" i="26"/>
  <c r="M111" i="26"/>
  <c r="L111" i="26"/>
  <c r="K111" i="26"/>
  <c r="J111" i="26"/>
  <c r="I111" i="26" s="1"/>
  <c r="N110" i="26"/>
  <c r="M110" i="26"/>
  <c r="L110" i="26"/>
  <c r="K110" i="26"/>
  <c r="I110" i="26" s="1"/>
  <c r="J110" i="26"/>
  <c r="N109" i="26"/>
  <c r="M109" i="26"/>
  <c r="L109" i="26"/>
  <c r="K109" i="26"/>
  <c r="J109" i="26"/>
  <c r="I109" i="26" s="1"/>
  <c r="N108" i="26"/>
  <c r="M108" i="26"/>
  <c r="L108" i="26"/>
  <c r="K108" i="26"/>
  <c r="I108" i="26" s="1"/>
  <c r="J108" i="26"/>
  <c r="N107" i="26"/>
  <c r="M107" i="26"/>
  <c r="L107" i="26"/>
  <c r="K107" i="26"/>
  <c r="J107" i="26"/>
  <c r="I107" i="26" s="1"/>
  <c r="N106" i="26"/>
  <c r="M106" i="26"/>
  <c r="L106" i="26"/>
  <c r="K106" i="26"/>
  <c r="I106" i="26" s="1"/>
  <c r="J106" i="26"/>
  <c r="N105" i="26"/>
  <c r="M105" i="26"/>
  <c r="L105" i="26"/>
  <c r="K105" i="26"/>
  <c r="J105" i="26"/>
  <c r="I105" i="26" s="1"/>
  <c r="N104" i="26"/>
  <c r="M104" i="26"/>
  <c r="L104" i="26"/>
  <c r="K104" i="26"/>
  <c r="I104" i="26" s="1"/>
  <c r="J104" i="26"/>
  <c r="N103" i="26"/>
  <c r="M103" i="26"/>
  <c r="L103" i="26"/>
  <c r="K103" i="26"/>
  <c r="J103" i="26"/>
  <c r="I103" i="26" s="1"/>
  <c r="N102" i="26"/>
  <c r="M102" i="26"/>
  <c r="L102" i="26"/>
  <c r="K102" i="26"/>
  <c r="I102" i="26" s="1"/>
  <c r="J102" i="26"/>
  <c r="N101" i="26"/>
  <c r="M101" i="26"/>
  <c r="L101" i="26"/>
  <c r="K101" i="26"/>
  <c r="J101" i="26"/>
  <c r="I101" i="26" s="1"/>
  <c r="N100" i="26"/>
  <c r="M100" i="26"/>
  <c r="L100" i="26"/>
  <c r="K100" i="26"/>
  <c r="I100" i="26" s="1"/>
  <c r="J100" i="26"/>
  <c r="N99" i="26"/>
  <c r="M99" i="26"/>
  <c r="L99" i="26"/>
  <c r="K99" i="26"/>
  <c r="J99" i="26"/>
  <c r="I99" i="26" s="1"/>
  <c r="N98" i="26"/>
  <c r="M98" i="26"/>
  <c r="L98" i="26"/>
  <c r="K98" i="26"/>
  <c r="I98" i="26" s="1"/>
  <c r="J98" i="26"/>
  <c r="N97" i="26"/>
  <c r="M97" i="26"/>
  <c r="L97" i="26"/>
  <c r="K97" i="26"/>
  <c r="J97" i="26"/>
  <c r="I97" i="26" s="1"/>
  <c r="N96" i="26"/>
  <c r="M96" i="26"/>
  <c r="L96" i="26"/>
  <c r="K96" i="26"/>
  <c r="I96" i="26" s="1"/>
  <c r="J96" i="26"/>
  <c r="N95" i="26"/>
  <c r="M95" i="26"/>
  <c r="L95" i="26"/>
  <c r="K95" i="26"/>
  <c r="J95" i="26"/>
  <c r="I95" i="26" s="1"/>
  <c r="N94" i="26"/>
  <c r="M94" i="26"/>
  <c r="L94" i="26"/>
  <c r="K94" i="26"/>
  <c r="I94" i="26" s="1"/>
  <c r="J94" i="26"/>
  <c r="N93" i="26"/>
  <c r="M93" i="26"/>
  <c r="L93" i="26"/>
  <c r="K93" i="26"/>
  <c r="J93" i="26"/>
  <c r="I93" i="26" s="1"/>
  <c r="N92" i="26"/>
  <c r="M92" i="26"/>
  <c r="L92" i="26"/>
  <c r="K92" i="26"/>
  <c r="I92" i="26" s="1"/>
  <c r="J92" i="26"/>
  <c r="N91" i="26"/>
  <c r="M91" i="26"/>
  <c r="L91" i="26"/>
  <c r="K91" i="26"/>
  <c r="J91" i="26"/>
  <c r="I91" i="26" s="1"/>
  <c r="N90" i="26"/>
  <c r="M90" i="26"/>
  <c r="L90" i="26"/>
  <c r="K90" i="26"/>
  <c r="I90" i="26" s="1"/>
  <c r="J90" i="26"/>
  <c r="N89" i="26"/>
  <c r="M89" i="26"/>
  <c r="L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N80" i="26"/>
  <c r="M80" i="26"/>
  <c r="L80" i="26"/>
  <c r="K80" i="26"/>
  <c r="I80" i="26" s="1"/>
  <c r="J80" i="26"/>
  <c r="N79" i="26"/>
  <c r="M79" i="26"/>
  <c r="L79" i="26"/>
  <c r="K79" i="26"/>
  <c r="J79" i="26"/>
  <c r="I79" i="26"/>
  <c r="N78" i="26"/>
  <c r="M78" i="26"/>
  <c r="L78" i="26"/>
  <c r="J78" i="26"/>
  <c r="L77" i="26"/>
  <c r="K77" i="26"/>
  <c r="J77" i="26"/>
  <c r="J76" i="26"/>
  <c r="J75" i="26"/>
  <c r="J74" i="26"/>
  <c r="J73" i="26"/>
  <c r="J72" i="26"/>
  <c r="J71" i="26"/>
  <c r="J70" i="26"/>
  <c r="N69" i="26"/>
  <c r="M69" i="26"/>
  <c r="J69" i="26"/>
  <c r="N68" i="26"/>
  <c r="M68" i="26"/>
  <c r="J68" i="26"/>
  <c r="N67" i="26"/>
  <c r="M67" i="26"/>
  <c r="K67" i="26"/>
  <c r="J67" i="26"/>
  <c r="E67" i="26"/>
  <c r="L67" i="26" s="1"/>
  <c r="N66" i="26"/>
  <c r="M66" i="26"/>
  <c r="L66" i="26"/>
  <c r="K66" i="26"/>
  <c r="I66" i="26" s="1"/>
  <c r="J66" i="26"/>
  <c r="N65" i="26"/>
  <c r="M65" i="26"/>
  <c r="L65" i="26"/>
  <c r="K65" i="26"/>
  <c r="J65" i="26"/>
  <c r="I65" i="26"/>
  <c r="N64" i="26"/>
  <c r="M64" i="26"/>
  <c r="L64" i="26"/>
  <c r="K64" i="26"/>
  <c r="I64" i="26" s="1"/>
  <c r="J64" i="26"/>
  <c r="N63" i="26"/>
  <c r="M63" i="26"/>
  <c r="L63" i="26"/>
  <c r="K63" i="26"/>
  <c r="J63" i="26"/>
  <c r="I63" i="26"/>
  <c r="N62" i="26"/>
  <c r="M62" i="26"/>
  <c r="L62" i="26"/>
  <c r="K62" i="26"/>
  <c r="I62" i="26" s="1"/>
  <c r="J62" i="26"/>
  <c r="N61" i="26"/>
  <c r="M61" i="26"/>
  <c r="L61" i="26"/>
  <c r="K61" i="26"/>
  <c r="J61" i="26"/>
  <c r="I61" i="26"/>
  <c r="N60" i="26"/>
  <c r="M60" i="26"/>
  <c r="L60" i="26"/>
  <c r="K60" i="26"/>
  <c r="I60" i="26" s="1"/>
  <c r="J60" i="26"/>
  <c r="K39" i="26"/>
  <c r="U38" i="26"/>
  <c r="K38" i="26"/>
  <c r="U37" i="26"/>
  <c r="K37" i="26"/>
  <c r="U36" i="26"/>
  <c r="K36" i="26"/>
  <c r="U35" i="26"/>
  <c r="K35" i="26"/>
  <c r="U34" i="26"/>
  <c r="K34" i="26"/>
  <c r="U33" i="26"/>
  <c r="K33" i="26"/>
  <c r="U32" i="26"/>
  <c r="K32" i="26"/>
  <c r="U31" i="26"/>
  <c r="K31" i="26"/>
  <c r="U30" i="26"/>
  <c r="K30" i="26"/>
  <c r="U29" i="26"/>
  <c r="K29" i="26"/>
  <c r="U28" i="26"/>
  <c r="K28" i="26"/>
  <c r="U27" i="26"/>
  <c r="K27" i="26"/>
  <c r="U26" i="26"/>
  <c r="K26" i="26"/>
  <c r="U25" i="26"/>
  <c r="K25" i="26"/>
  <c r="U24" i="26"/>
  <c r="K24" i="26"/>
  <c r="U23" i="26"/>
  <c r="K23" i="26"/>
  <c r="U22" i="26"/>
  <c r="K22" i="26"/>
  <c r="E12" i="26"/>
  <c r="D12" i="26"/>
  <c r="K8" i="26" s="1"/>
  <c r="K10" i="26"/>
  <c r="K9" i="26"/>
  <c r="K7" i="26"/>
  <c r="K6" i="26"/>
  <c r="L5" i="26"/>
  <c r="K5" i="26"/>
  <c r="J5" i="26"/>
  <c r="L4" i="26"/>
  <c r="K4" i="26"/>
  <c r="J4" i="26"/>
  <c r="P3" i="26"/>
  <c r="O3" i="26"/>
  <c r="N3" i="26"/>
  <c r="M3" i="26"/>
  <c r="L3" i="26"/>
  <c r="K3" i="26"/>
  <c r="J3" i="26"/>
  <c r="K2" i="26"/>
  <c r="D1" i="26"/>
  <c r="N399" i="25"/>
  <c r="M399" i="25"/>
  <c r="L399" i="25"/>
  <c r="K399" i="25"/>
  <c r="J399" i="25"/>
  <c r="I399" i="25"/>
  <c r="N398" i="25"/>
  <c r="M398" i="25"/>
  <c r="L398" i="25"/>
  <c r="K398" i="25"/>
  <c r="I398" i="25" s="1"/>
  <c r="J398" i="25"/>
  <c r="N397" i="25"/>
  <c r="M397" i="25"/>
  <c r="L397" i="25"/>
  <c r="K397" i="25"/>
  <c r="J397" i="25"/>
  <c r="I397" i="25" s="1"/>
  <c r="N396" i="25"/>
  <c r="M396" i="25"/>
  <c r="L396" i="25"/>
  <c r="K396" i="25"/>
  <c r="J396" i="25"/>
  <c r="N395" i="25"/>
  <c r="M395" i="25"/>
  <c r="L395" i="25"/>
  <c r="K395" i="25"/>
  <c r="J395" i="25"/>
  <c r="I395" i="25"/>
  <c r="N394" i="25"/>
  <c r="M394" i="25"/>
  <c r="L394" i="25"/>
  <c r="K394" i="25"/>
  <c r="I394" i="25" s="1"/>
  <c r="J394" i="25"/>
  <c r="N393" i="25"/>
  <c r="M393" i="25"/>
  <c r="L393" i="25"/>
  <c r="K393" i="25"/>
  <c r="J393" i="25"/>
  <c r="I393" i="25" s="1"/>
  <c r="N392" i="25"/>
  <c r="M392" i="25"/>
  <c r="L392" i="25"/>
  <c r="K392" i="25"/>
  <c r="J392" i="25"/>
  <c r="N391" i="25"/>
  <c r="M391" i="25"/>
  <c r="L391" i="25"/>
  <c r="K391" i="25"/>
  <c r="J391" i="25"/>
  <c r="I391" i="25"/>
  <c r="N390" i="25"/>
  <c r="M390" i="25"/>
  <c r="L390" i="25"/>
  <c r="K390" i="25"/>
  <c r="I390" i="25" s="1"/>
  <c r="J390" i="25"/>
  <c r="N389" i="25"/>
  <c r="M389" i="25"/>
  <c r="L389" i="25"/>
  <c r="K389" i="25"/>
  <c r="J389" i="25"/>
  <c r="I389" i="25" s="1"/>
  <c r="N388" i="25"/>
  <c r="M388" i="25"/>
  <c r="L388" i="25"/>
  <c r="K388" i="25"/>
  <c r="I388" i="25" s="1"/>
  <c r="J388" i="25"/>
  <c r="N387" i="25"/>
  <c r="M387" i="25"/>
  <c r="L387" i="25"/>
  <c r="K387" i="25"/>
  <c r="J387" i="25"/>
  <c r="I387" i="25" s="1"/>
  <c r="N386" i="25"/>
  <c r="M386" i="25"/>
  <c r="L386" i="25"/>
  <c r="K386" i="25"/>
  <c r="I386" i="25" s="1"/>
  <c r="J386" i="25"/>
  <c r="N385" i="25"/>
  <c r="M385" i="25"/>
  <c r="L385" i="25"/>
  <c r="K385" i="25"/>
  <c r="J385" i="25"/>
  <c r="I385" i="25" s="1"/>
  <c r="N384" i="25"/>
  <c r="M384" i="25"/>
  <c r="L384" i="25"/>
  <c r="K384" i="25"/>
  <c r="I384" i="25" s="1"/>
  <c r="J384" i="25"/>
  <c r="N383" i="25"/>
  <c r="M383" i="25"/>
  <c r="L383" i="25"/>
  <c r="K383" i="25"/>
  <c r="J383" i="25"/>
  <c r="I383" i="25" s="1"/>
  <c r="N382" i="25"/>
  <c r="M382" i="25"/>
  <c r="L382" i="25"/>
  <c r="K382" i="25"/>
  <c r="I382" i="25" s="1"/>
  <c r="J382" i="25"/>
  <c r="N381" i="25"/>
  <c r="M381" i="25"/>
  <c r="L381" i="25"/>
  <c r="K381" i="25"/>
  <c r="J381" i="25"/>
  <c r="I381" i="25" s="1"/>
  <c r="N380" i="25"/>
  <c r="M380" i="25"/>
  <c r="L380" i="25"/>
  <c r="K380" i="25"/>
  <c r="I380" i="25" s="1"/>
  <c r="J380" i="25"/>
  <c r="N379" i="25"/>
  <c r="M379" i="25"/>
  <c r="L379" i="25"/>
  <c r="K379" i="25"/>
  <c r="J379" i="25"/>
  <c r="I379" i="25" s="1"/>
  <c r="N378" i="25"/>
  <c r="M378" i="25"/>
  <c r="L378" i="25"/>
  <c r="K378" i="25"/>
  <c r="I378" i="25" s="1"/>
  <c r="J378" i="25"/>
  <c r="N377" i="25"/>
  <c r="M377" i="25"/>
  <c r="L377" i="25"/>
  <c r="K377" i="25"/>
  <c r="J377" i="25"/>
  <c r="I377" i="25" s="1"/>
  <c r="N376" i="25"/>
  <c r="M376" i="25"/>
  <c r="L376" i="25"/>
  <c r="K376" i="25"/>
  <c r="I376" i="25" s="1"/>
  <c r="J376" i="25"/>
  <c r="N375" i="25"/>
  <c r="M375" i="25"/>
  <c r="L375" i="25"/>
  <c r="K375" i="25"/>
  <c r="J375" i="25"/>
  <c r="I375" i="25" s="1"/>
  <c r="N374" i="25"/>
  <c r="M374" i="25"/>
  <c r="L374" i="25"/>
  <c r="K374" i="25"/>
  <c r="I374" i="25" s="1"/>
  <c r="J374" i="25"/>
  <c r="N373" i="25"/>
  <c r="M373" i="25"/>
  <c r="L373" i="25"/>
  <c r="K373" i="25"/>
  <c r="J373" i="25"/>
  <c r="I373" i="25" s="1"/>
  <c r="N372" i="25"/>
  <c r="M372" i="25"/>
  <c r="L372" i="25"/>
  <c r="K372" i="25"/>
  <c r="I372" i="25" s="1"/>
  <c r="J372" i="25"/>
  <c r="N371" i="25"/>
  <c r="M371" i="25"/>
  <c r="L371" i="25"/>
  <c r="K371" i="25"/>
  <c r="J371" i="25"/>
  <c r="I371" i="25" s="1"/>
  <c r="N370" i="25"/>
  <c r="M370" i="25"/>
  <c r="L370" i="25"/>
  <c r="K370" i="25"/>
  <c r="I370" i="25" s="1"/>
  <c r="J370" i="25"/>
  <c r="N369" i="25"/>
  <c r="M369" i="25"/>
  <c r="L369" i="25"/>
  <c r="K369" i="25"/>
  <c r="J369" i="25"/>
  <c r="I369" i="25" s="1"/>
  <c r="N368" i="25"/>
  <c r="M368" i="25"/>
  <c r="L368" i="25"/>
  <c r="K368" i="25"/>
  <c r="I368" i="25" s="1"/>
  <c r="J368" i="25"/>
  <c r="N367" i="25"/>
  <c r="M367" i="25"/>
  <c r="L367" i="25"/>
  <c r="K367" i="25"/>
  <c r="J367" i="25"/>
  <c r="I367" i="25" s="1"/>
  <c r="N366" i="25"/>
  <c r="M366" i="25"/>
  <c r="L366" i="25"/>
  <c r="K366" i="25"/>
  <c r="I366" i="25" s="1"/>
  <c r="J366" i="25"/>
  <c r="N365" i="25"/>
  <c r="M365" i="25"/>
  <c r="L365" i="25"/>
  <c r="K365" i="25"/>
  <c r="J365" i="25"/>
  <c r="I365" i="25" s="1"/>
  <c r="N364" i="25"/>
  <c r="M364" i="25"/>
  <c r="L364" i="25"/>
  <c r="K364" i="25"/>
  <c r="I364" i="25" s="1"/>
  <c r="J364" i="25"/>
  <c r="N363" i="25"/>
  <c r="M363" i="25"/>
  <c r="L363" i="25"/>
  <c r="K363" i="25"/>
  <c r="J363" i="25"/>
  <c r="I363" i="25" s="1"/>
  <c r="N362" i="25"/>
  <c r="M362" i="25"/>
  <c r="L362" i="25"/>
  <c r="K362" i="25"/>
  <c r="I362" i="25" s="1"/>
  <c r="J362" i="25"/>
  <c r="N361" i="25"/>
  <c r="M361" i="25"/>
  <c r="L361" i="25"/>
  <c r="K361" i="25"/>
  <c r="J361" i="25"/>
  <c r="I361" i="25" s="1"/>
  <c r="N360" i="25"/>
  <c r="M360" i="25"/>
  <c r="L360" i="25"/>
  <c r="K360" i="25"/>
  <c r="I360" i="25" s="1"/>
  <c r="J360" i="25"/>
  <c r="N359" i="25"/>
  <c r="M359" i="25"/>
  <c r="L359" i="25"/>
  <c r="K359" i="25"/>
  <c r="J359" i="25"/>
  <c r="I359" i="25" s="1"/>
  <c r="N358" i="25"/>
  <c r="M358" i="25"/>
  <c r="L358" i="25"/>
  <c r="K358" i="25"/>
  <c r="I358" i="25" s="1"/>
  <c r="J358" i="25"/>
  <c r="N357" i="25"/>
  <c r="M357" i="25"/>
  <c r="L357" i="25"/>
  <c r="K357" i="25"/>
  <c r="J357" i="25"/>
  <c r="I357" i="25" s="1"/>
  <c r="N356" i="25"/>
  <c r="M356" i="25"/>
  <c r="L356" i="25"/>
  <c r="K356" i="25"/>
  <c r="I356" i="25" s="1"/>
  <c r="J356" i="25"/>
  <c r="N355" i="25"/>
  <c r="M355" i="25"/>
  <c r="L355" i="25"/>
  <c r="K355" i="25"/>
  <c r="J355" i="25"/>
  <c r="I355" i="25" s="1"/>
  <c r="N354" i="25"/>
  <c r="M354" i="25"/>
  <c r="L354" i="25"/>
  <c r="K354" i="25"/>
  <c r="I354" i="25" s="1"/>
  <c r="J354" i="25"/>
  <c r="N353" i="25"/>
  <c r="M353" i="25"/>
  <c r="L353" i="25"/>
  <c r="K353" i="25"/>
  <c r="J353" i="25"/>
  <c r="I353" i="25" s="1"/>
  <c r="N352" i="25"/>
  <c r="M352" i="25"/>
  <c r="L352" i="25"/>
  <c r="K352" i="25"/>
  <c r="I352" i="25" s="1"/>
  <c r="J352" i="25"/>
  <c r="N351" i="25"/>
  <c r="M351" i="25"/>
  <c r="L351" i="25"/>
  <c r="K351" i="25"/>
  <c r="J351" i="25"/>
  <c r="I351" i="25" s="1"/>
  <c r="N350" i="25"/>
  <c r="M350" i="25"/>
  <c r="L350" i="25"/>
  <c r="K350" i="25"/>
  <c r="I350" i="25" s="1"/>
  <c r="J350" i="25"/>
  <c r="N349" i="25"/>
  <c r="M349" i="25"/>
  <c r="L349" i="25"/>
  <c r="K349" i="25"/>
  <c r="J349" i="25"/>
  <c r="I349" i="25" s="1"/>
  <c r="N348" i="25"/>
  <c r="M348" i="25"/>
  <c r="L348" i="25"/>
  <c r="K348" i="25"/>
  <c r="I348" i="25" s="1"/>
  <c r="J348" i="25"/>
  <c r="N347" i="25"/>
  <c r="M347" i="25"/>
  <c r="L347" i="25"/>
  <c r="K347" i="25"/>
  <c r="J347" i="25"/>
  <c r="I347" i="25" s="1"/>
  <c r="N346" i="25"/>
  <c r="M346" i="25"/>
  <c r="L346" i="25"/>
  <c r="K346" i="25"/>
  <c r="I346" i="25" s="1"/>
  <c r="J346" i="25"/>
  <c r="N345" i="25"/>
  <c r="M345" i="25"/>
  <c r="L345" i="25"/>
  <c r="K345" i="25"/>
  <c r="J345" i="25"/>
  <c r="I345" i="25" s="1"/>
  <c r="N344" i="25"/>
  <c r="M344" i="25"/>
  <c r="L344" i="25"/>
  <c r="K344" i="25"/>
  <c r="I344" i="25" s="1"/>
  <c r="J344" i="25"/>
  <c r="N343" i="25"/>
  <c r="M343" i="25"/>
  <c r="L343" i="25"/>
  <c r="K343" i="25"/>
  <c r="J343" i="25"/>
  <c r="I343" i="25" s="1"/>
  <c r="N342" i="25"/>
  <c r="M342" i="25"/>
  <c r="L342" i="25"/>
  <c r="K342" i="25"/>
  <c r="I342" i="25" s="1"/>
  <c r="J342" i="25"/>
  <c r="N341" i="25"/>
  <c r="M341" i="25"/>
  <c r="L341" i="25"/>
  <c r="K341" i="25"/>
  <c r="J341" i="25"/>
  <c r="I341" i="25" s="1"/>
  <c r="N340" i="25"/>
  <c r="M340" i="25"/>
  <c r="L340" i="25"/>
  <c r="K340" i="25"/>
  <c r="I340" i="25" s="1"/>
  <c r="J340" i="25"/>
  <c r="N339" i="25"/>
  <c r="M339" i="25"/>
  <c r="L339" i="25"/>
  <c r="K339" i="25"/>
  <c r="J339" i="25"/>
  <c r="I339" i="25" s="1"/>
  <c r="N338" i="25"/>
  <c r="M338" i="25"/>
  <c r="L338" i="25"/>
  <c r="K338" i="25"/>
  <c r="I338" i="25" s="1"/>
  <c r="J338" i="25"/>
  <c r="N337" i="25"/>
  <c r="M337" i="25"/>
  <c r="L337" i="25"/>
  <c r="K337" i="25"/>
  <c r="J337" i="25"/>
  <c r="I337" i="25" s="1"/>
  <c r="N336" i="25"/>
  <c r="M336" i="25"/>
  <c r="L336" i="25"/>
  <c r="K336" i="25"/>
  <c r="I336" i="25" s="1"/>
  <c r="J336" i="25"/>
  <c r="N335" i="25"/>
  <c r="M335" i="25"/>
  <c r="L335" i="25"/>
  <c r="K335" i="25"/>
  <c r="J335" i="25"/>
  <c r="I335" i="25" s="1"/>
  <c r="N334" i="25"/>
  <c r="M334" i="25"/>
  <c r="L334" i="25"/>
  <c r="K334" i="25"/>
  <c r="I334" i="25" s="1"/>
  <c r="J334" i="25"/>
  <c r="N333" i="25"/>
  <c r="M333" i="25"/>
  <c r="L333" i="25"/>
  <c r="K333" i="25"/>
  <c r="J333" i="25"/>
  <c r="I333" i="25" s="1"/>
  <c r="N332" i="25"/>
  <c r="M332" i="25"/>
  <c r="L332" i="25"/>
  <c r="K332" i="25"/>
  <c r="I332" i="25" s="1"/>
  <c r="J332" i="25"/>
  <c r="N331" i="25"/>
  <c r="M331" i="25"/>
  <c r="L331" i="25"/>
  <c r="K331" i="25"/>
  <c r="J331" i="25"/>
  <c r="I331" i="25" s="1"/>
  <c r="N330" i="25"/>
  <c r="M330" i="25"/>
  <c r="L330" i="25"/>
  <c r="K330" i="25"/>
  <c r="I330" i="25" s="1"/>
  <c r="J330" i="25"/>
  <c r="N329" i="25"/>
  <c r="M329" i="25"/>
  <c r="L329" i="25"/>
  <c r="K329" i="25"/>
  <c r="J329" i="25"/>
  <c r="I329" i="25" s="1"/>
  <c r="N328" i="25"/>
  <c r="M328" i="25"/>
  <c r="L328" i="25"/>
  <c r="K328" i="25"/>
  <c r="I328" i="25" s="1"/>
  <c r="J328" i="25"/>
  <c r="N327" i="25"/>
  <c r="M327" i="25"/>
  <c r="L327" i="25"/>
  <c r="K327" i="25"/>
  <c r="J327" i="25"/>
  <c r="I327" i="25" s="1"/>
  <c r="N326" i="25"/>
  <c r="M326" i="25"/>
  <c r="L326" i="25"/>
  <c r="K326" i="25"/>
  <c r="I326" i="25" s="1"/>
  <c r="J326" i="25"/>
  <c r="N325" i="25"/>
  <c r="M325" i="25"/>
  <c r="L325" i="25"/>
  <c r="K325" i="25"/>
  <c r="J325" i="25"/>
  <c r="I325" i="25" s="1"/>
  <c r="N324" i="25"/>
  <c r="M324" i="25"/>
  <c r="L324" i="25"/>
  <c r="K324" i="25"/>
  <c r="I324" i="25" s="1"/>
  <c r="J324" i="25"/>
  <c r="N323" i="25"/>
  <c r="M323" i="25"/>
  <c r="L323" i="25"/>
  <c r="K323" i="25"/>
  <c r="J323" i="25"/>
  <c r="I323" i="25" s="1"/>
  <c r="N322" i="25"/>
  <c r="M322" i="25"/>
  <c r="L322" i="25"/>
  <c r="K322" i="25"/>
  <c r="I322" i="25" s="1"/>
  <c r="J322" i="25"/>
  <c r="N321" i="25"/>
  <c r="M321" i="25"/>
  <c r="L321" i="25"/>
  <c r="K321" i="25"/>
  <c r="J321" i="25"/>
  <c r="I321" i="25" s="1"/>
  <c r="N320" i="25"/>
  <c r="M320" i="25"/>
  <c r="L320" i="25"/>
  <c r="K320" i="25"/>
  <c r="I320" i="25" s="1"/>
  <c r="J320" i="25"/>
  <c r="N319" i="25"/>
  <c r="M319" i="25"/>
  <c r="L319" i="25"/>
  <c r="K319" i="25"/>
  <c r="J319" i="25"/>
  <c r="I319" i="25" s="1"/>
  <c r="N318" i="25"/>
  <c r="M318" i="25"/>
  <c r="L318" i="25"/>
  <c r="K318" i="25"/>
  <c r="I318" i="25" s="1"/>
  <c r="J318" i="25"/>
  <c r="N317" i="25"/>
  <c r="M317" i="25"/>
  <c r="L317" i="25"/>
  <c r="K317" i="25"/>
  <c r="J317" i="25"/>
  <c r="I317" i="25" s="1"/>
  <c r="N316" i="25"/>
  <c r="M316" i="25"/>
  <c r="L316" i="25"/>
  <c r="K316" i="25"/>
  <c r="I316" i="25" s="1"/>
  <c r="J316" i="25"/>
  <c r="N315" i="25"/>
  <c r="M315" i="25"/>
  <c r="L315" i="25"/>
  <c r="K315" i="25"/>
  <c r="J315" i="25"/>
  <c r="I315" i="25" s="1"/>
  <c r="N314" i="25"/>
  <c r="M314" i="25"/>
  <c r="L314" i="25"/>
  <c r="K314" i="25"/>
  <c r="I314" i="25" s="1"/>
  <c r="J314" i="25"/>
  <c r="N313" i="25"/>
  <c r="M313" i="25"/>
  <c r="L313" i="25"/>
  <c r="K313" i="25"/>
  <c r="J313" i="25"/>
  <c r="I313" i="25" s="1"/>
  <c r="N312" i="25"/>
  <c r="M312" i="25"/>
  <c r="L312" i="25"/>
  <c r="K312" i="25"/>
  <c r="I312" i="25" s="1"/>
  <c r="J312" i="25"/>
  <c r="N311" i="25"/>
  <c r="M311" i="25"/>
  <c r="L311" i="25"/>
  <c r="K311" i="25"/>
  <c r="J311" i="25"/>
  <c r="I311" i="25" s="1"/>
  <c r="N310" i="25"/>
  <c r="M310" i="25"/>
  <c r="L310" i="25"/>
  <c r="K310" i="25"/>
  <c r="I310" i="25" s="1"/>
  <c r="J310" i="25"/>
  <c r="N309" i="25"/>
  <c r="M309" i="25"/>
  <c r="L309" i="25"/>
  <c r="K309" i="25"/>
  <c r="J309" i="25"/>
  <c r="I309" i="25" s="1"/>
  <c r="N308" i="25"/>
  <c r="M308" i="25"/>
  <c r="L308" i="25"/>
  <c r="K308" i="25"/>
  <c r="I308" i="25" s="1"/>
  <c r="J308" i="25"/>
  <c r="N307" i="25"/>
  <c r="M307" i="25"/>
  <c r="L307" i="25"/>
  <c r="K307" i="25"/>
  <c r="J307" i="25"/>
  <c r="N306" i="25"/>
  <c r="M306" i="25"/>
  <c r="L306" i="25"/>
  <c r="K306" i="25"/>
  <c r="I306" i="25" s="1"/>
  <c r="J306" i="25"/>
  <c r="N305" i="25"/>
  <c r="M305" i="25"/>
  <c r="L305" i="25"/>
  <c r="K305" i="25"/>
  <c r="J305" i="25"/>
  <c r="I305" i="25" s="1"/>
  <c r="N304" i="25"/>
  <c r="M304" i="25"/>
  <c r="L304" i="25"/>
  <c r="K304" i="25"/>
  <c r="I304" i="25" s="1"/>
  <c r="J304" i="25"/>
  <c r="N303" i="25"/>
  <c r="M303" i="25"/>
  <c r="L303" i="25"/>
  <c r="K303" i="25"/>
  <c r="J303" i="25"/>
  <c r="N302" i="25"/>
  <c r="M302" i="25"/>
  <c r="L302" i="25"/>
  <c r="K302" i="25"/>
  <c r="I302" i="25" s="1"/>
  <c r="J302" i="25"/>
  <c r="N301" i="25"/>
  <c r="M301" i="25"/>
  <c r="L301" i="25"/>
  <c r="K301" i="25"/>
  <c r="J301" i="25"/>
  <c r="I301" i="25" s="1"/>
  <c r="N300" i="25"/>
  <c r="M300" i="25"/>
  <c r="L300" i="25"/>
  <c r="K300" i="25"/>
  <c r="I300" i="25" s="1"/>
  <c r="J300" i="25"/>
  <c r="N299" i="25"/>
  <c r="M299" i="25"/>
  <c r="L299" i="25"/>
  <c r="K299" i="25"/>
  <c r="J299" i="25"/>
  <c r="N298" i="25"/>
  <c r="M298" i="25"/>
  <c r="L298" i="25"/>
  <c r="K298" i="25"/>
  <c r="I298" i="25" s="1"/>
  <c r="J298" i="25"/>
  <c r="N297" i="25"/>
  <c r="M297" i="25"/>
  <c r="L297" i="25"/>
  <c r="K297" i="25"/>
  <c r="J297" i="25"/>
  <c r="I297" i="25" s="1"/>
  <c r="N296" i="25"/>
  <c r="M296" i="25"/>
  <c r="L296" i="25"/>
  <c r="K296" i="25"/>
  <c r="I296" i="25" s="1"/>
  <c r="J296" i="25"/>
  <c r="N295" i="25"/>
  <c r="M295" i="25"/>
  <c r="L295" i="25"/>
  <c r="K295" i="25"/>
  <c r="J295" i="25"/>
  <c r="N294" i="25"/>
  <c r="M294" i="25"/>
  <c r="L294" i="25"/>
  <c r="K294" i="25"/>
  <c r="I294" i="25" s="1"/>
  <c r="J294" i="25"/>
  <c r="N293" i="25"/>
  <c r="M293" i="25"/>
  <c r="L293" i="25"/>
  <c r="K293" i="25"/>
  <c r="J293" i="25"/>
  <c r="I293" i="25" s="1"/>
  <c r="N292" i="25"/>
  <c r="M292" i="25"/>
  <c r="L292" i="25"/>
  <c r="K292" i="25"/>
  <c r="I292" i="25" s="1"/>
  <c r="J292" i="25"/>
  <c r="N291" i="25"/>
  <c r="M291" i="25"/>
  <c r="L291" i="25"/>
  <c r="K291" i="25"/>
  <c r="J291" i="25"/>
  <c r="N290" i="25"/>
  <c r="M290" i="25"/>
  <c r="L290" i="25"/>
  <c r="K290" i="25"/>
  <c r="I290" i="25" s="1"/>
  <c r="J290" i="25"/>
  <c r="N289" i="25"/>
  <c r="M289" i="25"/>
  <c r="L289" i="25"/>
  <c r="K289" i="25"/>
  <c r="J289" i="25"/>
  <c r="I289" i="25" s="1"/>
  <c r="N288" i="25"/>
  <c r="M288" i="25"/>
  <c r="L288" i="25"/>
  <c r="K288" i="25"/>
  <c r="I288" i="25" s="1"/>
  <c r="J288" i="25"/>
  <c r="N287" i="25"/>
  <c r="M287" i="25"/>
  <c r="L287" i="25"/>
  <c r="K287" i="25"/>
  <c r="J287" i="25"/>
  <c r="N286" i="25"/>
  <c r="M286" i="25"/>
  <c r="L286" i="25"/>
  <c r="K286" i="25"/>
  <c r="I286" i="25" s="1"/>
  <c r="J286" i="25"/>
  <c r="N285" i="25"/>
  <c r="M285" i="25"/>
  <c r="L285" i="25"/>
  <c r="K285" i="25"/>
  <c r="J285" i="25"/>
  <c r="I285" i="25" s="1"/>
  <c r="N284" i="25"/>
  <c r="M284" i="25"/>
  <c r="L284" i="25"/>
  <c r="K284" i="25"/>
  <c r="I284" i="25" s="1"/>
  <c r="J284" i="25"/>
  <c r="N283" i="25"/>
  <c r="M283" i="25"/>
  <c r="L283" i="25"/>
  <c r="K283" i="25"/>
  <c r="J283" i="25"/>
  <c r="N282" i="25"/>
  <c r="M282" i="25"/>
  <c r="L282" i="25"/>
  <c r="K282" i="25"/>
  <c r="I282" i="25" s="1"/>
  <c r="J282" i="25"/>
  <c r="N281" i="25"/>
  <c r="M281" i="25"/>
  <c r="L281" i="25"/>
  <c r="K281" i="25"/>
  <c r="J281" i="25"/>
  <c r="I281" i="25" s="1"/>
  <c r="N280" i="25"/>
  <c r="M280" i="25"/>
  <c r="L280" i="25"/>
  <c r="K280" i="25"/>
  <c r="I280" i="25" s="1"/>
  <c r="J280" i="25"/>
  <c r="N279" i="25"/>
  <c r="M279" i="25"/>
  <c r="L279" i="25"/>
  <c r="K279" i="25"/>
  <c r="J279" i="25"/>
  <c r="N278" i="25"/>
  <c r="M278" i="25"/>
  <c r="L278" i="25"/>
  <c r="K278" i="25"/>
  <c r="I278" i="25" s="1"/>
  <c r="J278" i="25"/>
  <c r="N277" i="25"/>
  <c r="M277" i="25"/>
  <c r="L277" i="25"/>
  <c r="K277" i="25"/>
  <c r="J277" i="25"/>
  <c r="I277" i="25" s="1"/>
  <c r="N276" i="25"/>
  <c r="M276" i="25"/>
  <c r="L276" i="25"/>
  <c r="K276" i="25"/>
  <c r="I276" i="25" s="1"/>
  <c r="J276" i="25"/>
  <c r="N275" i="25"/>
  <c r="M275" i="25"/>
  <c r="L275" i="25"/>
  <c r="K275" i="25"/>
  <c r="J275" i="25"/>
  <c r="N274" i="25"/>
  <c r="M274" i="25"/>
  <c r="L274" i="25"/>
  <c r="K274" i="25"/>
  <c r="I274" i="25" s="1"/>
  <c r="J274" i="25"/>
  <c r="N273" i="25"/>
  <c r="M273" i="25"/>
  <c r="L273" i="25"/>
  <c r="K273" i="25"/>
  <c r="J273" i="25"/>
  <c r="I273" i="25" s="1"/>
  <c r="N272" i="25"/>
  <c r="M272" i="25"/>
  <c r="L272" i="25"/>
  <c r="K272" i="25"/>
  <c r="I272" i="25" s="1"/>
  <c r="J272" i="25"/>
  <c r="N271" i="25"/>
  <c r="M271" i="25"/>
  <c r="L271" i="25"/>
  <c r="K271" i="25"/>
  <c r="J271" i="25"/>
  <c r="N270" i="25"/>
  <c r="M270" i="25"/>
  <c r="L270" i="25"/>
  <c r="K270" i="25"/>
  <c r="I270" i="25" s="1"/>
  <c r="J270" i="25"/>
  <c r="N269" i="25"/>
  <c r="M269" i="25"/>
  <c r="L269" i="25"/>
  <c r="K269" i="25"/>
  <c r="J269" i="25"/>
  <c r="I269" i="25" s="1"/>
  <c r="N268" i="25"/>
  <c r="M268" i="25"/>
  <c r="L268" i="25"/>
  <c r="K268" i="25"/>
  <c r="I268" i="25" s="1"/>
  <c r="J268" i="25"/>
  <c r="N267" i="25"/>
  <c r="M267" i="25"/>
  <c r="L267" i="25"/>
  <c r="K267" i="25"/>
  <c r="J267" i="25"/>
  <c r="N266" i="25"/>
  <c r="M266" i="25"/>
  <c r="L266" i="25"/>
  <c r="K266" i="25"/>
  <c r="I266" i="25" s="1"/>
  <c r="J266" i="25"/>
  <c r="N265" i="25"/>
  <c r="M265" i="25"/>
  <c r="L265" i="25"/>
  <c r="K265" i="25"/>
  <c r="J265" i="25"/>
  <c r="I265" i="25" s="1"/>
  <c r="N264" i="25"/>
  <c r="M264" i="25"/>
  <c r="L264" i="25"/>
  <c r="K264" i="25"/>
  <c r="I264" i="25" s="1"/>
  <c r="J264" i="25"/>
  <c r="N263" i="25"/>
  <c r="M263" i="25"/>
  <c r="L263" i="25"/>
  <c r="K263" i="25"/>
  <c r="J263" i="25"/>
  <c r="N262" i="25"/>
  <c r="M262" i="25"/>
  <c r="L262" i="25"/>
  <c r="K262" i="25"/>
  <c r="I262" i="25" s="1"/>
  <c r="J262" i="25"/>
  <c r="N261" i="25"/>
  <c r="M261" i="25"/>
  <c r="L261" i="25"/>
  <c r="K261" i="25"/>
  <c r="J261" i="25"/>
  <c r="I261" i="25" s="1"/>
  <c r="N260" i="25"/>
  <c r="M260" i="25"/>
  <c r="L260" i="25"/>
  <c r="K260" i="25"/>
  <c r="I260" i="25" s="1"/>
  <c r="J260" i="25"/>
  <c r="N259" i="25"/>
  <c r="M259" i="25"/>
  <c r="L259" i="25"/>
  <c r="K259" i="25"/>
  <c r="J259" i="25"/>
  <c r="N258" i="25"/>
  <c r="M258" i="25"/>
  <c r="L258" i="25"/>
  <c r="K258" i="25"/>
  <c r="I258" i="25" s="1"/>
  <c r="J258" i="25"/>
  <c r="N257" i="25"/>
  <c r="M257" i="25"/>
  <c r="L257" i="25"/>
  <c r="K257" i="25"/>
  <c r="J257" i="25"/>
  <c r="I257" i="25" s="1"/>
  <c r="N256" i="25"/>
  <c r="M256" i="25"/>
  <c r="L256" i="25"/>
  <c r="K256" i="25"/>
  <c r="I256" i="25" s="1"/>
  <c r="J256" i="25"/>
  <c r="N255" i="25"/>
  <c r="M255" i="25"/>
  <c r="L255" i="25"/>
  <c r="K255" i="25"/>
  <c r="J255" i="25"/>
  <c r="I255" i="25" s="1"/>
  <c r="N254" i="25"/>
  <c r="M254" i="25"/>
  <c r="L254" i="25"/>
  <c r="K254" i="25"/>
  <c r="J254" i="25"/>
  <c r="N253" i="25"/>
  <c r="M253" i="25"/>
  <c r="L253" i="25"/>
  <c r="K253" i="25"/>
  <c r="J253" i="25"/>
  <c r="I253" i="25"/>
  <c r="N252" i="25"/>
  <c r="M252" i="25"/>
  <c r="L252" i="25"/>
  <c r="K252" i="25"/>
  <c r="I252" i="25" s="1"/>
  <c r="J252" i="25"/>
  <c r="N251" i="25"/>
  <c r="M251" i="25"/>
  <c r="L251" i="25"/>
  <c r="K251" i="25"/>
  <c r="J251" i="25"/>
  <c r="I251" i="25" s="1"/>
  <c r="U34" i="25" s="1"/>
  <c r="V34" i="25" s="1"/>
  <c r="N250" i="25"/>
  <c r="M250" i="25"/>
  <c r="L250" i="25"/>
  <c r="K250" i="25"/>
  <c r="J250" i="25"/>
  <c r="N249" i="25"/>
  <c r="M249" i="25"/>
  <c r="L249" i="25"/>
  <c r="K249" i="25"/>
  <c r="J249" i="25"/>
  <c r="I249" i="25"/>
  <c r="N248" i="25"/>
  <c r="M248" i="25"/>
  <c r="L248" i="25"/>
  <c r="K248" i="25"/>
  <c r="I248" i="25" s="1"/>
  <c r="J248" i="25"/>
  <c r="N247" i="25"/>
  <c r="M247" i="25"/>
  <c r="L247" i="25"/>
  <c r="K247" i="25"/>
  <c r="J247" i="25"/>
  <c r="I247" i="25" s="1"/>
  <c r="N246" i="25"/>
  <c r="M246" i="25"/>
  <c r="L246" i="25"/>
  <c r="K246" i="25"/>
  <c r="J246" i="25"/>
  <c r="N245" i="25"/>
  <c r="M245" i="25"/>
  <c r="L245" i="25"/>
  <c r="K245" i="25"/>
  <c r="I245" i="25" s="1"/>
  <c r="J245" i="25"/>
  <c r="N244" i="25"/>
  <c r="M244" i="25"/>
  <c r="L244" i="25"/>
  <c r="K244" i="25"/>
  <c r="J244" i="25"/>
  <c r="I244" i="25"/>
  <c r="N243" i="25"/>
  <c r="M243" i="25"/>
  <c r="L243" i="25"/>
  <c r="K243" i="25"/>
  <c r="I243" i="25" s="1"/>
  <c r="J243" i="25"/>
  <c r="N242" i="25"/>
  <c r="M242" i="25"/>
  <c r="L242" i="25"/>
  <c r="K242" i="25"/>
  <c r="J242" i="25"/>
  <c r="I242" i="25"/>
  <c r="N241" i="25"/>
  <c r="M241" i="25"/>
  <c r="L241" i="25"/>
  <c r="K241" i="25"/>
  <c r="I241" i="25" s="1"/>
  <c r="J241" i="25"/>
  <c r="N240" i="25"/>
  <c r="M240" i="25"/>
  <c r="L240" i="25"/>
  <c r="K240" i="25"/>
  <c r="J240" i="25"/>
  <c r="I240" i="25"/>
  <c r="N239" i="25"/>
  <c r="M239" i="25"/>
  <c r="L239" i="25"/>
  <c r="K239" i="25"/>
  <c r="I239" i="25" s="1"/>
  <c r="J239" i="25"/>
  <c r="N238" i="25"/>
  <c r="M238" i="25"/>
  <c r="L238" i="25"/>
  <c r="K238" i="25"/>
  <c r="J238" i="25"/>
  <c r="I238" i="25"/>
  <c r="N237" i="25"/>
  <c r="M237" i="25"/>
  <c r="L237" i="25"/>
  <c r="K237" i="25"/>
  <c r="I237" i="25" s="1"/>
  <c r="J237" i="25"/>
  <c r="N236" i="25"/>
  <c r="M236" i="25"/>
  <c r="L236" i="25"/>
  <c r="K236" i="25"/>
  <c r="J236" i="25"/>
  <c r="I236" i="25"/>
  <c r="N235" i="25"/>
  <c r="M235" i="25"/>
  <c r="L235" i="25"/>
  <c r="K235" i="25"/>
  <c r="I235" i="25" s="1"/>
  <c r="U37" i="25" s="1"/>
  <c r="V37" i="25" s="1"/>
  <c r="J235" i="25"/>
  <c r="N234" i="25"/>
  <c r="M234" i="25"/>
  <c r="L234" i="25"/>
  <c r="K234" i="25"/>
  <c r="J234" i="25"/>
  <c r="I234" i="25"/>
  <c r="N233" i="25"/>
  <c r="M233" i="25"/>
  <c r="L233" i="25"/>
  <c r="K233" i="25"/>
  <c r="I233" i="25" s="1"/>
  <c r="J233" i="25"/>
  <c r="N232" i="25"/>
  <c r="M232" i="25"/>
  <c r="L232" i="25"/>
  <c r="K232" i="25"/>
  <c r="J232" i="25"/>
  <c r="I232" i="25"/>
  <c r="N231" i="25"/>
  <c r="M231" i="25"/>
  <c r="L231" i="25"/>
  <c r="K231" i="25"/>
  <c r="I231" i="25" s="1"/>
  <c r="U33" i="25" s="1"/>
  <c r="V33" i="25" s="1"/>
  <c r="J231" i="25"/>
  <c r="N230" i="25"/>
  <c r="M230" i="25"/>
  <c r="L230" i="25"/>
  <c r="K230" i="25"/>
  <c r="J230" i="25"/>
  <c r="I230" i="25"/>
  <c r="N229" i="25"/>
  <c r="M229" i="25"/>
  <c r="L229" i="25"/>
  <c r="K229" i="25"/>
  <c r="I229" i="25" s="1"/>
  <c r="J229" i="25"/>
  <c r="N228" i="25"/>
  <c r="M228" i="25"/>
  <c r="L228" i="25"/>
  <c r="K228" i="25"/>
  <c r="J228" i="25"/>
  <c r="I228" i="25"/>
  <c r="N227" i="25"/>
  <c r="M227" i="25"/>
  <c r="L227" i="25"/>
  <c r="K227" i="25"/>
  <c r="I227" i="25" s="1"/>
  <c r="J227" i="25"/>
  <c r="N226" i="25"/>
  <c r="M226" i="25"/>
  <c r="L226" i="25"/>
  <c r="K226" i="25"/>
  <c r="J226" i="25"/>
  <c r="I226" i="25"/>
  <c r="N225" i="25"/>
  <c r="M225" i="25"/>
  <c r="L225" i="25"/>
  <c r="K225" i="25"/>
  <c r="I225" i="25" s="1"/>
  <c r="J225" i="25"/>
  <c r="N224" i="25"/>
  <c r="M224" i="25"/>
  <c r="L224" i="25"/>
  <c r="K224" i="25"/>
  <c r="J224" i="25"/>
  <c r="I224" i="25"/>
  <c r="N223" i="25"/>
  <c r="M223" i="25"/>
  <c r="L223" i="25"/>
  <c r="K223" i="25"/>
  <c r="I223" i="25" s="1"/>
  <c r="J223" i="25"/>
  <c r="N222" i="25"/>
  <c r="M222" i="25"/>
  <c r="L222" i="25"/>
  <c r="K222" i="25"/>
  <c r="J222" i="25"/>
  <c r="I222" i="25"/>
  <c r="N221" i="25"/>
  <c r="M221" i="25"/>
  <c r="L221" i="25"/>
  <c r="K221" i="25"/>
  <c r="I221" i="25" s="1"/>
  <c r="J221" i="25"/>
  <c r="N220" i="25"/>
  <c r="M220" i="25"/>
  <c r="L220" i="25"/>
  <c r="K220" i="25"/>
  <c r="J220" i="25"/>
  <c r="I220" i="25"/>
  <c r="N219" i="25"/>
  <c r="M219" i="25"/>
  <c r="L219" i="25"/>
  <c r="K219" i="25"/>
  <c r="I219" i="25" s="1"/>
  <c r="J219" i="25"/>
  <c r="N218" i="25"/>
  <c r="M218" i="25"/>
  <c r="L218" i="25"/>
  <c r="K218" i="25"/>
  <c r="J218" i="25"/>
  <c r="I218" i="25"/>
  <c r="N217" i="25"/>
  <c r="M217" i="25"/>
  <c r="L217" i="25"/>
  <c r="K217" i="25"/>
  <c r="I217" i="25" s="1"/>
  <c r="J217" i="25"/>
  <c r="N216" i="25"/>
  <c r="M216" i="25"/>
  <c r="L216" i="25"/>
  <c r="K216" i="25"/>
  <c r="J216" i="25"/>
  <c r="I216" i="25"/>
  <c r="N215" i="25"/>
  <c r="M215" i="25"/>
  <c r="L215" i="25"/>
  <c r="K215" i="25"/>
  <c r="I215" i="25" s="1"/>
  <c r="J215" i="25"/>
  <c r="N214" i="25"/>
  <c r="M214" i="25"/>
  <c r="L214" i="25"/>
  <c r="K214" i="25"/>
  <c r="J214" i="25"/>
  <c r="I214" i="25"/>
  <c r="N213" i="25"/>
  <c r="M213" i="25"/>
  <c r="L213" i="25"/>
  <c r="K213" i="25"/>
  <c r="I213" i="25" s="1"/>
  <c r="J213" i="25"/>
  <c r="N212" i="25"/>
  <c r="M212" i="25"/>
  <c r="L212" i="25"/>
  <c r="K212" i="25"/>
  <c r="J212" i="25"/>
  <c r="I212" i="25"/>
  <c r="N211" i="25"/>
  <c r="M211" i="25"/>
  <c r="L211" i="25"/>
  <c r="K211" i="25"/>
  <c r="I211" i="25" s="1"/>
  <c r="J211" i="25"/>
  <c r="N210" i="25"/>
  <c r="M210" i="25"/>
  <c r="L210" i="25"/>
  <c r="K210" i="25"/>
  <c r="J210" i="25"/>
  <c r="I210" i="25"/>
  <c r="N209" i="25"/>
  <c r="M209" i="25"/>
  <c r="L209" i="25"/>
  <c r="K209" i="25"/>
  <c r="I209" i="25" s="1"/>
  <c r="U32" i="25" s="1"/>
  <c r="V32" i="25" s="1"/>
  <c r="J209" i="25"/>
  <c r="N208" i="25"/>
  <c r="M208" i="25"/>
  <c r="L208" i="25"/>
  <c r="K208" i="25"/>
  <c r="J208" i="25"/>
  <c r="I208" i="25"/>
  <c r="N207" i="25"/>
  <c r="M207" i="25"/>
  <c r="L207" i="25"/>
  <c r="K207" i="25"/>
  <c r="I207" i="25" s="1"/>
  <c r="J207" i="25"/>
  <c r="N206" i="25"/>
  <c r="M206" i="25"/>
  <c r="L206" i="25"/>
  <c r="K206" i="25"/>
  <c r="J206" i="25"/>
  <c r="I206" i="25"/>
  <c r="N205" i="25"/>
  <c r="M205" i="25"/>
  <c r="L205" i="25"/>
  <c r="K205" i="25"/>
  <c r="I205" i="25" s="1"/>
  <c r="J205" i="25"/>
  <c r="N204" i="25"/>
  <c r="M204" i="25"/>
  <c r="L204" i="25"/>
  <c r="K204" i="25"/>
  <c r="J204" i="25"/>
  <c r="I204" i="25"/>
  <c r="N203" i="25"/>
  <c r="M203" i="25"/>
  <c r="L203" i="25"/>
  <c r="K203" i="25"/>
  <c r="I203" i="25" s="1"/>
  <c r="K37" i="25" s="1"/>
  <c r="L37" i="25" s="1"/>
  <c r="J203" i="25"/>
  <c r="N202" i="25"/>
  <c r="M202" i="25"/>
  <c r="L202" i="25"/>
  <c r="K202" i="25"/>
  <c r="J202" i="25"/>
  <c r="I202" i="25"/>
  <c r="N201" i="25"/>
  <c r="M201" i="25"/>
  <c r="L201" i="25"/>
  <c r="K201" i="25"/>
  <c r="I201" i="25" s="1"/>
  <c r="K35" i="25" s="1"/>
  <c r="L35" i="25" s="1"/>
  <c r="J201" i="25"/>
  <c r="N200" i="25"/>
  <c r="M200" i="25"/>
  <c r="L200" i="25"/>
  <c r="K200" i="25"/>
  <c r="J200" i="25"/>
  <c r="I200" i="25"/>
  <c r="N199" i="25"/>
  <c r="M199" i="25"/>
  <c r="L199" i="25"/>
  <c r="K199" i="25"/>
  <c r="I199" i="25" s="1"/>
  <c r="U31" i="25" s="1"/>
  <c r="V31" i="25" s="1"/>
  <c r="J199" i="25"/>
  <c r="N198" i="25"/>
  <c r="M198" i="25"/>
  <c r="L198" i="25"/>
  <c r="K198" i="25"/>
  <c r="J198" i="25"/>
  <c r="I198" i="25"/>
  <c r="N197" i="25"/>
  <c r="M197" i="25"/>
  <c r="L197" i="25"/>
  <c r="K197" i="25"/>
  <c r="I197" i="25" s="1"/>
  <c r="J197" i="25"/>
  <c r="N196" i="25"/>
  <c r="M196" i="25"/>
  <c r="L196" i="25"/>
  <c r="K196" i="25"/>
  <c r="J196" i="25"/>
  <c r="I196" i="25"/>
  <c r="N195" i="25"/>
  <c r="M195" i="25"/>
  <c r="L195" i="25"/>
  <c r="K195" i="25"/>
  <c r="I195" i="25" s="1"/>
  <c r="K33" i="25" s="1"/>
  <c r="L33" i="25" s="1"/>
  <c r="J195" i="25"/>
  <c r="N194" i="25"/>
  <c r="M194" i="25"/>
  <c r="L194" i="25"/>
  <c r="K194" i="25"/>
  <c r="J194" i="25"/>
  <c r="I194" i="25"/>
  <c r="N193" i="25"/>
  <c r="M193" i="25"/>
  <c r="L193" i="25"/>
  <c r="K193" i="25"/>
  <c r="I193" i="25" s="1"/>
  <c r="J193" i="25"/>
  <c r="N192" i="25"/>
  <c r="M192" i="25"/>
  <c r="L192" i="25"/>
  <c r="K192" i="25"/>
  <c r="J192" i="25"/>
  <c r="I192" i="25"/>
  <c r="N191" i="25"/>
  <c r="M191" i="25"/>
  <c r="L191" i="25"/>
  <c r="K191" i="25"/>
  <c r="I191" i="25" s="1"/>
  <c r="J191" i="25"/>
  <c r="N190" i="25"/>
  <c r="M190" i="25"/>
  <c r="L190" i="25"/>
  <c r="K190" i="25"/>
  <c r="J190" i="25"/>
  <c r="I190" i="25"/>
  <c r="N189" i="25"/>
  <c r="M189" i="25"/>
  <c r="L189" i="25"/>
  <c r="K189" i="25"/>
  <c r="I189" i="25" s="1"/>
  <c r="J189" i="25"/>
  <c r="N188" i="25"/>
  <c r="M188" i="25"/>
  <c r="L188" i="25"/>
  <c r="K188" i="25"/>
  <c r="J188" i="25"/>
  <c r="I188" i="25"/>
  <c r="N187" i="25"/>
  <c r="M187" i="25"/>
  <c r="L187" i="25"/>
  <c r="K187" i="25"/>
  <c r="I187" i="25" s="1"/>
  <c r="K32" i="25" s="1"/>
  <c r="L32" i="25" s="1"/>
  <c r="J187" i="25"/>
  <c r="N186" i="25"/>
  <c r="M186" i="25"/>
  <c r="L186" i="25"/>
  <c r="K186" i="25"/>
  <c r="J186" i="25"/>
  <c r="I186" i="25"/>
  <c r="N185" i="25"/>
  <c r="M185" i="25"/>
  <c r="L185" i="25"/>
  <c r="K185" i="25"/>
  <c r="I185" i="25" s="1"/>
  <c r="K30" i="25" s="1"/>
  <c r="L30" i="25" s="1"/>
  <c r="J185" i="25"/>
  <c r="N184" i="25"/>
  <c r="M184" i="25"/>
  <c r="L184" i="25"/>
  <c r="K184" i="25"/>
  <c r="J184" i="25"/>
  <c r="I184" i="25"/>
  <c r="N183" i="25"/>
  <c r="M183" i="25"/>
  <c r="L183" i="25"/>
  <c r="K183" i="25"/>
  <c r="I183" i="25" s="1"/>
  <c r="J183" i="25"/>
  <c r="N182" i="25"/>
  <c r="M182" i="25"/>
  <c r="L182" i="25"/>
  <c r="K182" i="25"/>
  <c r="J182" i="25"/>
  <c r="I182" i="25"/>
  <c r="N181" i="25"/>
  <c r="M181" i="25"/>
  <c r="L181" i="25"/>
  <c r="K181" i="25"/>
  <c r="I181" i="25" s="1"/>
  <c r="J181" i="25"/>
  <c r="N180" i="25"/>
  <c r="M180" i="25"/>
  <c r="L180" i="25"/>
  <c r="K180" i="25"/>
  <c r="J180" i="25"/>
  <c r="I180" i="25"/>
  <c r="N179" i="25"/>
  <c r="M179" i="25"/>
  <c r="L179" i="25"/>
  <c r="K179" i="25"/>
  <c r="I179" i="25" s="1"/>
  <c r="J179" i="25"/>
  <c r="N178" i="25"/>
  <c r="M178" i="25"/>
  <c r="L178" i="25"/>
  <c r="K178" i="25"/>
  <c r="J178" i="25"/>
  <c r="I178" i="25"/>
  <c r="N177" i="25"/>
  <c r="M177" i="25"/>
  <c r="L177" i="25"/>
  <c r="K177" i="25"/>
  <c r="I177" i="25" s="1"/>
  <c r="J177" i="25"/>
  <c r="N176" i="25"/>
  <c r="M176" i="25"/>
  <c r="L176" i="25"/>
  <c r="K176" i="25"/>
  <c r="J176" i="25"/>
  <c r="I176" i="25"/>
  <c r="N175" i="25"/>
  <c r="M175" i="25"/>
  <c r="L175" i="25"/>
  <c r="K175" i="25"/>
  <c r="I175" i="25" s="1"/>
  <c r="J175" i="25"/>
  <c r="N174" i="25"/>
  <c r="M174" i="25"/>
  <c r="L174" i="25"/>
  <c r="K174" i="25"/>
  <c r="J174" i="25"/>
  <c r="I174" i="25"/>
  <c r="N173" i="25"/>
  <c r="M173" i="25"/>
  <c r="L173" i="25"/>
  <c r="K173" i="25"/>
  <c r="I173" i="25" s="1"/>
  <c r="K28" i="25" s="1"/>
  <c r="L28" i="25" s="1"/>
  <c r="J173" i="25"/>
  <c r="N172" i="25"/>
  <c r="M172" i="25"/>
  <c r="L172" i="25"/>
  <c r="K172" i="25"/>
  <c r="J172" i="25"/>
  <c r="I172" i="25"/>
  <c r="N171" i="25"/>
  <c r="M171" i="25"/>
  <c r="L171" i="25"/>
  <c r="K171" i="25"/>
  <c r="I171" i="25" s="1"/>
  <c r="U28" i="25" s="1"/>
  <c r="V28" i="25" s="1"/>
  <c r="J171" i="25"/>
  <c r="N170" i="25"/>
  <c r="M170" i="25"/>
  <c r="L170" i="25"/>
  <c r="K170" i="25"/>
  <c r="J170" i="25"/>
  <c r="I170" i="25"/>
  <c r="N169" i="25"/>
  <c r="M169" i="25"/>
  <c r="L169" i="25"/>
  <c r="K169" i="25"/>
  <c r="I169" i="25" s="1"/>
  <c r="J169" i="25"/>
  <c r="N168" i="25"/>
  <c r="M168" i="25"/>
  <c r="L168" i="25"/>
  <c r="K168" i="25"/>
  <c r="J168" i="25"/>
  <c r="I168" i="25"/>
  <c r="N167" i="25"/>
  <c r="M167" i="25"/>
  <c r="L167" i="25"/>
  <c r="K167" i="25"/>
  <c r="I167" i="25" s="1"/>
  <c r="U26" i="25" s="1"/>
  <c r="V26" i="25" s="1"/>
  <c r="J167" i="25"/>
  <c r="N166" i="25"/>
  <c r="M166" i="25"/>
  <c r="L166" i="25"/>
  <c r="K166" i="25"/>
  <c r="J166" i="25"/>
  <c r="I166" i="25"/>
  <c r="N165" i="25"/>
  <c r="M165" i="25"/>
  <c r="L165" i="25"/>
  <c r="K165" i="25"/>
  <c r="I165" i="25" s="1"/>
  <c r="J165" i="25"/>
  <c r="N164" i="25"/>
  <c r="M164" i="25"/>
  <c r="L164" i="25"/>
  <c r="K164" i="25"/>
  <c r="J164" i="25"/>
  <c r="I164" i="25"/>
  <c r="N163" i="25"/>
  <c r="M163" i="25"/>
  <c r="L163" i="25"/>
  <c r="K163" i="25"/>
  <c r="I163" i="25" s="1"/>
  <c r="J163" i="25"/>
  <c r="N162" i="25"/>
  <c r="M162" i="25"/>
  <c r="L162" i="25"/>
  <c r="K162" i="25"/>
  <c r="J162" i="25"/>
  <c r="I162" i="25"/>
  <c r="N161" i="25"/>
  <c r="M161" i="25"/>
  <c r="L161" i="25"/>
  <c r="K161" i="25"/>
  <c r="I161" i="25" s="1"/>
  <c r="U24" i="25" s="1"/>
  <c r="V24" i="25" s="1"/>
  <c r="J161" i="25"/>
  <c r="N160" i="25"/>
  <c r="M160" i="25"/>
  <c r="L160" i="25"/>
  <c r="K160" i="25"/>
  <c r="J160" i="25"/>
  <c r="I160" i="25"/>
  <c r="N159" i="25"/>
  <c r="M159" i="25"/>
  <c r="L159" i="25"/>
  <c r="K159" i="25"/>
  <c r="I159" i="25" s="1"/>
  <c r="J159" i="25"/>
  <c r="N158" i="25"/>
  <c r="M158" i="25"/>
  <c r="L158" i="25"/>
  <c r="K158" i="25"/>
  <c r="J158" i="25"/>
  <c r="I158" i="25"/>
  <c r="N157" i="25"/>
  <c r="M157" i="25"/>
  <c r="L157" i="25"/>
  <c r="K157" i="25"/>
  <c r="I157" i="25" s="1"/>
  <c r="J157" i="25"/>
  <c r="N156" i="25"/>
  <c r="M156" i="25"/>
  <c r="L156" i="25"/>
  <c r="K156" i="25"/>
  <c r="J156" i="25"/>
  <c r="I156" i="25"/>
  <c r="N155" i="25"/>
  <c r="M155" i="25"/>
  <c r="L155" i="25"/>
  <c r="K155" i="25"/>
  <c r="I155" i="25" s="1"/>
  <c r="K26" i="25" s="1"/>
  <c r="L26" i="25" s="1"/>
  <c r="J155" i="25"/>
  <c r="N154" i="25"/>
  <c r="M154" i="25"/>
  <c r="L154" i="25"/>
  <c r="K154" i="25"/>
  <c r="J154" i="25"/>
  <c r="I154" i="25"/>
  <c r="N153" i="25"/>
  <c r="M153" i="25"/>
  <c r="L153" i="25"/>
  <c r="K153" i="25"/>
  <c r="I153" i="25" s="1"/>
  <c r="K24" i="25" s="1"/>
  <c r="L24" i="25" s="1"/>
  <c r="J153" i="25"/>
  <c r="N152" i="25"/>
  <c r="M152" i="25"/>
  <c r="L152" i="25"/>
  <c r="K152" i="25"/>
  <c r="J152" i="25"/>
  <c r="I152" i="25"/>
  <c r="N151" i="25"/>
  <c r="M151" i="25"/>
  <c r="L151" i="25"/>
  <c r="K151" i="25"/>
  <c r="I151" i="25" s="1"/>
  <c r="U23" i="25" s="1"/>
  <c r="V23" i="25" s="1"/>
  <c r="J151" i="25"/>
  <c r="N150" i="25"/>
  <c r="M150" i="25"/>
  <c r="L150" i="25"/>
  <c r="K150" i="25"/>
  <c r="J150" i="25"/>
  <c r="I150" i="25"/>
  <c r="N149" i="25"/>
  <c r="M149" i="25"/>
  <c r="L149" i="25"/>
  <c r="K149" i="25"/>
  <c r="I149" i="25" s="1"/>
  <c r="J149" i="25"/>
  <c r="N148" i="25"/>
  <c r="M148" i="25"/>
  <c r="L148" i="25"/>
  <c r="K148" i="25"/>
  <c r="J148" i="25"/>
  <c r="I148" i="25"/>
  <c r="N147" i="25"/>
  <c r="M147" i="25"/>
  <c r="L147" i="25"/>
  <c r="K147" i="25"/>
  <c r="I147" i="25" s="1"/>
  <c r="J147" i="25"/>
  <c r="N146" i="25"/>
  <c r="M146" i="25"/>
  <c r="L146" i="25"/>
  <c r="K146" i="25"/>
  <c r="J146" i="25"/>
  <c r="I146" i="25"/>
  <c r="N145" i="25"/>
  <c r="M145" i="25"/>
  <c r="L145" i="25"/>
  <c r="K145" i="25"/>
  <c r="I145" i="25" s="1"/>
  <c r="J145" i="25"/>
  <c r="N144" i="25"/>
  <c r="M144" i="25"/>
  <c r="L144" i="25"/>
  <c r="K144" i="25"/>
  <c r="J144" i="25"/>
  <c r="I144" i="25"/>
  <c r="N143" i="25"/>
  <c r="M143" i="25"/>
  <c r="L143" i="25"/>
  <c r="K143" i="25"/>
  <c r="I143" i="25" s="1"/>
  <c r="J143" i="25"/>
  <c r="N142" i="25"/>
  <c r="M142" i="25"/>
  <c r="L142" i="25"/>
  <c r="K142" i="25"/>
  <c r="J142" i="25"/>
  <c r="I142" i="25"/>
  <c r="N141" i="25"/>
  <c r="M141" i="25"/>
  <c r="L141" i="25"/>
  <c r="K141" i="25"/>
  <c r="I141" i="25" s="1"/>
  <c r="J141" i="25"/>
  <c r="N140" i="25"/>
  <c r="M140" i="25"/>
  <c r="L140" i="25"/>
  <c r="K140" i="25"/>
  <c r="J140" i="25"/>
  <c r="I140" i="25"/>
  <c r="N139" i="25"/>
  <c r="M139" i="25"/>
  <c r="L139" i="25"/>
  <c r="K139" i="25"/>
  <c r="I139" i="25" s="1"/>
  <c r="J139" i="25"/>
  <c r="N138" i="25"/>
  <c r="M138" i="25"/>
  <c r="L138" i="25"/>
  <c r="K138" i="25"/>
  <c r="J138" i="25"/>
  <c r="I138" i="25"/>
  <c r="N137" i="25"/>
  <c r="M137" i="25"/>
  <c r="L137" i="25"/>
  <c r="K137" i="25"/>
  <c r="I137" i="25" s="1"/>
  <c r="J137" i="25"/>
  <c r="N136" i="25"/>
  <c r="M136" i="25"/>
  <c r="L136" i="25"/>
  <c r="K136" i="25"/>
  <c r="J136" i="25"/>
  <c r="I136" i="25"/>
  <c r="N135" i="25"/>
  <c r="M135" i="25"/>
  <c r="L135" i="25"/>
  <c r="K135" i="25"/>
  <c r="I135" i="25" s="1"/>
  <c r="J135" i="25"/>
  <c r="N134" i="25"/>
  <c r="M134" i="25"/>
  <c r="L134" i="25"/>
  <c r="K134" i="25"/>
  <c r="J134" i="25"/>
  <c r="I134" i="25"/>
  <c r="N133" i="25"/>
  <c r="M133" i="25"/>
  <c r="L133" i="25"/>
  <c r="K133" i="25"/>
  <c r="I133" i="25" s="1"/>
  <c r="J133" i="25"/>
  <c r="N132" i="25"/>
  <c r="M132" i="25"/>
  <c r="L132" i="25"/>
  <c r="K132" i="25"/>
  <c r="J132" i="25"/>
  <c r="I132" i="25"/>
  <c r="N131" i="25"/>
  <c r="M131" i="25"/>
  <c r="L131" i="25"/>
  <c r="K131" i="25"/>
  <c r="I131" i="25" s="1"/>
  <c r="J131" i="25"/>
  <c r="N130" i="25"/>
  <c r="M130" i="25"/>
  <c r="L130" i="25"/>
  <c r="K130" i="25"/>
  <c r="J130" i="25"/>
  <c r="I130" i="25"/>
  <c r="N129" i="25"/>
  <c r="M129" i="25"/>
  <c r="L129" i="25"/>
  <c r="K129" i="25"/>
  <c r="I129" i="25" s="1"/>
  <c r="J129" i="25"/>
  <c r="N128" i="25"/>
  <c r="M128" i="25"/>
  <c r="L128" i="25"/>
  <c r="K128" i="25"/>
  <c r="J128" i="25"/>
  <c r="I128" i="25"/>
  <c r="N127" i="25"/>
  <c r="M127" i="25"/>
  <c r="L127" i="25"/>
  <c r="K127" i="25"/>
  <c r="I127" i="25" s="1"/>
  <c r="J127" i="25"/>
  <c r="N126" i="25"/>
  <c r="M126" i="25"/>
  <c r="L126" i="25"/>
  <c r="K126" i="25"/>
  <c r="J126" i="25"/>
  <c r="I126" i="25"/>
  <c r="N125" i="25"/>
  <c r="M125" i="25"/>
  <c r="L125" i="25"/>
  <c r="K125" i="25"/>
  <c r="I125" i="25" s="1"/>
  <c r="J125" i="25"/>
  <c r="N124" i="25"/>
  <c r="M124" i="25"/>
  <c r="L124" i="25"/>
  <c r="K124" i="25"/>
  <c r="J124" i="25"/>
  <c r="I124" i="25"/>
  <c r="N123" i="25"/>
  <c r="M123" i="25"/>
  <c r="L123" i="25"/>
  <c r="K123" i="25"/>
  <c r="I123" i="25" s="1"/>
  <c r="J123" i="25"/>
  <c r="N122" i="25"/>
  <c r="M122" i="25"/>
  <c r="L122" i="25"/>
  <c r="K122" i="25"/>
  <c r="J122" i="25"/>
  <c r="I122" i="25"/>
  <c r="N121" i="25"/>
  <c r="M121" i="25"/>
  <c r="L121" i="25"/>
  <c r="K121" i="25"/>
  <c r="I121" i="25" s="1"/>
  <c r="J121" i="25"/>
  <c r="N120" i="25"/>
  <c r="M120" i="25"/>
  <c r="L120" i="25"/>
  <c r="K120" i="25"/>
  <c r="J120" i="25"/>
  <c r="I120" i="25"/>
  <c r="N119" i="25"/>
  <c r="M119" i="25"/>
  <c r="L119" i="25"/>
  <c r="K119" i="25"/>
  <c r="I119" i="25" s="1"/>
  <c r="J119" i="25"/>
  <c r="N118" i="25"/>
  <c r="M118" i="25"/>
  <c r="L118" i="25"/>
  <c r="K118" i="25"/>
  <c r="J118" i="25"/>
  <c r="I118" i="25"/>
  <c r="N117" i="25"/>
  <c r="M117" i="25"/>
  <c r="L117" i="25"/>
  <c r="K117" i="25"/>
  <c r="I117" i="25" s="1"/>
  <c r="J117" i="25"/>
  <c r="N116" i="25"/>
  <c r="M116" i="25"/>
  <c r="L116" i="25"/>
  <c r="K116" i="25"/>
  <c r="J116" i="25"/>
  <c r="I116" i="25"/>
  <c r="N115" i="25"/>
  <c r="M115" i="25"/>
  <c r="L115" i="25"/>
  <c r="K115" i="25"/>
  <c r="I115" i="25" s="1"/>
  <c r="J115" i="25"/>
  <c r="N114" i="25"/>
  <c r="M114" i="25"/>
  <c r="L114" i="25"/>
  <c r="K114" i="25"/>
  <c r="J114" i="25"/>
  <c r="I114" i="25"/>
  <c r="N113" i="25"/>
  <c r="M113" i="25"/>
  <c r="L113" i="25"/>
  <c r="K113" i="25"/>
  <c r="I113" i="25" s="1"/>
  <c r="J113" i="25"/>
  <c r="N112" i="25"/>
  <c r="M112" i="25"/>
  <c r="L112" i="25"/>
  <c r="K112" i="25"/>
  <c r="J112" i="25"/>
  <c r="I112" i="25"/>
  <c r="N111" i="25"/>
  <c r="M111" i="25"/>
  <c r="L111" i="25"/>
  <c r="K111" i="25"/>
  <c r="I111" i="25" s="1"/>
  <c r="J111" i="25"/>
  <c r="N110" i="25"/>
  <c r="M110" i="25"/>
  <c r="L110" i="25"/>
  <c r="K110" i="25"/>
  <c r="J110" i="25"/>
  <c r="I110" i="25"/>
  <c r="N109" i="25"/>
  <c r="M109" i="25"/>
  <c r="L109" i="25"/>
  <c r="K109" i="25"/>
  <c r="I109" i="25" s="1"/>
  <c r="J109" i="25"/>
  <c r="N108" i="25"/>
  <c r="M108" i="25"/>
  <c r="L108" i="25"/>
  <c r="K108" i="25"/>
  <c r="J108" i="25"/>
  <c r="I108" i="25"/>
  <c r="N107" i="25"/>
  <c r="M107" i="25"/>
  <c r="L107" i="25"/>
  <c r="K107" i="25"/>
  <c r="I107" i="25" s="1"/>
  <c r="J107" i="25"/>
  <c r="N106" i="25"/>
  <c r="M106" i="25"/>
  <c r="L106" i="25"/>
  <c r="K106" i="25"/>
  <c r="J106" i="25"/>
  <c r="I106" i="25"/>
  <c r="N105" i="25"/>
  <c r="M105" i="25"/>
  <c r="L105" i="25"/>
  <c r="K105" i="25"/>
  <c r="I105" i="25" s="1"/>
  <c r="J105" i="25"/>
  <c r="N104" i="25"/>
  <c r="M104" i="25"/>
  <c r="L104" i="25"/>
  <c r="K104" i="25"/>
  <c r="J104" i="25"/>
  <c r="I104" i="25"/>
  <c r="N103" i="25"/>
  <c r="M103" i="25"/>
  <c r="L103" i="25"/>
  <c r="K103" i="25"/>
  <c r="I103" i="25" s="1"/>
  <c r="J103" i="25"/>
  <c r="N102" i="25"/>
  <c r="M102" i="25"/>
  <c r="L102" i="25"/>
  <c r="K102" i="25"/>
  <c r="J102" i="25"/>
  <c r="I102" i="25"/>
  <c r="N101" i="25"/>
  <c r="M101" i="25"/>
  <c r="L101" i="25"/>
  <c r="K101" i="25"/>
  <c r="I101" i="25" s="1"/>
  <c r="J101" i="25"/>
  <c r="N100" i="25"/>
  <c r="M100" i="25"/>
  <c r="L100" i="25"/>
  <c r="K100" i="25"/>
  <c r="J100" i="25"/>
  <c r="I100" i="25"/>
  <c r="N99" i="25"/>
  <c r="M99" i="25"/>
  <c r="L99" i="25"/>
  <c r="K99" i="25"/>
  <c r="I99" i="25" s="1"/>
  <c r="J99" i="25"/>
  <c r="N98" i="25"/>
  <c r="M98" i="25"/>
  <c r="L98" i="25"/>
  <c r="K98" i="25"/>
  <c r="J98" i="25"/>
  <c r="I98" i="25"/>
  <c r="N97" i="25"/>
  <c r="M97" i="25"/>
  <c r="L97" i="25"/>
  <c r="K97" i="25"/>
  <c r="I97" i="25" s="1"/>
  <c r="J97" i="25"/>
  <c r="N96" i="25"/>
  <c r="M96" i="25"/>
  <c r="L96" i="25"/>
  <c r="K96" i="25"/>
  <c r="J96" i="25"/>
  <c r="I96" i="25"/>
  <c r="N95" i="25"/>
  <c r="M95" i="25"/>
  <c r="L95" i="25"/>
  <c r="K95" i="25"/>
  <c r="I95" i="25" s="1"/>
  <c r="J95" i="25"/>
  <c r="N94" i="25"/>
  <c r="M94" i="25"/>
  <c r="L94" i="25"/>
  <c r="K94" i="25"/>
  <c r="J94" i="25"/>
  <c r="I94" i="25"/>
  <c r="N93" i="25"/>
  <c r="M93" i="25"/>
  <c r="L93" i="25"/>
  <c r="K93" i="25"/>
  <c r="I93" i="25" s="1"/>
  <c r="J93" i="25"/>
  <c r="N92" i="25"/>
  <c r="M92" i="25"/>
  <c r="L92" i="25"/>
  <c r="K92" i="25"/>
  <c r="J92" i="25"/>
  <c r="I92" i="25"/>
  <c r="N91" i="25"/>
  <c r="M91" i="25"/>
  <c r="L91" i="25"/>
  <c r="K91" i="25"/>
  <c r="I91" i="25" s="1"/>
  <c r="J91" i="25"/>
  <c r="N90" i="25"/>
  <c r="M90" i="25"/>
  <c r="L90" i="25"/>
  <c r="K90" i="25"/>
  <c r="J90" i="25"/>
  <c r="I90" i="25"/>
  <c r="N89" i="25"/>
  <c r="M89" i="25"/>
  <c r="L89" i="25"/>
  <c r="J89" i="25"/>
  <c r="L88" i="25"/>
  <c r="K88" i="25"/>
  <c r="J88" i="25"/>
  <c r="L87" i="25"/>
  <c r="K87" i="25"/>
  <c r="J87" i="25"/>
  <c r="L86" i="25"/>
  <c r="K86" i="25"/>
  <c r="J86" i="25"/>
  <c r="L85" i="25"/>
  <c r="K85" i="25"/>
  <c r="J85" i="25"/>
  <c r="L84" i="25"/>
  <c r="K84" i="25"/>
  <c r="J84" i="25"/>
  <c r="L83" i="25"/>
  <c r="K83" i="25"/>
  <c r="J83" i="25"/>
  <c r="L82" i="25"/>
  <c r="K82" i="25"/>
  <c r="J82" i="25"/>
  <c r="L81" i="25"/>
  <c r="K81" i="25"/>
  <c r="J81" i="25"/>
  <c r="N80" i="25"/>
  <c r="M80" i="25"/>
  <c r="L80" i="25"/>
  <c r="K80" i="25"/>
  <c r="I80" i="25" s="1"/>
  <c r="J80" i="25"/>
  <c r="N79" i="25"/>
  <c r="M79" i="25"/>
  <c r="L79" i="25"/>
  <c r="I79" i="25" s="1"/>
  <c r="K79" i="25"/>
  <c r="J79" i="25"/>
  <c r="N78" i="25"/>
  <c r="M78" i="25"/>
  <c r="L78" i="25"/>
  <c r="J78" i="25"/>
  <c r="L77" i="25"/>
  <c r="K77" i="25"/>
  <c r="J77" i="25"/>
  <c r="J76" i="25"/>
  <c r="J75" i="25"/>
  <c r="J74" i="25"/>
  <c r="J73" i="25"/>
  <c r="J72" i="25"/>
  <c r="J71" i="25"/>
  <c r="J70" i="25"/>
  <c r="N69" i="25"/>
  <c r="M69" i="25"/>
  <c r="J69" i="25"/>
  <c r="N68" i="25"/>
  <c r="M68" i="25"/>
  <c r="J68" i="25"/>
  <c r="N67" i="25"/>
  <c r="M67" i="25"/>
  <c r="K67" i="25"/>
  <c r="J67" i="25"/>
  <c r="E67" i="25"/>
  <c r="L67" i="25" s="1"/>
  <c r="N66" i="25"/>
  <c r="M66" i="25"/>
  <c r="L66" i="25"/>
  <c r="K66" i="25"/>
  <c r="J66" i="25"/>
  <c r="N65" i="25"/>
  <c r="M65" i="25"/>
  <c r="L65" i="25"/>
  <c r="I65" i="25" s="1"/>
  <c r="K65" i="25"/>
  <c r="J65" i="25"/>
  <c r="N64" i="25"/>
  <c r="M64" i="25"/>
  <c r="L64" i="25"/>
  <c r="K64" i="25"/>
  <c r="J64" i="25"/>
  <c r="N63" i="25"/>
  <c r="M63" i="25"/>
  <c r="L63" i="25"/>
  <c r="I63" i="25" s="1"/>
  <c r="K63" i="25"/>
  <c r="J63" i="25"/>
  <c r="N62" i="25"/>
  <c r="M62" i="25"/>
  <c r="L62" i="25"/>
  <c r="K62" i="25"/>
  <c r="J62" i="25"/>
  <c r="N61" i="25"/>
  <c r="M61" i="25"/>
  <c r="L61" i="25"/>
  <c r="I61" i="25" s="1"/>
  <c r="K61" i="25"/>
  <c r="J61" i="25"/>
  <c r="N60" i="25"/>
  <c r="M60" i="25"/>
  <c r="L60" i="25"/>
  <c r="K60" i="25"/>
  <c r="J60" i="25"/>
  <c r="K39" i="25"/>
  <c r="U38" i="25"/>
  <c r="V38" i="25" s="1"/>
  <c r="T38" i="25"/>
  <c r="K38" i="25"/>
  <c r="L38" i="25" s="1"/>
  <c r="J38" i="25"/>
  <c r="T37" i="25"/>
  <c r="J37" i="25"/>
  <c r="U36" i="25"/>
  <c r="V36" i="25" s="1"/>
  <c r="T36" i="25"/>
  <c r="K36" i="25"/>
  <c r="L36" i="25" s="1"/>
  <c r="J36" i="25"/>
  <c r="J35" i="25"/>
  <c r="T34" i="25"/>
  <c r="K34" i="25"/>
  <c r="L34" i="25" s="1"/>
  <c r="J34" i="25"/>
  <c r="T33" i="25"/>
  <c r="J33" i="25"/>
  <c r="T32" i="25"/>
  <c r="J32" i="25"/>
  <c r="T31" i="25"/>
  <c r="K31" i="25"/>
  <c r="L31" i="25" s="1"/>
  <c r="J31" i="25"/>
  <c r="U30" i="25"/>
  <c r="V30" i="25" s="1"/>
  <c r="T30" i="25"/>
  <c r="J30" i="25"/>
  <c r="U29" i="25"/>
  <c r="V29" i="25" s="1"/>
  <c r="T29" i="25"/>
  <c r="K29" i="25"/>
  <c r="L29" i="25" s="1"/>
  <c r="J29" i="25"/>
  <c r="T28" i="25"/>
  <c r="J28" i="25"/>
  <c r="U27" i="25"/>
  <c r="V27" i="25" s="1"/>
  <c r="T27" i="25"/>
  <c r="K27" i="25"/>
  <c r="L27" i="25" s="1"/>
  <c r="J27" i="25"/>
  <c r="T26" i="25"/>
  <c r="J26" i="25"/>
  <c r="U25" i="25"/>
  <c r="V25" i="25" s="1"/>
  <c r="T25" i="25"/>
  <c r="K25" i="25"/>
  <c r="L25" i="25" s="1"/>
  <c r="J25" i="25"/>
  <c r="T24" i="25"/>
  <c r="J24" i="25"/>
  <c r="T23" i="25"/>
  <c r="K23" i="25"/>
  <c r="L23" i="25" s="1"/>
  <c r="J23" i="25"/>
  <c r="E12" i="25"/>
  <c r="K8" i="25" s="1"/>
  <c r="D12" i="25"/>
  <c r="K10" i="25"/>
  <c r="K9" i="25"/>
  <c r="K7" i="25"/>
  <c r="K6" i="25"/>
  <c r="L5" i="25"/>
  <c r="J5" i="25"/>
  <c r="L4" i="25"/>
  <c r="K4" i="25"/>
  <c r="J4" i="25"/>
  <c r="P3" i="25"/>
  <c r="O3" i="25"/>
  <c r="N3" i="25"/>
  <c r="M3" i="25"/>
  <c r="L3" i="25"/>
  <c r="K3" i="25"/>
  <c r="J3" i="25"/>
  <c r="K2" i="25"/>
  <c r="D1" i="25"/>
  <c r="K5" i="25" s="1"/>
  <c r="N399" i="24"/>
  <c r="M399" i="24"/>
  <c r="L399" i="24"/>
  <c r="K399" i="24"/>
  <c r="J399" i="24"/>
  <c r="I399" i="24"/>
  <c r="N398" i="24"/>
  <c r="M398" i="24"/>
  <c r="L398" i="24"/>
  <c r="K398" i="24"/>
  <c r="I398" i="24" s="1"/>
  <c r="J398" i="24"/>
  <c r="N397" i="24"/>
  <c r="M397" i="24"/>
  <c r="L397" i="24"/>
  <c r="K397" i="24"/>
  <c r="J397" i="24"/>
  <c r="I397" i="24" s="1"/>
  <c r="N396" i="24"/>
  <c r="M396" i="24"/>
  <c r="L396" i="24"/>
  <c r="K396" i="24"/>
  <c r="J396" i="24"/>
  <c r="N395" i="24"/>
  <c r="M395" i="24"/>
  <c r="L395" i="24"/>
  <c r="K395" i="24"/>
  <c r="J395" i="24"/>
  <c r="I395" i="24" s="1"/>
  <c r="N394" i="24"/>
  <c r="M394" i="24"/>
  <c r="L394" i="24"/>
  <c r="K394" i="24"/>
  <c r="J394" i="24"/>
  <c r="N393" i="24"/>
  <c r="M393" i="24"/>
  <c r="L393" i="24"/>
  <c r="K393" i="24"/>
  <c r="J393" i="24"/>
  <c r="I393" i="24"/>
  <c r="N392" i="24"/>
  <c r="M392" i="24"/>
  <c r="L392" i="24"/>
  <c r="K392" i="24"/>
  <c r="I392" i="24" s="1"/>
  <c r="J392" i="24"/>
  <c r="N391" i="24"/>
  <c r="M391" i="24"/>
  <c r="L391" i="24"/>
  <c r="K391" i="24"/>
  <c r="J391" i="24"/>
  <c r="I391" i="24"/>
  <c r="N390" i="24"/>
  <c r="M390" i="24"/>
  <c r="L390" i="24"/>
  <c r="K390" i="24"/>
  <c r="I390" i="24" s="1"/>
  <c r="J390" i="24"/>
  <c r="N389" i="24"/>
  <c r="M389" i="24"/>
  <c r="L389" i="24"/>
  <c r="K389" i="24"/>
  <c r="J389" i="24"/>
  <c r="I389" i="24" s="1"/>
  <c r="N388" i="24"/>
  <c r="M388" i="24"/>
  <c r="L388" i="24"/>
  <c r="K388" i="24"/>
  <c r="J388" i="24"/>
  <c r="N387" i="24"/>
  <c r="M387" i="24"/>
  <c r="L387" i="24"/>
  <c r="K387" i="24"/>
  <c r="J387" i="24"/>
  <c r="I387" i="24" s="1"/>
  <c r="N386" i="24"/>
  <c r="M386" i="24"/>
  <c r="L386" i="24"/>
  <c r="K386" i="24"/>
  <c r="J386" i="24"/>
  <c r="N385" i="24"/>
  <c r="M385" i="24"/>
  <c r="L385" i="24"/>
  <c r="K385" i="24"/>
  <c r="J385" i="24"/>
  <c r="I385" i="24"/>
  <c r="N384" i="24"/>
  <c r="M384" i="24"/>
  <c r="L384" i="24"/>
  <c r="K384" i="24"/>
  <c r="I384" i="24" s="1"/>
  <c r="J384" i="24"/>
  <c r="N383" i="24"/>
  <c r="M383" i="24"/>
  <c r="L383" i="24"/>
  <c r="K383" i="24"/>
  <c r="J383" i="24"/>
  <c r="I383" i="24"/>
  <c r="N382" i="24"/>
  <c r="M382" i="24"/>
  <c r="L382" i="24"/>
  <c r="K382" i="24"/>
  <c r="I382" i="24" s="1"/>
  <c r="J382" i="24"/>
  <c r="N381" i="24"/>
  <c r="M381" i="24"/>
  <c r="L381" i="24"/>
  <c r="K381" i="24"/>
  <c r="J381" i="24"/>
  <c r="I381" i="24" s="1"/>
  <c r="N380" i="24"/>
  <c r="M380" i="24"/>
  <c r="L380" i="24"/>
  <c r="K380" i="24"/>
  <c r="J380" i="24"/>
  <c r="N379" i="24"/>
  <c r="M379" i="24"/>
  <c r="L379" i="24"/>
  <c r="K379" i="24"/>
  <c r="I379" i="24" s="1"/>
  <c r="J379" i="24"/>
  <c r="N378" i="24"/>
  <c r="M378" i="24"/>
  <c r="L378" i="24"/>
  <c r="I378" i="24" s="1"/>
  <c r="K378" i="24"/>
  <c r="J378" i="24"/>
  <c r="N377" i="24"/>
  <c r="M377" i="24"/>
  <c r="L377" i="24"/>
  <c r="K377" i="24"/>
  <c r="I377" i="24" s="1"/>
  <c r="J377" i="24"/>
  <c r="N376" i="24"/>
  <c r="M376" i="24"/>
  <c r="L376" i="24"/>
  <c r="I376" i="24" s="1"/>
  <c r="K376" i="24"/>
  <c r="J376" i="24"/>
  <c r="N375" i="24"/>
  <c r="M375" i="24"/>
  <c r="L375" i="24"/>
  <c r="K375" i="24"/>
  <c r="I375" i="24" s="1"/>
  <c r="J375" i="24"/>
  <c r="N374" i="24"/>
  <c r="M374" i="24"/>
  <c r="L374" i="24"/>
  <c r="I374" i="24" s="1"/>
  <c r="K374" i="24"/>
  <c r="J374" i="24"/>
  <c r="N373" i="24"/>
  <c r="M373" i="24"/>
  <c r="L373" i="24"/>
  <c r="K373" i="24"/>
  <c r="I373" i="24" s="1"/>
  <c r="J373" i="24"/>
  <c r="N372" i="24"/>
  <c r="M372" i="24"/>
  <c r="L372" i="24"/>
  <c r="I372" i="24" s="1"/>
  <c r="K372" i="24"/>
  <c r="J372" i="24"/>
  <c r="N371" i="24"/>
  <c r="M371" i="24"/>
  <c r="L371" i="24"/>
  <c r="K371" i="24"/>
  <c r="I371" i="24" s="1"/>
  <c r="J371" i="24"/>
  <c r="N370" i="24"/>
  <c r="M370" i="24"/>
  <c r="L370" i="24"/>
  <c r="I370" i="24" s="1"/>
  <c r="K370" i="24"/>
  <c r="J370" i="24"/>
  <c r="N369" i="24"/>
  <c r="M369" i="24"/>
  <c r="L369" i="24"/>
  <c r="K369" i="24"/>
  <c r="I369" i="24" s="1"/>
  <c r="J369" i="24"/>
  <c r="N368" i="24"/>
  <c r="M368" i="24"/>
  <c r="L368" i="24"/>
  <c r="I368" i="24" s="1"/>
  <c r="K368" i="24"/>
  <c r="J368" i="24"/>
  <c r="N367" i="24"/>
  <c r="M367" i="24"/>
  <c r="L367" i="24"/>
  <c r="K367" i="24"/>
  <c r="I367" i="24" s="1"/>
  <c r="J367" i="24"/>
  <c r="N366" i="24"/>
  <c r="M366" i="24"/>
  <c r="L366" i="24"/>
  <c r="I366" i="24" s="1"/>
  <c r="K366" i="24"/>
  <c r="J366" i="24"/>
  <c r="N365" i="24"/>
  <c r="M365" i="24"/>
  <c r="L365" i="24"/>
  <c r="K365" i="24"/>
  <c r="I365" i="24" s="1"/>
  <c r="J365" i="24"/>
  <c r="N364" i="24"/>
  <c r="M364" i="24"/>
  <c r="L364" i="24"/>
  <c r="I364" i="24" s="1"/>
  <c r="K364" i="24"/>
  <c r="J364" i="24"/>
  <c r="N363" i="24"/>
  <c r="M363" i="24"/>
  <c r="L363" i="24"/>
  <c r="K363" i="24"/>
  <c r="I363" i="24" s="1"/>
  <c r="J363" i="24"/>
  <c r="N362" i="24"/>
  <c r="M362" i="24"/>
  <c r="L362" i="24"/>
  <c r="I362" i="24" s="1"/>
  <c r="K362" i="24"/>
  <c r="J362" i="24"/>
  <c r="N361" i="24"/>
  <c r="M361" i="24"/>
  <c r="L361" i="24"/>
  <c r="K361" i="24"/>
  <c r="I361" i="24" s="1"/>
  <c r="J361" i="24"/>
  <c r="N360" i="24"/>
  <c r="M360" i="24"/>
  <c r="L360" i="24"/>
  <c r="I360" i="24" s="1"/>
  <c r="K360" i="24"/>
  <c r="J360" i="24"/>
  <c r="N359" i="24"/>
  <c r="M359" i="24"/>
  <c r="L359" i="24"/>
  <c r="K359" i="24"/>
  <c r="I359" i="24" s="1"/>
  <c r="J359" i="24"/>
  <c r="N358" i="24"/>
  <c r="M358" i="24"/>
  <c r="L358" i="24"/>
  <c r="I358" i="24" s="1"/>
  <c r="K358" i="24"/>
  <c r="J358" i="24"/>
  <c r="N357" i="24"/>
  <c r="M357" i="24"/>
  <c r="L357" i="24"/>
  <c r="K357" i="24"/>
  <c r="I357" i="24" s="1"/>
  <c r="J357" i="24"/>
  <c r="N356" i="24"/>
  <c r="M356" i="24"/>
  <c r="L356" i="24"/>
  <c r="I356" i="24" s="1"/>
  <c r="K356" i="24"/>
  <c r="J356" i="24"/>
  <c r="N355" i="24"/>
  <c r="M355" i="24"/>
  <c r="L355" i="24"/>
  <c r="K355" i="24"/>
  <c r="I355" i="24" s="1"/>
  <c r="J355" i="24"/>
  <c r="N354" i="24"/>
  <c r="M354" i="24"/>
  <c r="L354" i="24"/>
  <c r="I354" i="24" s="1"/>
  <c r="K354" i="24"/>
  <c r="J354" i="24"/>
  <c r="N353" i="24"/>
  <c r="M353" i="24"/>
  <c r="L353" i="24"/>
  <c r="K353" i="24"/>
  <c r="I353" i="24" s="1"/>
  <c r="J353" i="24"/>
  <c r="N352" i="24"/>
  <c r="M352" i="24"/>
  <c r="L352" i="24"/>
  <c r="I352" i="24" s="1"/>
  <c r="K352" i="24"/>
  <c r="J352" i="24"/>
  <c r="N351" i="24"/>
  <c r="M351" i="24"/>
  <c r="L351" i="24"/>
  <c r="K351" i="24"/>
  <c r="I351" i="24" s="1"/>
  <c r="J351" i="24"/>
  <c r="N350" i="24"/>
  <c r="M350" i="24"/>
  <c r="L350" i="24"/>
  <c r="I350" i="24" s="1"/>
  <c r="K350" i="24"/>
  <c r="J350" i="24"/>
  <c r="N349" i="24"/>
  <c r="M349" i="24"/>
  <c r="L349" i="24"/>
  <c r="K349" i="24"/>
  <c r="I349" i="24" s="1"/>
  <c r="J349" i="24"/>
  <c r="N348" i="24"/>
  <c r="M348" i="24"/>
  <c r="L348" i="24"/>
  <c r="I348" i="24" s="1"/>
  <c r="K348" i="24"/>
  <c r="J348" i="24"/>
  <c r="N347" i="24"/>
  <c r="M347" i="24"/>
  <c r="L347" i="24"/>
  <c r="K347" i="24"/>
  <c r="I347" i="24" s="1"/>
  <c r="J347" i="24"/>
  <c r="N346" i="24"/>
  <c r="M346" i="24"/>
  <c r="L346" i="24"/>
  <c r="I346" i="24" s="1"/>
  <c r="K346" i="24"/>
  <c r="J346" i="24"/>
  <c r="N345" i="24"/>
  <c r="M345" i="24"/>
  <c r="L345" i="24"/>
  <c r="K345" i="24"/>
  <c r="I345" i="24" s="1"/>
  <c r="J345" i="24"/>
  <c r="N344" i="24"/>
  <c r="M344" i="24"/>
  <c r="L344" i="24"/>
  <c r="I344" i="24" s="1"/>
  <c r="K344" i="24"/>
  <c r="J344" i="24"/>
  <c r="N343" i="24"/>
  <c r="M343" i="24"/>
  <c r="L343" i="24"/>
  <c r="K343" i="24"/>
  <c r="I343" i="24" s="1"/>
  <c r="J343" i="24"/>
  <c r="N342" i="24"/>
  <c r="M342" i="24"/>
  <c r="L342" i="24"/>
  <c r="I342" i="24" s="1"/>
  <c r="K342" i="24"/>
  <c r="J342" i="24"/>
  <c r="N341" i="24"/>
  <c r="M341" i="24"/>
  <c r="L341" i="24"/>
  <c r="K341" i="24"/>
  <c r="I341" i="24" s="1"/>
  <c r="J341" i="24"/>
  <c r="N340" i="24"/>
  <c r="M340" i="24"/>
  <c r="L340" i="24"/>
  <c r="I340" i="24" s="1"/>
  <c r="K340" i="24"/>
  <c r="J340" i="24"/>
  <c r="N339" i="24"/>
  <c r="M339" i="24"/>
  <c r="L339" i="24"/>
  <c r="K339" i="24"/>
  <c r="I339" i="24" s="1"/>
  <c r="J339" i="24"/>
  <c r="N338" i="24"/>
  <c r="M338" i="24"/>
  <c r="L338" i="24"/>
  <c r="I338" i="24" s="1"/>
  <c r="K338" i="24"/>
  <c r="J338" i="24"/>
  <c r="N337" i="24"/>
  <c r="M337" i="24"/>
  <c r="L337" i="24"/>
  <c r="K337" i="24"/>
  <c r="I337" i="24" s="1"/>
  <c r="J337" i="24"/>
  <c r="N336" i="24"/>
  <c r="M336" i="24"/>
  <c r="L336" i="24"/>
  <c r="I336" i="24" s="1"/>
  <c r="K336" i="24"/>
  <c r="J336" i="24"/>
  <c r="N335" i="24"/>
  <c r="M335" i="24"/>
  <c r="L335" i="24"/>
  <c r="K335" i="24"/>
  <c r="I335" i="24" s="1"/>
  <c r="J335" i="24"/>
  <c r="N334" i="24"/>
  <c r="M334" i="24"/>
  <c r="L334" i="24"/>
  <c r="I334" i="24" s="1"/>
  <c r="K334" i="24"/>
  <c r="J334" i="24"/>
  <c r="N333" i="24"/>
  <c r="M333" i="24"/>
  <c r="L333" i="24"/>
  <c r="K333" i="24"/>
  <c r="I333" i="24" s="1"/>
  <c r="J333" i="24"/>
  <c r="N332" i="24"/>
  <c r="M332" i="24"/>
  <c r="L332" i="24"/>
  <c r="I332" i="24" s="1"/>
  <c r="K332" i="24"/>
  <c r="J332" i="24"/>
  <c r="N331" i="24"/>
  <c r="M331" i="24"/>
  <c r="L331" i="24"/>
  <c r="K331" i="24"/>
  <c r="I331" i="24" s="1"/>
  <c r="J331" i="24"/>
  <c r="N330" i="24"/>
  <c r="M330" i="24"/>
  <c r="L330" i="24"/>
  <c r="I330" i="24" s="1"/>
  <c r="K330" i="24"/>
  <c r="J330" i="24"/>
  <c r="N329" i="24"/>
  <c r="M329" i="24"/>
  <c r="L329" i="24"/>
  <c r="K329" i="24"/>
  <c r="I329" i="24" s="1"/>
  <c r="J329" i="24"/>
  <c r="N328" i="24"/>
  <c r="M328" i="24"/>
  <c r="L328" i="24"/>
  <c r="I328" i="24" s="1"/>
  <c r="K328" i="24"/>
  <c r="J328" i="24"/>
  <c r="N327" i="24"/>
  <c r="M327" i="24"/>
  <c r="L327" i="24"/>
  <c r="K327" i="24"/>
  <c r="I327" i="24" s="1"/>
  <c r="J327" i="24"/>
  <c r="N326" i="24"/>
  <c r="M326" i="24"/>
  <c r="L326" i="24"/>
  <c r="K326" i="24"/>
  <c r="J326" i="24"/>
  <c r="I326" i="24" s="1"/>
  <c r="N325" i="24"/>
  <c r="M325" i="24"/>
  <c r="L325" i="24"/>
  <c r="K325" i="24"/>
  <c r="I325" i="24" s="1"/>
  <c r="J325" i="24"/>
  <c r="N324" i="24"/>
  <c r="M324" i="24"/>
  <c r="L324" i="24"/>
  <c r="K324" i="24"/>
  <c r="J324" i="24"/>
  <c r="I324" i="24" s="1"/>
  <c r="N323" i="24"/>
  <c r="M323" i="24"/>
  <c r="L323" i="24"/>
  <c r="K323" i="24"/>
  <c r="I323" i="24" s="1"/>
  <c r="J323" i="24"/>
  <c r="N322" i="24"/>
  <c r="M322" i="24"/>
  <c r="L322" i="24"/>
  <c r="K322" i="24"/>
  <c r="J322" i="24"/>
  <c r="I322" i="24" s="1"/>
  <c r="N321" i="24"/>
  <c r="M321" i="24"/>
  <c r="L321" i="24"/>
  <c r="K321" i="24"/>
  <c r="I321" i="24" s="1"/>
  <c r="J321" i="24"/>
  <c r="N320" i="24"/>
  <c r="M320" i="24"/>
  <c r="L320" i="24"/>
  <c r="K320" i="24"/>
  <c r="J320" i="24"/>
  <c r="I320" i="24" s="1"/>
  <c r="N319" i="24"/>
  <c r="M319" i="24"/>
  <c r="L319" i="24"/>
  <c r="K319" i="24"/>
  <c r="I319" i="24" s="1"/>
  <c r="J319" i="24"/>
  <c r="N318" i="24"/>
  <c r="M318" i="24"/>
  <c r="L318" i="24"/>
  <c r="K318" i="24"/>
  <c r="J318" i="24"/>
  <c r="I318" i="24" s="1"/>
  <c r="N317" i="24"/>
  <c r="M317" i="24"/>
  <c r="L317" i="24"/>
  <c r="K317" i="24"/>
  <c r="I317" i="24" s="1"/>
  <c r="J317" i="24"/>
  <c r="N316" i="24"/>
  <c r="M316" i="24"/>
  <c r="L316" i="24"/>
  <c r="K316" i="24"/>
  <c r="J316" i="24"/>
  <c r="I316" i="24" s="1"/>
  <c r="N315" i="24"/>
  <c r="M315" i="24"/>
  <c r="L315" i="24"/>
  <c r="K315" i="24"/>
  <c r="I315" i="24" s="1"/>
  <c r="J315" i="24"/>
  <c r="N314" i="24"/>
  <c r="M314" i="24"/>
  <c r="L314" i="24"/>
  <c r="K314" i="24"/>
  <c r="J314" i="24"/>
  <c r="I314" i="24" s="1"/>
  <c r="N313" i="24"/>
  <c r="M313" i="24"/>
  <c r="L313" i="24"/>
  <c r="K313" i="24"/>
  <c r="I313" i="24" s="1"/>
  <c r="J313" i="24"/>
  <c r="N312" i="24"/>
  <c r="M312" i="24"/>
  <c r="L312" i="24"/>
  <c r="K312" i="24"/>
  <c r="J312" i="24"/>
  <c r="I312" i="24" s="1"/>
  <c r="N311" i="24"/>
  <c r="M311" i="24"/>
  <c r="L311" i="24"/>
  <c r="K311" i="24"/>
  <c r="I311" i="24" s="1"/>
  <c r="J311" i="24"/>
  <c r="N310" i="24"/>
  <c r="M310" i="24"/>
  <c r="L310" i="24"/>
  <c r="K310" i="24"/>
  <c r="J310" i="24"/>
  <c r="I310" i="24" s="1"/>
  <c r="N309" i="24"/>
  <c r="M309" i="24"/>
  <c r="L309" i="24"/>
  <c r="K309" i="24"/>
  <c r="I309" i="24" s="1"/>
  <c r="J309" i="24"/>
  <c r="N308" i="24"/>
  <c r="M308" i="24"/>
  <c r="L308" i="24"/>
  <c r="K308" i="24"/>
  <c r="J308" i="24"/>
  <c r="I308" i="24" s="1"/>
  <c r="N307" i="24"/>
  <c r="M307" i="24"/>
  <c r="L307" i="24"/>
  <c r="K307" i="24"/>
  <c r="I307" i="24" s="1"/>
  <c r="J307" i="24"/>
  <c r="N306" i="24"/>
  <c r="M306" i="24"/>
  <c r="L306" i="24"/>
  <c r="K306" i="24"/>
  <c r="J306" i="24"/>
  <c r="I306" i="24" s="1"/>
  <c r="N305" i="24"/>
  <c r="M305" i="24"/>
  <c r="L305" i="24"/>
  <c r="K305" i="24"/>
  <c r="I305" i="24" s="1"/>
  <c r="J305" i="24"/>
  <c r="N304" i="24"/>
  <c r="M304" i="24"/>
  <c r="L304" i="24"/>
  <c r="K304" i="24"/>
  <c r="J304" i="24"/>
  <c r="I304" i="24" s="1"/>
  <c r="N303" i="24"/>
  <c r="M303" i="24"/>
  <c r="L303" i="24"/>
  <c r="K303" i="24"/>
  <c r="I303" i="24" s="1"/>
  <c r="J303" i="24"/>
  <c r="N302" i="24"/>
  <c r="M302" i="24"/>
  <c r="L302" i="24"/>
  <c r="K302" i="24"/>
  <c r="J302" i="24"/>
  <c r="I302" i="24" s="1"/>
  <c r="N301" i="24"/>
  <c r="M301" i="24"/>
  <c r="L301" i="24"/>
  <c r="K301" i="24"/>
  <c r="I301" i="24" s="1"/>
  <c r="J301" i="24"/>
  <c r="N300" i="24"/>
  <c r="M300" i="24"/>
  <c r="L300" i="24"/>
  <c r="K300" i="24"/>
  <c r="J300" i="24"/>
  <c r="I300" i="24" s="1"/>
  <c r="N299" i="24"/>
  <c r="M299" i="24"/>
  <c r="L299" i="24"/>
  <c r="K299" i="24"/>
  <c r="I299" i="24" s="1"/>
  <c r="J299" i="24"/>
  <c r="N298" i="24"/>
  <c r="M298" i="24"/>
  <c r="L298" i="24"/>
  <c r="K298" i="24"/>
  <c r="J298" i="24"/>
  <c r="I298" i="24" s="1"/>
  <c r="N297" i="24"/>
  <c r="M297" i="24"/>
  <c r="L297" i="24"/>
  <c r="K297" i="24"/>
  <c r="I297" i="24" s="1"/>
  <c r="J297" i="24"/>
  <c r="N296" i="24"/>
  <c r="M296" i="24"/>
  <c r="L296" i="24"/>
  <c r="K296" i="24"/>
  <c r="J296" i="24"/>
  <c r="I296" i="24" s="1"/>
  <c r="N295" i="24"/>
  <c r="M295" i="24"/>
  <c r="L295" i="24"/>
  <c r="K295" i="24"/>
  <c r="I295" i="24" s="1"/>
  <c r="J295" i="24"/>
  <c r="N294" i="24"/>
  <c r="M294" i="24"/>
  <c r="L294" i="24"/>
  <c r="K294" i="24"/>
  <c r="J294" i="24"/>
  <c r="I294" i="24" s="1"/>
  <c r="N293" i="24"/>
  <c r="M293" i="24"/>
  <c r="L293" i="24"/>
  <c r="K293" i="24"/>
  <c r="I293" i="24" s="1"/>
  <c r="J293" i="24"/>
  <c r="N292" i="24"/>
  <c r="M292" i="24"/>
  <c r="L292" i="24"/>
  <c r="K292" i="24"/>
  <c r="J292" i="24"/>
  <c r="I292" i="24" s="1"/>
  <c r="N291" i="24"/>
  <c r="M291" i="24"/>
  <c r="L291" i="24"/>
  <c r="K291" i="24"/>
  <c r="I291" i="24" s="1"/>
  <c r="J291" i="24"/>
  <c r="N290" i="24"/>
  <c r="M290" i="24"/>
  <c r="L290" i="24"/>
  <c r="K290" i="24"/>
  <c r="J290" i="24"/>
  <c r="I290" i="24" s="1"/>
  <c r="N289" i="24"/>
  <c r="M289" i="24"/>
  <c r="L289" i="24"/>
  <c r="K289" i="24"/>
  <c r="I289" i="24" s="1"/>
  <c r="J289" i="24"/>
  <c r="N288" i="24"/>
  <c r="M288" i="24"/>
  <c r="L288" i="24"/>
  <c r="K288" i="24"/>
  <c r="J288" i="24"/>
  <c r="I288" i="24" s="1"/>
  <c r="N287" i="24"/>
  <c r="M287" i="24"/>
  <c r="L287" i="24"/>
  <c r="K287" i="24"/>
  <c r="I287" i="24" s="1"/>
  <c r="J287" i="24"/>
  <c r="N286" i="24"/>
  <c r="M286" i="24"/>
  <c r="L286" i="24"/>
  <c r="K286" i="24"/>
  <c r="J286" i="24"/>
  <c r="I286" i="24" s="1"/>
  <c r="N285" i="24"/>
  <c r="M285" i="24"/>
  <c r="L285" i="24"/>
  <c r="K285" i="24"/>
  <c r="I285" i="24" s="1"/>
  <c r="J285" i="24"/>
  <c r="N284" i="24"/>
  <c r="M284" i="24"/>
  <c r="L284" i="24"/>
  <c r="K284" i="24"/>
  <c r="J284" i="24"/>
  <c r="I284" i="24" s="1"/>
  <c r="N283" i="24"/>
  <c r="M283" i="24"/>
  <c r="L283" i="24"/>
  <c r="K283" i="24"/>
  <c r="I283" i="24" s="1"/>
  <c r="J283" i="24"/>
  <c r="N282" i="24"/>
  <c r="M282" i="24"/>
  <c r="L282" i="24"/>
  <c r="K282" i="24"/>
  <c r="J282" i="24"/>
  <c r="I282" i="24" s="1"/>
  <c r="N281" i="24"/>
  <c r="M281" i="24"/>
  <c r="L281" i="24"/>
  <c r="K281" i="24"/>
  <c r="I281" i="24" s="1"/>
  <c r="J281" i="24"/>
  <c r="N280" i="24"/>
  <c r="M280" i="24"/>
  <c r="L280" i="24"/>
  <c r="K280" i="24"/>
  <c r="J280" i="24"/>
  <c r="I280" i="24" s="1"/>
  <c r="N279" i="24"/>
  <c r="M279" i="24"/>
  <c r="L279" i="24"/>
  <c r="K279" i="24"/>
  <c r="I279" i="24" s="1"/>
  <c r="J279" i="24"/>
  <c r="N278" i="24"/>
  <c r="M278" i="24"/>
  <c r="L278" i="24"/>
  <c r="K278" i="24"/>
  <c r="J278" i="24"/>
  <c r="I278" i="24" s="1"/>
  <c r="N277" i="24"/>
  <c r="M277" i="24"/>
  <c r="L277" i="24"/>
  <c r="K277" i="24"/>
  <c r="I277" i="24" s="1"/>
  <c r="J277" i="24"/>
  <c r="N276" i="24"/>
  <c r="M276" i="24"/>
  <c r="L276" i="24"/>
  <c r="K276" i="24"/>
  <c r="J276" i="24"/>
  <c r="I276" i="24" s="1"/>
  <c r="N275" i="24"/>
  <c r="M275" i="24"/>
  <c r="L275" i="24"/>
  <c r="K275" i="24"/>
  <c r="I275" i="24" s="1"/>
  <c r="J275" i="24"/>
  <c r="N274" i="24"/>
  <c r="M274" i="24"/>
  <c r="L274" i="24"/>
  <c r="K274" i="24"/>
  <c r="J274" i="24"/>
  <c r="I274" i="24" s="1"/>
  <c r="N273" i="24"/>
  <c r="M273" i="24"/>
  <c r="L273" i="24"/>
  <c r="K273" i="24"/>
  <c r="I273" i="24" s="1"/>
  <c r="J273" i="24"/>
  <c r="N272" i="24"/>
  <c r="M272" i="24"/>
  <c r="L272" i="24"/>
  <c r="K272" i="24"/>
  <c r="J272" i="24"/>
  <c r="I272" i="24" s="1"/>
  <c r="N271" i="24"/>
  <c r="M271" i="24"/>
  <c r="L271" i="24"/>
  <c r="K271" i="24"/>
  <c r="I271" i="24" s="1"/>
  <c r="J271" i="24"/>
  <c r="N270" i="24"/>
  <c r="M270" i="24"/>
  <c r="L270" i="24"/>
  <c r="K270" i="24"/>
  <c r="J270" i="24"/>
  <c r="I270" i="24" s="1"/>
  <c r="N269" i="24"/>
  <c r="M269" i="24"/>
  <c r="L269" i="24"/>
  <c r="K269" i="24"/>
  <c r="I269" i="24" s="1"/>
  <c r="J269" i="24"/>
  <c r="N268" i="24"/>
  <c r="M268" i="24"/>
  <c r="L268" i="24"/>
  <c r="K268" i="24"/>
  <c r="J268" i="24"/>
  <c r="I268" i="24" s="1"/>
  <c r="N267" i="24"/>
  <c r="M267" i="24"/>
  <c r="L267" i="24"/>
  <c r="K267" i="24"/>
  <c r="I267" i="24" s="1"/>
  <c r="J267" i="24"/>
  <c r="N266" i="24"/>
  <c r="M266" i="24"/>
  <c r="L266" i="24"/>
  <c r="K266" i="24"/>
  <c r="J266" i="24"/>
  <c r="I266" i="24" s="1"/>
  <c r="N265" i="24"/>
  <c r="M265" i="24"/>
  <c r="L265" i="24"/>
  <c r="K265" i="24"/>
  <c r="I265" i="24" s="1"/>
  <c r="J265" i="24"/>
  <c r="N264" i="24"/>
  <c r="M264" i="24"/>
  <c r="L264" i="24"/>
  <c r="K264" i="24"/>
  <c r="J264" i="24"/>
  <c r="I264" i="24" s="1"/>
  <c r="N263" i="24"/>
  <c r="M263" i="24"/>
  <c r="L263" i="24"/>
  <c r="K263" i="24"/>
  <c r="I263" i="24" s="1"/>
  <c r="J263" i="24"/>
  <c r="N262" i="24"/>
  <c r="M262" i="24"/>
  <c r="L262" i="24"/>
  <c r="K262" i="24"/>
  <c r="J262" i="24"/>
  <c r="I262" i="24" s="1"/>
  <c r="N261" i="24"/>
  <c r="M261" i="24"/>
  <c r="L261" i="24"/>
  <c r="K261" i="24"/>
  <c r="I261" i="24" s="1"/>
  <c r="J261" i="24"/>
  <c r="N260" i="24"/>
  <c r="M260" i="24"/>
  <c r="L260" i="24"/>
  <c r="K260" i="24"/>
  <c r="J260" i="24"/>
  <c r="I260" i="24" s="1"/>
  <c r="N259" i="24"/>
  <c r="M259" i="24"/>
  <c r="L259" i="24"/>
  <c r="K259" i="24"/>
  <c r="I259" i="24" s="1"/>
  <c r="J259" i="24"/>
  <c r="N258" i="24"/>
  <c r="M258" i="24"/>
  <c r="L258" i="24"/>
  <c r="K258" i="24"/>
  <c r="J258" i="24"/>
  <c r="I258" i="24" s="1"/>
  <c r="N257" i="24"/>
  <c r="M257" i="24"/>
  <c r="L257" i="24"/>
  <c r="K257" i="24"/>
  <c r="I257" i="24" s="1"/>
  <c r="J257" i="24"/>
  <c r="N256" i="24"/>
  <c r="M256" i="24"/>
  <c r="L256" i="24"/>
  <c r="K256" i="24"/>
  <c r="J256" i="24"/>
  <c r="I256" i="24" s="1"/>
  <c r="N255" i="24"/>
  <c r="M255" i="24"/>
  <c r="L255" i="24"/>
  <c r="K255" i="24"/>
  <c r="I255" i="24" s="1"/>
  <c r="J255" i="24"/>
  <c r="N254" i="24"/>
  <c r="M254" i="24"/>
  <c r="L254" i="24"/>
  <c r="K254" i="24"/>
  <c r="J254" i="24"/>
  <c r="I254" i="24" s="1"/>
  <c r="N253" i="24"/>
  <c r="M253" i="24"/>
  <c r="L253" i="24"/>
  <c r="K253" i="24"/>
  <c r="I253" i="24" s="1"/>
  <c r="J253" i="24"/>
  <c r="N252" i="24"/>
  <c r="M252" i="24"/>
  <c r="L252" i="24"/>
  <c r="K252" i="24"/>
  <c r="J252" i="24"/>
  <c r="I252" i="24" s="1"/>
  <c r="N251" i="24"/>
  <c r="M251" i="24"/>
  <c r="L251" i="24"/>
  <c r="K251" i="24"/>
  <c r="I251" i="24" s="1"/>
  <c r="J251" i="24"/>
  <c r="N250" i="24"/>
  <c r="M250" i="24"/>
  <c r="L250" i="24"/>
  <c r="K250" i="24"/>
  <c r="J250" i="24"/>
  <c r="I250" i="24" s="1"/>
  <c r="N249" i="24"/>
  <c r="M249" i="24"/>
  <c r="L249" i="24"/>
  <c r="K249" i="24"/>
  <c r="I249" i="24" s="1"/>
  <c r="J249" i="24"/>
  <c r="N248" i="24"/>
  <c r="M248" i="24"/>
  <c r="L248" i="24"/>
  <c r="K248" i="24"/>
  <c r="J248" i="24"/>
  <c r="I248" i="24" s="1"/>
  <c r="N247" i="24"/>
  <c r="M247" i="24"/>
  <c r="L247" i="24"/>
  <c r="K247" i="24"/>
  <c r="I247" i="24" s="1"/>
  <c r="J247" i="24"/>
  <c r="N246" i="24"/>
  <c r="M246" i="24"/>
  <c r="L246" i="24"/>
  <c r="K246" i="24"/>
  <c r="J246" i="24"/>
  <c r="I246" i="24" s="1"/>
  <c r="N245" i="24"/>
  <c r="M245" i="24"/>
  <c r="L245" i="24"/>
  <c r="K245" i="24"/>
  <c r="I245" i="24" s="1"/>
  <c r="J245" i="24"/>
  <c r="N244" i="24"/>
  <c r="M244" i="24"/>
  <c r="L244" i="24"/>
  <c r="K244" i="24"/>
  <c r="J244" i="24"/>
  <c r="I244" i="24" s="1"/>
  <c r="N243" i="24"/>
  <c r="M243" i="24"/>
  <c r="L243" i="24"/>
  <c r="K243" i="24"/>
  <c r="I243" i="24" s="1"/>
  <c r="J243" i="24"/>
  <c r="N242" i="24"/>
  <c r="M242" i="24"/>
  <c r="L242" i="24"/>
  <c r="K242" i="24"/>
  <c r="J242" i="24"/>
  <c r="I242" i="24" s="1"/>
  <c r="N241" i="24"/>
  <c r="M241" i="24"/>
  <c r="L241" i="24"/>
  <c r="K241" i="24"/>
  <c r="I241" i="24" s="1"/>
  <c r="J241" i="24"/>
  <c r="N240" i="24"/>
  <c r="M240" i="24"/>
  <c r="L240" i="24"/>
  <c r="K240" i="24"/>
  <c r="J240" i="24"/>
  <c r="I240" i="24" s="1"/>
  <c r="N239" i="24"/>
  <c r="M239" i="24"/>
  <c r="L239" i="24"/>
  <c r="K239" i="24"/>
  <c r="I239" i="24" s="1"/>
  <c r="J239" i="24"/>
  <c r="N238" i="24"/>
  <c r="M238" i="24"/>
  <c r="L238" i="24"/>
  <c r="K238" i="24"/>
  <c r="J238" i="24"/>
  <c r="I238" i="24" s="1"/>
  <c r="N237" i="24"/>
  <c r="M237" i="24"/>
  <c r="L237" i="24"/>
  <c r="K237" i="24"/>
  <c r="I237" i="24" s="1"/>
  <c r="J237" i="24"/>
  <c r="N236" i="24"/>
  <c r="M236" i="24"/>
  <c r="L236" i="24"/>
  <c r="K236" i="24"/>
  <c r="J236" i="24"/>
  <c r="I236" i="24" s="1"/>
  <c r="N235" i="24"/>
  <c r="M235" i="24"/>
  <c r="L235" i="24"/>
  <c r="K235" i="24"/>
  <c r="I235" i="24" s="1"/>
  <c r="J235" i="24"/>
  <c r="N234" i="24"/>
  <c r="M234" i="24"/>
  <c r="L234" i="24"/>
  <c r="K234" i="24"/>
  <c r="J234" i="24"/>
  <c r="I234" i="24" s="1"/>
  <c r="N233" i="24"/>
  <c r="M233" i="24"/>
  <c r="L233" i="24"/>
  <c r="K233" i="24"/>
  <c r="I233" i="24" s="1"/>
  <c r="J233" i="24"/>
  <c r="N232" i="24"/>
  <c r="M232" i="24"/>
  <c r="L232" i="24"/>
  <c r="K232" i="24"/>
  <c r="J232" i="24"/>
  <c r="I232" i="24" s="1"/>
  <c r="N231" i="24"/>
  <c r="M231" i="24"/>
  <c r="L231" i="24"/>
  <c r="K231" i="24"/>
  <c r="I231" i="24" s="1"/>
  <c r="J231" i="24"/>
  <c r="N230" i="24"/>
  <c r="M230" i="24"/>
  <c r="L230" i="24"/>
  <c r="K230" i="24"/>
  <c r="J230" i="24"/>
  <c r="I230" i="24" s="1"/>
  <c r="N229" i="24"/>
  <c r="M229" i="24"/>
  <c r="L229" i="24"/>
  <c r="K229" i="24"/>
  <c r="I229" i="24" s="1"/>
  <c r="J229" i="24"/>
  <c r="N228" i="24"/>
  <c r="M228" i="24"/>
  <c r="L228" i="24"/>
  <c r="K228" i="24"/>
  <c r="J228" i="24"/>
  <c r="I228" i="24" s="1"/>
  <c r="N227" i="24"/>
  <c r="M227" i="24"/>
  <c r="L227" i="24"/>
  <c r="K227" i="24"/>
  <c r="I227" i="24" s="1"/>
  <c r="J227" i="24"/>
  <c r="N226" i="24"/>
  <c r="M226" i="24"/>
  <c r="L226" i="24"/>
  <c r="K226" i="24"/>
  <c r="J226" i="24"/>
  <c r="I226" i="24" s="1"/>
  <c r="N225" i="24"/>
  <c r="M225" i="24"/>
  <c r="L225" i="24"/>
  <c r="K225" i="24"/>
  <c r="I225" i="24" s="1"/>
  <c r="J225" i="24"/>
  <c r="N224" i="24"/>
  <c r="M224" i="24"/>
  <c r="L224" i="24"/>
  <c r="K224" i="24"/>
  <c r="J224" i="24"/>
  <c r="I224" i="24" s="1"/>
  <c r="N223" i="24"/>
  <c r="M223" i="24"/>
  <c r="L223" i="24"/>
  <c r="K223" i="24"/>
  <c r="I223" i="24" s="1"/>
  <c r="J223" i="24"/>
  <c r="N222" i="24"/>
  <c r="M222" i="24"/>
  <c r="L222" i="24"/>
  <c r="K222" i="24"/>
  <c r="J222" i="24"/>
  <c r="I222" i="24" s="1"/>
  <c r="N221" i="24"/>
  <c r="M221" i="24"/>
  <c r="L221" i="24"/>
  <c r="K221" i="24"/>
  <c r="I221" i="24" s="1"/>
  <c r="J221" i="24"/>
  <c r="N220" i="24"/>
  <c r="M220" i="24"/>
  <c r="L220" i="24"/>
  <c r="K220" i="24"/>
  <c r="J220" i="24"/>
  <c r="I220" i="24" s="1"/>
  <c r="N219" i="24"/>
  <c r="M219" i="24"/>
  <c r="L219" i="24"/>
  <c r="K219" i="24"/>
  <c r="I219" i="24" s="1"/>
  <c r="J219" i="24"/>
  <c r="N218" i="24"/>
  <c r="M218" i="24"/>
  <c r="L218" i="24"/>
  <c r="K218" i="24"/>
  <c r="J218" i="24"/>
  <c r="I218" i="24" s="1"/>
  <c r="N217" i="24"/>
  <c r="M217" i="24"/>
  <c r="L217" i="24"/>
  <c r="K217" i="24"/>
  <c r="I217" i="24" s="1"/>
  <c r="J217" i="24"/>
  <c r="N216" i="24"/>
  <c r="M216" i="24"/>
  <c r="L216" i="24"/>
  <c r="K216" i="24"/>
  <c r="J216" i="24"/>
  <c r="I216" i="24" s="1"/>
  <c r="N215" i="24"/>
  <c r="M215" i="24"/>
  <c r="L215" i="24"/>
  <c r="K215" i="24"/>
  <c r="I215" i="24" s="1"/>
  <c r="J215" i="24"/>
  <c r="N214" i="24"/>
  <c r="M214" i="24"/>
  <c r="L214" i="24"/>
  <c r="K214" i="24"/>
  <c r="J214" i="24"/>
  <c r="I214" i="24" s="1"/>
  <c r="N213" i="24"/>
  <c r="M213" i="24"/>
  <c r="L213" i="24"/>
  <c r="K213" i="24"/>
  <c r="I213" i="24" s="1"/>
  <c r="J213" i="24"/>
  <c r="N212" i="24"/>
  <c r="M212" i="24"/>
  <c r="L212" i="24"/>
  <c r="K212" i="24"/>
  <c r="J212" i="24"/>
  <c r="I212" i="24" s="1"/>
  <c r="N211" i="24"/>
  <c r="M211" i="24"/>
  <c r="L211" i="24"/>
  <c r="K211" i="24"/>
  <c r="I211" i="24" s="1"/>
  <c r="J211" i="24"/>
  <c r="N210" i="24"/>
  <c r="M210" i="24"/>
  <c r="L210" i="24"/>
  <c r="K210" i="24"/>
  <c r="J210" i="24"/>
  <c r="I210" i="24" s="1"/>
  <c r="N209" i="24"/>
  <c r="M209" i="24"/>
  <c r="L209" i="24"/>
  <c r="K209" i="24"/>
  <c r="I209" i="24" s="1"/>
  <c r="J209" i="24"/>
  <c r="N208" i="24"/>
  <c r="M208" i="24"/>
  <c r="L208" i="24"/>
  <c r="K208" i="24"/>
  <c r="J208" i="24"/>
  <c r="I208" i="24" s="1"/>
  <c r="N207" i="24"/>
  <c r="M207" i="24"/>
  <c r="L207" i="24"/>
  <c r="K207" i="24"/>
  <c r="I207" i="24" s="1"/>
  <c r="J207" i="24"/>
  <c r="N206" i="24"/>
  <c r="M206" i="24"/>
  <c r="L206" i="24"/>
  <c r="K206" i="24"/>
  <c r="J206" i="24"/>
  <c r="I206" i="24" s="1"/>
  <c r="N205" i="24"/>
  <c r="M205" i="24"/>
  <c r="L205" i="24"/>
  <c r="K205" i="24"/>
  <c r="I205" i="24" s="1"/>
  <c r="J205" i="24"/>
  <c r="N204" i="24"/>
  <c r="M204" i="24"/>
  <c r="L204" i="24"/>
  <c r="K204" i="24"/>
  <c r="J204" i="24"/>
  <c r="I204" i="24" s="1"/>
  <c r="N203" i="24"/>
  <c r="M203" i="24"/>
  <c r="L203" i="24"/>
  <c r="K203" i="24"/>
  <c r="I203" i="24" s="1"/>
  <c r="J203" i="24"/>
  <c r="N202" i="24"/>
  <c r="M202" i="24"/>
  <c r="L202" i="24"/>
  <c r="K202" i="24"/>
  <c r="J202" i="24"/>
  <c r="I202" i="24" s="1"/>
  <c r="N201" i="24"/>
  <c r="M201" i="24"/>
  <c r="L201" i="24"/>
  <c r="K201" i="24"/>
  <c r="I201" i="24" s="1"/>
  <c r="J201" i="24"/>
  <c r="N200" i="24"/>
  <c r="M200" i="24"/>
  <c r="L200" i="24"/>
  <c r="K200" i="24"/>
  <c r="J200" i="24"/>
  <c r="N199" i="24"/>
  <c r="M199" i="24"/>
  <c r="L199" i="24"/>
  <c r="K199" i="24"/>
  <c r="I199" i="24" s="1"/>
  <c r="J199" i="24"/>
  <c r="N198" i="24"/>
  <c r="M198" i="24"/>
  <c r="L198" i="24"/>
  <c r="K198" i="24"/>
  <c r="J198" i="24"/>
  <c r="N197" i="24"/>
  <c r="M197" i="24"/>
  <c r="L197" i="24"/>
  <c r="K197" i="24"/>
  <c r="I197" i="24" s="1"/>
  <c r="J197" i="24"/>
  <c r="N196" i="24"/>
  <c r="M196" i="24"/>
  <c r="L196" i="24"/>
  <c r="K196" i="24"/>
  <c r="J196" i="24"/>
  <c r="N195" i="24"/>
  <c r="M195" i="24"/>
  <c r="L195" i="24"/>
  <c r="K195" i="24"/>
  <c r="I195" i="24" s="1"/>
  <c r="J195" i="24"/>
  <c r="N194" i="24"/>
  <c r="M194" i="24"/>
  <c r="L194" i="24"/>
  <c r="K194" i="24"/>
  <c r="J194" i="24"/>
  <c r="N193" i="24"/>
  <c r="M193" i="24"/>
  <c r="L193" i="24"/>
  <c r="K193" i="24"/>
  <c r="I193" i="24" s="1"/>
  <c r="J193" i="24"/>
  <c r="N192" i="24"/>
  <c r="M192" i="24"/>
  <c r="L192" i="24"/>
  <c r="K192" i="24"/>
  <c r="J192" i="24"/>
  <c r="N191" i="24"/>
  <c r="M191" i="24"/>
  <c r="L191" i="24"/>
  <c r="K191" i="24"/>
  <c r="I191" i="24" s="1"/>
  <c r="J191" i="24"/>
  <c r="N190" i="24"/>
  <c r="M190" i="24"/>
  <c r="L190" i="24"/>
  <c r="K190" i="24"/>
  <c r="J190" i="24"/>
  <c r="N189" i="24"/>
  <c r="M189" i="24"/>
  <c r="L189" i="24"/>
  <c r="K189" i="24"/>
  <c r="I189" i="24" s="1"/>
  <c r="J189" i="24"/>
  <c r="N188" i="24"/>
  <c r="M188" i="24"/>
  <c r="L188" i="24"/>
  <c r="K188" i="24"/>
  <c r="J188" i="24"/>
  <c r="N187" i="24"/>
  <c r="M187" i="24"/>
  <c r="L187" i="24"/>
  <c r="K187" i="24"/>
  <c r="I187" i="24" s="1"/>
  <c r="J187" i="24"/>
  <c r="N186" i="24"/>
  <c r="M186" i="24"/>
  <c r="L186" i="24"/>
  <c r="K186" i="24"/>
  <c r="J186" i="24"/>
  <c r="N185" i="24"/>
  <c r="M185" i="24"/>
  <c r="L185" i="24"/>
  <c r="K185" i="24"/>
  <c r="I185" i="24" s="1"/>
  <c r="J185" i="24"/>
  <c r="N184" i="24"/>
  <c r="M184" i="24"/>
  <c r="L184" i="24"/>
  <c r="K184" i="24"/>
  <c r="J184" i="24"/>
  <c r="N183" i="24"/>
  <c r="M183" i="24"/>
  <c r="L183" i="24"/>
  <c r="K183" i="24"/>
  <c r="I183" i="24" s="1"/>
  <c r="J183" i="24"/>
  <c r="N182" i="24"/>
  <c r="M182" i="24"/>
  <c r="L182" i="24"/>
  <c r="K182" i="24"/>
  <c r="J182" i="24"/>
  <c r="N181" i="24"/>
  <c r="M181" i="24"/>
  <c r="L181" i="24"/>
  <c r="K181" i="24"/>
  <c r="I181" i="24" s="1"/>
  <c r="J181" i="24"/>
  <c r="N180" i="24"/>
  <c r="M180" i="24"/>
  <c r="L180" i="24"/>
  <c r="K180" i="24"/>
  <c r="J180" i="24"/>
  <c r="N179" i="24"/>
  <c r="M179" i="24"/>
  <c r="L179" i="24"/>
  <c r="K179" i="24"/>
  <c r="I179" i="24" s="1"/>
  <c r="J179" i="24"/>
  <c r="N178" i="24"/>
  <c r="M178" i="24"/>
  <c r="L178" i="24"/>
  <c r="K178" i="24"/>
  <c r="J178" i="24"/>
  <c r="N177" i="24"/>
  <c r="M177" i="24"/>
  <c r="L177" i="24"/>
  <c r="K177" i="24"/>
  <c r="I177" i="24" s="1"/>
  <c r="J177" i="24"/>
  <c r="N176" i="24"/>
  <c r="M176" i="24"/>
  <c r="L176" i="24"/>
  <c r="K176" i="24"/>
  <c r="J176" i="24"/>
  <c r="N175" i="24"/>
  <c r="M175" i="24"/>
  <c r="L175" i="24"/>
  <c r="K175" i="24"/>
  <c r="I175" i="24" s="1"/>
  <c r="J175" i="24"/>
  <c r="N174" i="24"/>
  <c r="M174" i="24"/>
  <c r="L174" i="24"/>
  <c r="K174" i="24"/>
  <c r="J174" i="24"/>
  <c r="N173" i="24"/>
  <c r="M173" i="24"/>
  <c r="L173" i="24"/>
  <c r="K173" i="24"/>
  <c r="I173" i="24" s="1"/>
  <c r="J173" i="24"/>
  <c r="N172" i="24"/>
  <c r="M172" i="24"/>
  <c r="L172" i="24"/>
  <c r="K172" i="24"/>
  <c r="J172" i="24"/>
  <c r="N171" i="24"/>
  <c r="M171" i="24"/>
  <c r="L171" i="24"/>
  <c r="K171" i="24"/>
  <c r="I171" i="24" s="1"/>
  <c r="J171" i="24"/>
  <c r="N170" i="24"/>
  <c r="M170" i="24"/>
  <c r="L170" i="24"/>
  <c r="K170" i="24"/>
  <c r="J170" i="24"/>
  <c r="N169" i="24"/>
  <c r="M169" i="24"/>
  <c r="L169" i="24"/>
  <c r="K169" i="24"/>
  <c r="I169" i="24" s="1"/>
  <c r="J169" i="24"/>
  <c r="N168" i="24"/>
  <c r="M168" i="24"/>
  <c r="L168" i="24"/>
  <c r="K168" i="24"/>
  <c r="J168" i="24"/>
  <c r="N167" i="24"/>
  <c r="M167" i="24"/>
  <c r="L167" i="24"/>
  <c r="K167" i="24"/>
  <c r="I167" i="24" s="1"/>
  <c r="J167" i="24"/>
  <c r="N166" i="24"/>
  <c r="M166" i="24"/>
  <c r="L166" i="24"/>
  <c r="K166" i="24"/>
  <c r="J166" i="24"/>
  <c r="I166" i="24" s="1"/>
  <c r="N165" i="24"/>
  <c r="M165" i="24"/>
  <c r="L165" i="24"/>
  <c r="K165" i="24"/>
  <c r="I165" i="24" s="1"/>
  <c r="J165" i="24"/>
  <c r="N164" i="24"/>
  <c r="M164" i="24"/>
  <c r="L164" i="24"/>
  <c r="K164" i="24"/>
  <c r="J164" i="24"/>
  <c r="N163" i="24"/>
  <c r="M163" i="24"/>
  <c r="L163" i="24"/>
  <c r="K163" i="24"/>
  <c r="I163" i="24" s="1"/>
  <c r="J163" i="24"/>
  <c r="N162" i="24"/>
  <c r="M162" i="24"/>
  <c r="L162" i="24"/>
  <c r="K162" i="24"/>
  <c r="J162" i="24"/>
  <c r="I162" i="24" s="1"/>
  <c r="N161" i="24"/>
  <c r="M161" i="24"/>
  <c r="L161" i="24"/>
  <c r="K161" i="24"/>
  <c r="I161" i="24" s="1"/>
  <c r="J161" i="24"/>
  <c r="N160" i="24"/>
  <c r="M160" i="24"/>
  <c r="L160" i="24"/>
  <c r="K160" i="24"/>
  <c r="J160" i="24"/>
  <c r="N159" i="24"/>
  <c r="M159" i="24"/>
  <c r="L159" i="24"/>
  <c r="K159" i="24"/>
  <c r="I159" i="24" s="1"/>
  <c r="J159" i="24"/>
  <c r="N158" i="24"/>
  <c r="M158" i="24"/>
  <c r="L158" i="24"/>
  <c r="K158" i="24"/>
  <c r="J158" i="24"/>
  <c r="I158" i="24" s="1"/>
  <c r="N157" i="24"/>
  <c r="M157" i="24"/>
  <c r="L157" i="24"/>
  <c r="K157" i="24"/>
  <c r="I157" i="24" s="1"/>
  <c r="J157" i="24"/>
  <c r="N156" i="24"/>
  <c r="M156" i="24"/>
  <c r="L156" i="24"/>
  <c r="K156" i="24"/>
  <c r="J156" i="24"/>
  <c r="N155" i="24"/>
  <c r="M155" i="24"/>
  <c r="L155" i="24"/>
  <c r="K155" i="24"/>
  <c r="I155" i="24" s="1"/>
  <c r="J155" i="24"/>
  <c r="N154" i="24"/>
  <c r="M154" i="24"/>
  <c r="L154" i="24"/>
  <c r="K154" i="24"/>
  <c r="J154" i="24"/>
  <c r="I154" i="24" s="1"/>
  <c r="N153" i="24"/>
  <c r="M153" i="24"/>
  <c r="L153" i="24"/>
  <c r="K153" i="24"/>
  <c r="I153" i="24" s="1"/>
  <c r="J153" i="24"/>
  <c r="N152" i="24"/>
  <c r="M152" i="24"/>
  <c r="L152" i="24"/>
  <c r="K152" i="24"/>
  <c r="J152" i="24"/>
  <c r="N151" i="24"/>
  <c r="M151" i="24"/>
  <c r="L151" i="24"/>
  <c r="K151" i="24"/>
  <c r="I151" i="24" s="1"/>
  <c r="J151" i="24"/>
  <c r="N150" i="24"/>
  <c r="M150" i="24"/>
  <c r="L150" i="24"/>
  <c r="K150" i="24"/>
  <c r="J150" i="24"/>
  <c r="I150" i="24" s="1"/>
  <c r="N149" i="24"/>
  <c r="M149" i="24"/>
  <c r="L149" i="24"/>
  <c r="K149" i="24"/>
  <c r="I149" i="24" s="1"/>
  <c r="J149" i="24"/>
  <c r="N148" i="24"/>
  <c r="M148" i="24"/>
  <c r="L148" i="24"/>
  <c r="K148" i="24"/>
  <c r="J148" i="24"/>
  <c r="N147" i="24"/>
  <c r="M147" i="24"/>
  <c r="L147" i="24"/>
  <c r="K147" i="24"/>
  <c r="I147" i="24" s="1"/>
  <c r="J147" i="24"/>
  <c r="N146" i="24"/>
  <c r="M146" i="24"/>
  <c r="L146" i="24"/>
  <c r="K146" i="24"/>
  <c r="J146" i="24"/>
  <c r="I146" i="24" s="1"/>
  <c r="N145" i="24"/>
  <c r="M145" i="24"/>
  <c r="L145" i="24"/>
  <c r="K145" i="24"/>
  <c r="I145" i="24" s="1"/>
  <c r="J145" i="24"/>
  <c r="N144" i="24"/>
  <c r="M144" i="24"/>
  <c r="L144" i="24"/>
  <c r="K144" i="24"/>
  <c r="J144" i="24"/>
  <c r="N143" i="24"/>
  <c r="M143" i="24"/>
  <c r="L143" i="24"/>
  <c r="K143" i="24"/>
  <c r="I143" i="24" s="1"/>
  <c r="J143" i="24"/>
  <c r="N142" i="24"/>
  <c r="M142" i="24"/>
  <c r="L142" i="24"/>
  <c r="K142" i="24"/>
  <c r="J142" i="24"/>
  <c r="I142" i="24" s="1"/>
  <c r="N141" i="24"/>
  <c r="M141" i="24"/>
  <c r="L141" i="24"/>
  <c r="K141" i="24"/>
  <c r="I141" i="24" s="1"/>
  <c r="J141" i="24"/>
  <c r="N140" i="24"/>
  <c r="M140" i="24"/>
  <c r="L140" i="24"/>
  <c r="K140" i="24"/>
  <c r="J140" i="24"/>
  <c r="N139" i="24"/>
  <c r="M139" i="24"/>
  <c r="L139" i="24"/>
  <c r="K139" i="24"/>
  <c r="I139" i="24" s="1"/>
  <c r="J139" i="24"/>
  <c r="N138" i="24"/>
  <c r="M138" i="24"/>
  <c r="L138" i="24"/>
  <c r="K138" i="24"/>
  <c r="J138" i="24"/>
  <c r="I138" i="24" s="1"/>
  <c r="N137" i="24"/>
  <c r="M137" i="24"/>
  <c r="L137" i="24"/>
  <c r="K137" i="24"/>
  <c r="I137" i="24" s="1"/>
  <c r="J137" i="24"/>
  <c r="N136" i="24"/>
  <c r="M136" i="24"/>
  <c r="L136" i="24"/>
  <c r="K136" i="24"/>
  <c r="J136" i="24"/>
  <c r="N135" i="24"/>
  <c r="M135" i="24"/>
  <c r="L135" i="24"/>
  <c r="K135" i="24"/>
  <c r="I135" i="24" s="1"/>
  <c r="J135" i="24"/>
  <c r="N134" i="24"/>
  <c r="M134" i="24"/>
  <c r="L134" i="24"/>
  <c r="K134" i="24"/>
  <c r="J134" i="24"/>
  <c r="I134" i="24" s="1"/>
  <c r="N133" i="24"/>
  <c r="M133" i="24"/>
  <c r="L133" i="24"/>
  <c r="K133" i="24"/>
  <c r="I133" i="24" s="1"/>
  <c r="J133" i="24"/>
  <c r="N132" i="24"/>
  <c r="M132" i="24"/>
  <c r="L132" i="24"/>
  <c r="K132" i="24"/>
  <c r="J132" i="24"/>
  <c r="N131" i="24"/>
  <c r="M131" i="24"/>
  <c r="L131" i="24"/>
  <c r="K131" i="24"/>
  <c r="I131" i="24" s="1"/>
  <c r="J131" i="24"/>
  <c r="N130" i="24"/>
  <c r="M130" i="24"/>
  <c r="L130" i="24"/>
  <c r="K130" i="24"/>
  <c r="J130" i="24"/>
  <c r="I130" i="24" s="1"/>
  <c r="N129" i="24"/>
  <c r="M129" i="24"/>
  <c r="L129" i="24"/>
  <c r="K129" i="24"/>
  <c r="I129" i="24" s="1"/>
  <c r="J129" i="24"/>
  <c r="N128" i="24"/>
  <c r="M128" i="24"/>
  <c r="L128" i="24"/>
  <c r="K128" i="24"/>
  <c r="J128" i="24"/>
  <c r="N127" i="24"/>
  <c r="M127" i="24"/>
  <c r="L127" i="24"/>
  <c r="K127" i="24"/>
  <c r="I127" i="24" s="1"/>
  <c r="J127" i="24"/>
  <c r="N126" i="24"/>
  <c r="M126" i="24"/>
  <c r="L126" i="24"/>
  <c r="K126" i="24"/>
  <c r="J126" i="24"/>
  <c r="I126" i="24" s="1"/>
  <c r="N125" i="24"/>
  <c r="M125" i="24"/>
  <c r="L125" i="24"/>
  <c r="K125" i="24"/>
  <c r="I125" i="24" s="1"/>
  <c r="J125" i="24"/>
  <c r="N124" i="24"/>
  <c r="M124" i="24"/>
  <c r="L124" i="24"/>
  <c r="K124" i="24"/>
  <c r="J124" i="24"/>
  <c r="N123" i="24"/>
  <c r="M123" i="24"/>
  <c r="L123" i="24"/>
  <c r="K123" i="24"/>
  <c r="I123" i="24" s="1"/>
  <c r="J123" i="24"/>
  <c r="N122" i="24"/>
  <c r="M122" i="24"/>
  <c r="L122" i="24"/>
  <c r="K122" i="24"/>
  <c r="J122" i="24"/>
  <c r="I122" i="24" s="1"/>
  <c r="N121" i="24"/>
  <c r="M121" i="24"/>
  <c r="L121" i="24"/>
  <c r="K121" i="24"/>
  <c r="I121" i="24" s="1"/>
  <c r="J121" i="24"/>
  <c r="N120" i="24"/>
  <c r="M120" i="24"/>
  <c r="L120" i="24"/>
  <c r="K120" i="24"/>
  <c r="J120" i="24"/>
  <c r="I120" i="24" s="1"/>
  <c r="N119" i="24"/>
  <c r="M119" i="24"/>
  <c r="L119" i="24"/>
  <c r="K119" i="24"/>
  <c r="J119" i="24"/>
  <c r="N118" i="24"/>
  <c r="M118" i="24"/>
  <c r="L118" i="24"/>
  <c r="K118" i="24"/>
  <c r="J118" i="24"/>
  <c r="I118" i="24"/>
  <c r="N117" i="24"/>
  <c r="M117" i="24"/>
  <c r="L117" i="24"/>
  <c r="K117" i="24"/>
  <c r="I117" i="24" s="1"/>
  <c r="J117" i="24"/>
  <c r="N116" i="24"/>
  <c r="M116" i="24"/>
  <c r="L116" i="24"/>
  <c r="K116" i="24"/>
  <c r="J116" i="24"/>
  <c r="I116" i="24" s="1"/>
  <c r="N115" i="24"/>
  <c r="M115" i="24"/>
  <c r="L115" i="24"/>
  <c r="K115" i="24"/>
  <c r="J115" i="24"/>
  <c r="N114" i="24"/>
  <c r="M114" i="24"/>
  <c r="L114" i="24"/>
  <c r="K114" i="24"/>
  <c r="J114" i="24"/>
  <c r="I114" i="24"/>
  <c r="N113" i="24"/>
  <c r="M113" i="24"/>
  <c r="L113" i="24"/>
  <c r="K113" i="24"/>
  <c r="I113" i="24" s="1"/>
  <c r="J113" i="24"/>
  <c r="N112" i="24"/>
  <c r="M112" i="24"/>
  <c r="L112" i="24"/>
  <c r="K112" i="24"/>
  <c r="J112" i="24"/>
  <c r="I112" i="24" s="1"/>
  <c r="N111" i="24"/>
  <c r="M111" i="24"/>
  <c r="L111" i="24"/>
  <c r="K111" i="24"/>
  <c r="J111" i="24"/>
  <c r="N110" i="24"/>
  <c r="M110" i="24"/>
  <c r="L110" i="24"/>
  <c r="K110" i="24"/>
  <c r="J110" i="24"/>
  <c r="I110" i="24"/>
  <c r="N109" i="24"/>
  <c r="M109" i="24"/>
  <c r="L109" i="24"/>
  <c r="K109" i="24"/>
  <c r="I109" i="24" s="1"/>
  <c r="J109" i="24"/>
  <c r="N108" i="24"/>
  <c r="M108" i="24"/>
  <c r="L108" i="24"/>
  <c r="K108" i="24"/>
  <c r="J108" i="24"/>
  <c r="I108" i="24" s="1"/>
  <c r="N107" i="24"/>
  <c r="M107" i="24"/>
  <c r="L107" i="24"/>
  <c r="K107" i="24"/>
  <c r="J107" i="24"/>
  <c r="N106" i="24"/>
  <c r="M106" i="24"/>
  <c r="L106" i="24"/>
  <c r="K106" i="24"/>
  <c r="J106" i="24"/>
  <c r="I106" i="24"/>
  <c r="N105" i="24"/>
  <c r="M105" i="24"/>
  <c r="L105" i="24"/>
  <c r="K105" i="24"/>
  <c r="I105" i="24" s="1"/>
  <c r="J105" i="24"/>
  <c r="N104" i="24"/>
  <c r="M104" i="24"/>
  <c r="L104" i="24"/>
  <c r="K104" i="24"/>
  <c r="J104" i="24"/>
  <c r="I104" i="24" s="1"/>
  <c r="N103" i="24"/>
  <c r="M103" i="24"/>
  <c r="L103" i="24"/>
  <c r="K103" i="24"/>
  <c r="J103" i="24"/>
  <c r="N102" i="24"/>
  <c r="M102" i="24"/>
  <c r="L102" i="24"/>
  <c r="K102" i="24"/>
  <c r="J102" i="24"/>
  <c r="I102" i="24"/>
  <c r="N101" i="24"/>
  <c r="M101" i="24"/>
  <c r="L101" i="24"/>
  <c r="K101" i="24"/>
  <c r="I101" i="24" s="1"/>
  <c r="J101" i="24"/>
  <c r="N100" i="24"/>
  <c r="M100" i="24"/>
  <c r="L100" i="24"/>
  <c r="K100" i="24"/>
  <c r="J100" i="24"/>
  <c r="I100" i="24" s="1"/>
  <c r="N99" i="24"/>
  <c r="M99" i="24"/>
  <c r="L99" i="24"/>
  <c r="K99" i="24"/>
  <c r="J99" i="24"/>
  <c r="N98" i="24"/>
  <c r="M98" i="24"/>
  <c r="L98" i="24"/>
  <c r="K98" i="24"/>
  <c r="J98" i="24"/>
  <c r="I98" i="24"/>
  <c r="N97" i="24"/>
  <c r="M97" i="24"/>
  <c r="L97" i="24"/>
  <c r="K97" i="24"/>
  <c r="I97" i="24" s="1"/>
  <c r="J97" i="24"/>
  <c r="N96" i="24"/>
  <c r="M96" i="24"/>
  <c r="L96" i="24"/>
  <c r="K96" i="24"/>
  <c r="J96" i="24"/>
  <c r="I96" i="24" s="1"/>
  <c r="N95" i="24"/>
  <c r="M95" i="24"/>
  <c r="L95" i="24"/>
  <c r="K95" i="24"/>
  <c r="J95" i="24"/>
  <c r="N94" i="24"/>
  <c r="M94" i="24"/>
  <c r="L94" i="24"/>
  <c r="K94" i="24"/>
  <c r="J94" i="24"/>
  <c r="I94" i="24"/>
  <c r="N93" i="24"/>
  <c r="M93" i="24"/>
  <c r="L93" i="24"/>
  <c r="K93" i="24"/>
  <c r="I93" i="24" s="1"/>
  <c r="J93" i="24"/>
  <c r="N92" i="24"/>
  <c r="M92" i="24"/>
  <c r="L92" i="24"/>
  <c r="K92" i="24"/>
  <c r="J92" i="24"/>
  <c r="I92" i="24" s="1"/>
  <c r="N91" i="24"/>
  <c r="M91" i="24"/>
  <c r="L91" i="24"/>
  <c r="K91" i="24"/>
  <c r="J91" i="24"/>
  <c r="N90" i="24"/>
  <c r="M90" i="24"/>
  <c r="L90" i="24"/>
  <c r="K90" i="24"/>
  <c r="J90" i="24"/>
  <c r="I90" i="24"/>
  <c r="N89" i="24"/>
  <c r="M89" i="24"/>
  <c r="L89" i="24"/>
  <c r="J89" i="24"/>
  <c r="L88" i="24"/>
  <c r="K88" i="24"/>
  <c r="J88" i="24"/>
  <c r="L87" i="24"/>
  <c r="K87" i="24"/>
  <c r="J87" i="24"/>
  <c r="L86" i="24"/>
  <c r="K86" i="24"/>
  <c r="J86" i="24"/>
  <c r="L85" i="24"/>
  <c r="K85" i="24"/>
  <c r="J85" i="24"/>
  <c r="L84" i="24"/>
  <c r="K84" i="24"/>
  <c r="J84" i="24"/>
  <c r="L83" i="24"/>
  <c r="K83" i="24"/>
  <c r="J83" i="24"/>
  <c r="L82" i="24"/>
  <c r="K82" i="24"/>
  <c r="J82" i="24"/>
  <c r="L81" i="24"/>
  <c r="K81" i="24"/>
  <c r="J81" i="24"/>
  <c r="N80" i="24"/>
  <c r="M80" i="24"/>
  <c r="L80" i="24"/>
  <c r="K80" i="24"/>
  <c r="I80" i="24" s="1"/>
  <c r="J80" i="24"/>
  <c r="N79" i="24"/>
  <c r="M79" i="24"/>
  <c r="L79" i="24"/>
  <c r="K79" i="24"/>
  <c r="J79" i="24"/>
  <c r="I79" i="24"/>
  <c r="N78" i="24"/>
  <c r="M78" i="24"/>
  <c r="L78" i="24"/>
  <c r="J78" i="24"/>
  <c r="L77" i="24"/>
  <c r="K77" i="24"/>
  <c r="J77" i="24"/>
  <c r="J76" i="24"/>
  <c r="J75" i="24"/>
  <c r="J74" i="24"/>
  <c r="J73" i="24"/>
  <c r="J72" i="24"/>
  <c r="J71" i="24"/>
  <c r="J70" i="24"/>
  <c r="N69" i="24"/>
  <c r="M69" i="24"/>
  <c r="J69" i="24"/>
  <c r="N68" i="24"/>
  <c r="M68" i="24"/>
  <c r="J68" i="24"/>
  <c r="N67" i="24"/>
  <c r="M67" i="24"/>
  <c r="K67" i="24"/>
  <c r="J67" i="24"/>
  <c r="E67" i="24"/>
  <c r="L67" i="24" s="1"/>
  <c r="N66" i="24"/>
  <c r="M66" i="24"/>
  <c r="L66" i="24"/>
  <c r="K66" i="24"/>
  <c r="I66" i="24" s="1"/>
  <c r="J66" i="24"/>
  <c r="N65" i="24"/>
  <c r="M65" i="24"/>
  <c r="L65" i="24"/>
  <c r="K65" i="24"/>
  <c r="J65" i="24"/>
  <c r="I65" i="24"/>
  <c r="N64" i="24"/>
  <c r="M64" i="24"/>
  <c r="L64" i="24"/>
  <c r="K64" i="24"/>
  <c r="I64" i="24" s="1"/>
  <c r="J64" i="24"/>
  <c r="N63" i="24"/>
  <c r="M63" i="24"/>
  <c r="L63" i="24"/>
  <c r="K63" i="24"/>
  <c r="J63" i="24"/>
  <c r="I63" i="24"/>
  <c r="N62" i="24"/>
  <c r="M62" i="24"/>
  <c r="L62" i="24"/>
  <c r="K62" i="24"/>
  <c r="I62" i="24" s="1"/>
  <c r="J62" i="24"/>
  <c r="N61" i="24"/>
  <c r="M61" i="24"/>
  <c r="L61" i="24"/>
  <c r="K61" i="24"/>
  <c r="J61" i="24"/>
  <c r="I61" i="24"/>
  <c r="N60" i="24"/>
  <c r="M60" i="24"/>
  <c r="L60" i="24"/>
  <c r="K60" i="24"/>
  <c r="I60" i="24" s="1"/>
  <c r="J60" i="24"/>
  <c r="K39" i="24"/>
  <c r="U38" i="24"/>
  <c r="V38" i="24" s="1"/>
  <c r="K38" i="24"/>
  <c r="L38" i="24" s="1"/>
  <c r="U37" i="24"/>
  <c r="V37" i="24" s="1"/>
  <c r="K37" i="24"/>
  <c r="L37" i="24" s="1"/>
  <c r="U36" i="24"/>
  <c r="V36" i="24" s="1"/>
  <c r="K36" i="24"/>
  <c r="L36" i="24" s="1"/>
  <c r="U35" i="24"/>
  <c r="V35" i="24" s="1"/>
  <c r="K35" i="24"/>
  <c r="L35" i="24" s="1"/>
  <c r="U34" i="24"/>
  <c r="V34" i="24" s="1"/>
  <c r="U33" i="24"/>
  <c r="V33" i="24" s="1"/>
  <c r="K33" i="24"/>
  <c r="L33" i="24" s="1"/>
  <c r="U32" i="24"/>
  <c r="V32" i="24" s="1"/>
  <c r="K32" i="24"/>
  <c r="L32" i="24" s="1"/>
  <c r="U31" i="24"/>
  <c r="V31" i="24" s="1"/>
  <c r="K30" i="24"/>
  <c r="L30" i="24" s="1"/>
  <c r="U28" i="24"/>
  <c r="V28" i="24" s="1"/>
  <c r="K28" i="24"/>
  <c r="L28" i="24" s="1"/>
  <c r="U26" i="24"/>
  <c r="V26" i="24" s="1"/>
  <c r="K26" i="24"/>
  <c r="L26" i="24" s="1"/>
  <c r="U25" i="24"/>
  <c r="V25" i="24" s="1"/>
  <c r="K25" i="24"/>
  <c r="L25" i="24" s="1"/>
  <c r="U24" i="24"/>
  <c r="V24" i="24" s="1"/>
  <c r="K24" i="24"/>
  <c r="L24" i="24" s="1"/>
  <c r="U23" i="24"/>
  <c r="V23" i="24" s="1"/>
  <c r="K23" i="24"/>
  <c r="L23" i="24" s="1"/>
  <c r="M23" i="24" s="1"/>
  <c r="U22" i="24"/>
  <c r="V22" i="24" s="1"/>
  <c r="W22" i="24" s="1"/>
  <c r="K22" i="24"/>
  <c r="L22" i="24" s="1"/>
  <c r="M22" i="24" s="1"/>
  <c r="E12" i="24"/>
  <c r="D12" i="24"/>
  <c r="K10" i="24"/>
  <c r="K9" i="24"/>
  <c r="K8" i="24"/>
  <c r="K7" i="24"/>
  <c r="K6" i="24"/>
  <c r="K5" i="24"/>
  <c r="J5" i="24"/>
  <c r="L4" i="24"/>
  <c r="K4" i="24"/>
  <c r="J4" i="24"/>
  <c r="P3" i="24"/>
  <c r="O3" i="24"/>
  <c r="N3" i="24"/>
  <c r="M3" i="24"/>
  <c r="L3" i="24"/>
  <c r="K3" i="24"/>
  <c r="J3" i="24"/>
  <c r="K2" i="24"/>
  <c r="D1" i="24"/>
  <c r="L5" i="24" s="1"/>
  <c r="N399" i="23"/>
  <c r="M399" i="23"/>
  <c r="L399" i="23"/>
  <c r="K399" i="23"/>
  <c r="I399" i="23" s="1"/>
  <c r="J399" i="23"/>
  <c r="N398" i="23"/>
  <c r="M398" i="23"/>
  <c r="L398" i="23"/>
  <c r="K398" i="23"/>
  <c r="J398" i="23"/>
  <c r="I398" i="23" s="1"/>
  <c r="N397" i="23"/>
  <c r="M397" i="23"/>
  <c r="L397" i="23"/>
  <c r="K397" i="23"/>
  <c r="I397" i="23" s="1"/>
  <c r="J397" i="23"/>
  <c r="N396" i="23"/>
  <c r="M396" i="23"/>
  <c r="L396" i="23"/>
  <c r="K396" i="23"/>
  <c r="J396" i="23"/>
  <c r="I396" i="23" s="1"/>
  <c r="N395" i="23"/>
  <c r="M395" i="23"/>
  <c r="L395" i="23"/>
  <c r="K395" i="23"/>
  <c r="I395" i="23" s="1"/>
  <c r="J395" i="23"/>
  <c r="N394" i="23"/>
  <c r="M394" i="23"/>
  <c r="L394" i="23"/>
  <c r="K394" i="23"/>
  <c r="J394" i="23"/>
  <c r="I394" i="23" s="1"/>
  <c r="N393" i="23"/>
  <c r="M393" i="23"/>
  <c r="L393" i="23"/>
  <c r="K393" i="23"/>
  <c r="I393" i="23" s="1"/>
  <c r="J393" i="23"/>
  <c r="N392" i="23"/>
  <c r="M392" i="23"/>
  <c r="L392" i="23"/>
  <c r="K392" i="23"/>
  <c r="J392" i="23"/>
  <c r="I392" i="23" s="1"/>
  <c r="N391" i="23"/>
  <c r="M391" i="23"/>
  <c r="L391" i="23"/>
  <c r="K391" i="23"/>
  <c r="I391" i="23" s="1"/>
  <c r="J391" i="23"/>
  <c r="N390" i="23"/>
  <c r="M390" i="23"/>
  <c r="L390" i="23"/>
  <c r="K390" i="23"/>
  <c r="J390" i="23"/>
  <c r="I390" i="23" s="1"/>
  <c r="N389" i="23"/>
  <c r="M389" i="23"/>
  <c r="L389" i="23"/>
  <c r="K389" i="23"/>
  <c r="I389" i="23" s="1"/>
  <c r="J389" i="23"/>
  <c r="N388" i="23"/>
  <c r="M388" i="23"/>
  <c r="L388" i="23"/>
  <c r="K388" i="23"/>
  <c r="J388" i="23"/>
  <c r="I388" i="23" s="1"/>
  <c r="N387" i="23"/>
  <c r="M387" i="23"/>
  <c r="L387" i="23"/>
  <c r="K387" i="23"/>
  <c r="I387" i="23" s="1"/>
  <c r="J387" i="23"/>
  <c r="N386" i="23"/>
  <c r="M386" i="23"/>
  <c r="L386" i="23"/>
  <c r="K386" i="23"/>
  <c r="J386" i="23"/>
  <c r="I386" i="23" s="1"/>
  <c r="N385" i="23"/>
  <c r="M385" i="23"/>
  <c r="L385" i="23"/>
  <c r="K385" i="23"/>
  <c r="I385" i="23" s="1"/>
  <c r="J385" i="23"/>
  <c r="N384" i="23"/>
  <c r="M384" i="23"/>
  <c r="L384" i="23"/>
  <c r="K384" i="23"/>
  <c r="J384" i="23"/>
  <c r="I384" i="23" s="1"/>
  <c r="N383" i="23"/>
  <c r="M383" i="23"/>
  <c r="L383" i="23"/>
  <c r="K383" i="23"/>
  <c r="I383" i="23" s="1"/>
  <c r="J383" i="23"/>
  <c r="N382" i="23"/>
  <c r="M382" i="23"/>
  <c r="L382" i="23"/>
  <c r="K382" i="23"/>
  <c r="J382" i="23"/>
  <c r="I382" i="23" s="1"/>
  <c r="N381" i="23"/>
  <c r="M381" i="23"/>
  <c r="L381" i="23"/>
  <c r="K381" i="23"/>
  <c r="I381" i="23" s="1"/>
  <c r="J381" i="23"/>
  <c r="N380" i="23"/>
  <c r="M380" i="23"/>
  <c r="L380" i="23"/>
  <c r="K380" i="23"/>
  <c r="J380" i="23"/>
  <c r="I380" i="23" s="1"/>
  <c r="N379" i="23"/>
  <c r="M379" i="23"/>
  <c r="L379" i="23"/>
  <c r="K379" i="23"/>
  <c r="I379" i="23" s="1"/>
  <c r="J379" i="23"/>
  <c r="N378" i="23"/>
  <c r="M378" i="23"/>
  <c r="L378" i="23"/>
  <c r="K378" i="23"/>
  <c r="J378" i="23"/>
  <c r="I378" i="23" s="1"/>
  <c r="N377" i="23"/>
  <c r="M377" i="23"/>
  <c r="L377" i="23"/>
  <c r="K377" i="23"/>
  <c r="I377" i="23" s="1"/>
  <c r="J377" i="23"/>
  <c r="N376" i="23"/>
  <c r="M376" i="23"/>
  <c r="L376" i="23"/>
  <c r="K376" i="23"/>
  <c r="J376" i="23"/>
  <c r="I376" i="23" s="1"/>
  <c r="N375" i="23"/>
  <c r="M375" i="23"/>
  <c r="L375" i="23"/>
  <c r="K375" i="23"/>
  <c r="I375" i="23" s="1"/>
  <c r="J375" i="23"/>
  <c r="N374" i="23"/>
  <c r="M374" i="23"/>
  <c r="L374" i="23"/>
  <c r="K374" i="23"/>
  <c r="J374" i="23"/>
  <c r="I374" i="23" s="1"/>
  <c r="N373" i="23"/>
  <c r="M373" i="23"/>
  <c r="L373" i="23"/>
  <c r="K373" i="23"/>
  <c r="I373" i="23" s="1"/>
  <c r="J373" i="23"/>
  <c r="N372" i="23"/>
  <c r="M372" i="23"/>
  <c r="L372" i="23"/>
  <c r="K372" i="23"/>
  <c r="J372" i="23"/>
  <c r="I372" i="23" s="1"/>
  <c r="N371" i="23"/>
  <c r="M371" i="23"/>
  <c r="L371" i="23"/>
  <c r="K371" i="23"/>
  <c r="I371" i="23" s="1"/>
  <c r="J371" i="23"/>
  <c r="N370" i="23"/>
  <c r="M370" i="23"/>
  <c r="L370" i="23"/>
  <c r="K370" i="23"/>
  <c r="J370" i="23"/>
  <c r="I370" i="23" s="1"/>
  <c r="N369" i="23"/>
  <c r="M369" i="23"/>
  <c r="L369" i="23"/>
  <c r="K369" i="23"/>
  <c r="I369" i="23" s="1"/>
  <c r="J369" i="23"/>
  <c r="N368" i="23"/>
  <c r="M368" i="23"/>
  <c r="L368" i="23"/>
  <c r="K368" i="23"/>
  <c r="J368" i="23"/>
  <c r="I368" i="23" s="1"/>
  <c r="N367" i="23"/>
  <c r="M367" i="23"/>
  <c r="L367" i="23"/>
  <c r="K367" i="23"/>
  <c r="I367" i="23" s="1"/>
  <c r="J367" i="23"/>
  <c r="N366" i="23"/>
  <c r="M366" i="23"/>
  <c r="L366" i="23"/>
  <c r="K366" i="23"/>
  <c r="J366" i="23"/>
  <c r="I366" i="23" s="1"/>
  <c r="N365" i="23"/>
  <c r="M365" i="23"/>
  <c r="L365" i="23"/>
  <c r="K365" i="23"/>
  <c r="I365" i="23" s="1"/>
  <c r="J365" i="23"/>
  <c r="N364" i="23"/>
  <c r="M364" i="23"/>
  <c r="L364" i="23"/>
  <c r="K364" i="23"/>
  <c r="J364" i="23"/>
  <c r="I364" i="23" s="1"/>
  <c r="N363" i="23"/>
  <c r="M363" i="23"/>
  <c r="L363" i="23"/>
  <c r="K363" i="23"/>
  <c r="I363" i="23" s="1"/>
  <c r="J363" i="23"/>
  <c r="N362" i="23"/>
  <c r="M362" i="23"/>
  <c r="L362" i="23"/>
  <c r="K362" i="23"/>
  <c r="J362" i="23"/>
  <c r="I362" i="23" s="1"/>
  <c r="N361" i="23"/>
  <c r="M361" i="23"/>
  <c r="L361" i="23"/>
  <c r="K361" i="23"/>
  <c r="I361" i="23" s="1"/>
  <c r="J361" i="23"/>
  <c r="N360" i="23"/>
  <c r="M360" i="23"/>
  <c r="L360" i="23"/>
  <c r="K360" i="23"/>
  <c r="J360" i="23"/>
  <c r="I360" i="23" s="1"/>
  <c r="N359" i="23"/>
  <c r="M359" i="23"/>
  <c r="L359" i="23"/>
  <c r="K359" i="23"/>
  <c r="I359" i="23" s="1"/>
  <c r="J359" i="23"/>
  <c r="N358" i="23"/>
  <c r="M358" i="23"/>
  <c r="L358" i="23"/>
  <c r="K358" i="23"/>
  <c r="J358" i="23"/>
  <c r="I358" i="23" s="1"/>
  <c r="N357" i="23"/>
  <c r="M357" i="23"/>
  <c r="L357" i="23"/>
  <c r="K357" i="23"/>
  <c r="I357" i="23" s="1"/>
  <c r="J357" i="23"/>
  <c r="N356" i="23"/>
  <c r="M356" i="23"/>
  <c r="L356" i="23"/>
  <c r="K356" i="23"/>
  <c r="J356" i="23"/>
  <c r="I356" i="23" s="1"/>
  <c r="N355" i="23"/>
  <c r="M355" i="23"/>
  <c r="L355" i="23"/>
  <c r="K355" i="23"/>
  <c r="I355" i="23" s="1"/>
  <c r="J355" i="23"/>
  <c r="N354" i="23"/>
  <c r="M354" i="23"/>
  <c r="L354" i="23"/>
  <c r="K354" i="23"/>
  <c r="J354" i="23"/>
  <c r="I354" i="23" s="1"/>
  <c r="N353" i="23"/>
  <c r="M353" i="23"/>
  <c r="L353" i="23"/>
  <c r="K353" i="23"/>
  <c r="I353" i="23" s="1"/>
  <c r="J353" i="23"/>
  <c r="N352" i="23"/>
  <c r="M352" i="23"/>
  <c r="L352" i="23"/>
  <c r="K352" i="23"/>
  <c r="J352" i="23"/>
  <c r="I352" i="23" s="1"/>
  <c r="K39" i="23" s="1"/>
  <c r="N351" i="23"/>
  <c r="M351" i="23"/>
  <c r="L351" i="23"/>
  <c r="K351" i="23"/>
  <c r="I351" i="23" s="1"/>
  <c r="J351" i="23"/>
  <c r="N350" i="23"/>
  <c r="M350" i="23"/>
  <c r="L350" i="23"/>
  <c r="K350" i="23"/>
  <c r="J350" i="23"/>
  <c r="I350" i="23" s="1"/>
  <c r="N349" i="23"/>
  <c r="M349" i="23"/>
  <c r="L349" i="23"/>
  <c r="K349" i="23"/>
  <c r="I349" i="23" s="1"/>
  <c r="J349" i="23"/>
  <c r="N348" i="23"/>
  <c r="M348" i="23"/>
  <c r="L348" i="23"/>
  <c r="K348" i="23"/>
  <c r="J348" i="23"/>
  <c r="I348" i="23" s="1"/>
  <c r="N347" i="23"/>
  <c r="M347" i="23"/>
  <c r="L347" i="23"/>
  <c r="K347" i="23"/>
  <c r="I347" i="23" s="1"/>
  <c r="J347" i="23"/>
  <c r="N346" i="23"/>
  <c r="M346" i="23"/>
  <c r="L346" i="23"/>
  <c r="K346" i="23"/>
  <c r="J346" i="23"/>
  <c r="I346" i="23" s="1"/>
  <c r="N345" i="23"/>
  <c r="M345" i="23"/>
  <c r="L345" i="23"/>
  <c r="K345" i="23"/>
  <c r="I345" i="23" s="1"/>
  <c r="J345" i="23"/>
  <c r="N344" i="23"/>
  <c r="M344" i="23"/>
  <c r="L344" i="23"/>
  <c r="K344" i="23"/>
  <c r="J344" i="23"/>
  <c r="I344" i="23" s="1"/>
  <c r="N343" i="23"/>
  <c r="M343" i="23"/>
  <c r="L343" i="23"/>
  <c r="K343" i="23"/>
  <c r="I343" i="23" s="1"/>
  <c r="J343" i="23"/>
  <c r="N342" i="23"/>
  <c r="M342" i="23"/>
  <c r="L342" i="23"/>
  <c r="K342" i="23"/>
  <c r="J342" i="23"/>
  <c r="I342" i="23" s="1"/>
  <c r="N341" i="23"/>
  <c r="M341" i="23"/>
  <c r="L341" i="23"/>
  <c r="K341" i="23"/>
  <c r="I341" i="23" s="1"/>
  <c r="J341" i="23"/>
  <c r="N340" i="23"/>
  <c r="M340" i="23"/>
  <c r="L340" i="23"/>
  <c r="K340" i="23"/>
  <c r="J340" i="23"/>
  <c r="I340" i="23" s="1"/>
  <c r="N339" i="23"/>
  <c r="M339" i="23"/>
  <c r="L339" i="23"/>
  <c r="K339" i="23"/>
  <c r="I339" i="23" s="1"/>
  <c r="J339" i="23"/>
  <c r="N338" i="23"/>
  <c r="M338" i="23"/>
  <c r="L338" i="23"/>
  <c r="K338" i="23"/>
  <c r="J338" i="23"/>
  <c r="I338" i="23" s="1"/>
  <c r="N337" i="23"/>
  <c r="M337" i="23"/>
  <c r="L337" i="23"/>
  <c r="K337" i="23"/>
  <c r="I337" i="23" s="1"/>
  <c r="J337" i="23"/>
  <c r="N336" i="23"/>
  <c r="M336" i="23"/>
  <c r="L336" i="23"/>
  <c r="K336" i="23"/>
  <c r="J336" i="23"/>
  <c r="I336" i="23" s="1"/>
  <c r="N335" i="23"/>
  <c r="M335" i="23"/>
  <c r="L335" i="23"/>
  <c r="K335" i="23"/>
  <c r="I335" i="23" s="1"/>
  <c r="J335" i="23"/>
  <c r="N334" i="23"/>
  <c r="M334" i="23"/>
  <c r="L334" i="23"/>
  <c r="K334" i="23"/>
  <c r="J334" i="23"/>
  <c r="I334" i="23" s="1"/>
  <c r="N333" i="23"/>
  <c r="M333" i="23"/>
  <c r="L333" i="23"/>
  <c r="K333" i="23"/>
  <c r="I333" i="23" s="1"/>
  <c r="J333" i="23"/>
  <c r="N332" i="23"/>
  <c r="M332" i="23"/>
  <c r="L332" i="23"/>
  <c r="K332" i="23"/>
  <c r="J332" i="23"/>
  <c r="I332" i="23" s="1"/>
  <c r="N331" i="23"/>
  <c r="M331" i="23"/>
  <c r="L331" i="23"/>
  <c r="K331" i="23"/>
  <c r="I331" i="23" s="1"/>
  <c r="J331" i="23"/>
  <c r="N330" i="23"/>
  <c r="M330" i="23"/>
  <c r="L330" i="23"/>
  <c r="K330" i="23"/>
  <c r="J330" i="23"/>
  <c r="I330" i="23" s="1"/>
  <c r="N329" i="23"/>
  <c r="M329" i="23"/>
  <c r="L329" i="23"/>
  <c r="K329" i="23"/>
  <c r="I329" i="23" s="1"/>
  <c r="J329" i="23"/>
  <c r="N328" i="23"/>
  <c r="M328" i="23"/>
  <c r="L328" i="23"/>
  <c r="K328" i="23"/>
  <c r="J328" i="23"/>
  <c r="I328" i="23" s="1"/>
  <c r="N327" i="23"/>
  <c r="M327" i="23"/>
  <c r="L327" i="23"/>
  <c r="K327" i="23"/>
  <c r="I327" i="23" s="1"/>
  <c r="J327" i="23"/>
  <c r="N326" i="23"/>
  <c r="M326" i="23"/>
  <c r="L326" i="23"/>
  <c r="K326" i="23"/>
  <c r="J326" i="23"/>
  <c r="I326" i="23" s="1"/>
  <c r="N325" i="23"/>
  <c r="M325" i="23"/>
  <c r="L325" i="23"/>
  <c r="K325" i="23"/>
  <c r="I325" i="23" s="1"/>
  <c r="J325" i="23"/>
  <c r="N324" i="23"/>
  <c r="M324" i="23"/>
  <c r="L324" i="23"/>
  <c r="K324" i="23"/>
  <c r="J324" i="23"/>
  <c r="I324" i="23" s="1"/>
  <c r="N323" i="23"/>
  <c r="M323" i="23"/>
  <c r="L323" i="23"/>
  <c r="K323" i="23"/>
  <c r="I323" i="23" s="1"/>
  <c r="J323" i="23"/>
  <c r="N322" i="23"/>
  <c r="M322" i="23"/>
  <c r="L322" i="23"/>
  <c r="K322" i="23"/>
  <c r="J322" i="23"/>
  <c r="I322" i="23" s="1"/>
  <c r="N321" i="23"/>
  <c r="M321" i="23"/>
  <c r="L321" i="23"/>
  <c r="K321" i="23"/>
  <c r="I321" i="23" s="1"/>
  <c r="J321" i="23"/>
  <c r="N320" i="23"/>
  <c r="M320" i="23"/>
  <c r="L320" i="23"/>
  <c r="K320" i="23"/>
  <c r="J320" i="23"/>
  <c r="I320" i="23" s="1"/>
  <c r="N319" i="23"/>
  <c r="M319" i="23"/>
  <c r="L319" i="23"/>
  <c r="K319" i="23"/>
  <c r="I319" i="23" s="1"/>
  <c r="J319" i="23"/>
  <c r="N318" i="23"/>
  <c r="M318" i="23"/>
  <c r="L318" i="23"/>
  <c r="K318" i="23"/>
  <c r="J318" i="23"/>
  <c r="I318" i="23" s="1"/>
  <c r="N317" i="23"/>
  <c r="M317" i="23"/>
  <c r="L317" i="23"/>
  <c r="K317" i="23"/>
  <c r="I317" i="23" s="1"/>
  <c r="J317" i="23"/>
  <c r="N316" i="23"/>
  <c r="M316" i="23"/>
  <c r="L316" i="23"/>
  <c r="K316" i="23"/>
  <c r="J316" i="23"/>
  <c r="I316" i="23" s="1"/>
  <c r="N315" i="23"/>
  <c r="M315" i="23"/>
  <c r="L315" i="23"/>
  <c r="K315" i="23"/>
  <c r="I315" i="23" s="1"/>
  <c r="J315" i="23"/>
  <c r="N314" i="23"/>
  <c r="M314" i="23"/>
  <c r="L314" i="23"/>
  <c r="K314" i="23"/>
  <c r="J314" i="23"/>
  <c r="I314" i="23" s="1"/>
  <c r="N313" i="23"/>
  <c r="M313" i="23"/>
  <c r="L313" i="23"/>
  <c r="K313" i="23"/>
  <c r="I313" i="23" s="1"/>
  <c r="J313" i="23"/>
  <c r="N312" i="23"/>
  <c r="M312" i="23"/>
  <c r="L312" i="23"/>
  <c r="K312" i="23"/>
  <c r="J312" i="23"/>
  <c r="I312" i="23" s="1"/>
  <c r="N311" i="23"/>
  <c r="M311" i="23"/>
  <c r="L311" i="23"/>
  <c r="K311" i="23"/>
  <c r="I311" i="23" s="1"/>
  <c r="J311" i="23"/>
  <c r="N310" i="23"/>
  <c r="M310" i="23"/>
  <c r="L310" i="23"/>
  <c r="K310" i="23"/>
  <c r="J310" i="23"/>
  <c r="I310" i="23" s="1"/>
  <c r="N309" i="23"/>
  <c r="M309" i="23"/>
  <c r="L309" i="23"/>
  <c r="K309" i="23"/>
  <c r="I309" i="23" s="1"/>
  <c r="J309" i="23"/>
  <c r="N308" i="23"/>
  <c r="M308" i="23"/>
  <c r="L308" i="23"/>
  <c r="K308" i="23"/>
  <c r="J308" i="23"/>
  <c r="I308" i="23" s="1"/>
  <c r="N307" i="23"/>
  <c r="M307" i="23"/>
  <c r="L307" i="23"/>
  <c r="K307" i="23"/>
  <c r="I307" i="23" s="1"/>
  <c r="J307" i="23"/>
  <c r="N306" i="23"/>
  <c r="M306" i="23"/>
  <c r="L306" i="23"/>
  <c r="K306" i="23"/>
  <c r="J306" i="23"/>
  <c r="I306" i="23" s="1"/>
  <c r="N305" i="23"/>
  <c r="M305" i="23"/>
  <c r="L305" i="23"/>
  <c r="K305" i="23"/>
  <c r="I305" i="23" s="1"/>
  <c r="J305" i="23"/>
  <c r="N304" i="23"/>
  <c r="M304" i="23"/>
  <c r="L304" i="23"/>
  <c r="K304" i="23"/>
  <c r="J304" i="23"/>
  <c r="I304" i="23" s="1"/>
  <c r="N303" i="23"/>
  <c r="M303" i="23"/>
  <c r="L303" i="23"/>
  <c r="K303" i="23"/>
  <c r="I303" i="23" s="1"/>
  <c r="J303" i="23"/>
  <c r="N302" i="23"/>
  <c r="M302" i="23"/>
  <c r="L302" i="23"/>
  <c r="K302" i="23"/>
  <c r="J302" i="23"/>
  <c r="I302" i="23" s="1"/>
  <c r="N301" i="23"/>
  <c r="M301" i="23"/>
  <c r="L301" i="23"/>
  <c r="K301" i="23"/>
  <c r="I301" i="23" s="1"/>
  <c r="J301" i="23"/>
  <c r="N300" i="23"/>
  <c r="M300" i="23"/>
  <c r="L300" i="23"/>
  <c r="K300" i="23"/>
  <c r="J300" i="23"/>
  <c r="I300" i="23" s="1"/>
  <c r="N299" i="23"/>
  <c r="M299" i="23"/>
  <c r="L299" i="23"/>
  <c r="K299" i="23"/>
  <c r="I299" i="23" s="1"/>
  <c r="J299" i="23"/>
  <c r="N298" i="23"/>
  <c r="M298" i="23"/>
  <c r="L298" i="23"/>
  <c r="K298" i="23"/>
  <c r="J298" i="23"/>
  <c r="I298" i="23" s="1"/>
  <c r="N297" i="23"/>
  <c r="M297" i="23"/>
  <c r="L297" i="23"/>
  <c r="K297" i="23"/>
  <c r="I297" i="23" s="1"/>
  <c r="J297" i="23"/>
  <c r="N296" i="23"/>
  <c r="M296" i="23"/>
  <c r="L296" i="23"/>
  <c r="K296" i="23"/>
  <c r="J296" i="23"/>
  <c r="I296" i="23" s="1"/>
  <c r="N295" i="23"/>
  <c r="M295" i="23"/>
  <c r="L295" i="23"/>
  <c r="K295" i="23"/>
  <c r="I295" i="23" s="1"/>
  <c r="J295" i="23"/>
  <c r="N294" i="23"/>
  <c r="M294" i="23"/>
  <c r="L294" i="23"/>
  <c r="K294" i="23"/>
  <c r="J294" i="23"/>
  <c r="I294" i="23" s="1"/>
  <c r="N293" i="23"/>
  <c r="M293" i="23"/>
  <c r="L293" i="23"/>
  <c r="K293" i="23"/>
  <c r="I293" i="23" s="1"/>
  <c r="J293" i="23"/>
  <c r="N292" i="23"/>
  <c r="M292" i="23"/>
  <c r="L292" i="23"/>
  <c r="K292" i="23"/>
  <c r="J292" i="23"/>
  <c r="I292" i="23" s="1"/>
  <c r="N291" i="23"/>
  <c r="M291" i="23"/>
  <c r="L291" i="23"/>
  <c r="K291" i="23"/>
  <c r="I291" i="23" s="1"/>
  <c r="J291" i="23"/>
  <c r="N290" i="23"/>
  <c r="M290" i="23"/>
  <c r="L290" i="23"/>
  <c r="K290" i="23"/>
  <c r="J290" i="23"/>
  <c r="I290" i="23" s="1"/>
  <c r="N289" i="23"/>
  <c r="M289" i="23"/>
  <c r="L289" i="23"/>
  <c r="K289" i="23"/>
  <c r="I289" i="23" s="1"/>
  <c r="J289" i="23"/>
  <c r="N288" i="23"/>
  <c r="M288" i="23"/>
  <c r="L288" i="23"/>
  <c r="K288" i="23"/>
  <c r="J288" i="23"/>
  <c r="I288" i="23" s="1"/>
  <c r="N287" i="23"/>
  <c r="M287" i="23"/>
  <c r="L287" i="23"/>
  <c r="K287" i="23"/>
  <c r="I287" i="23" s="1"/>
  <c r="J287" i="23"/>
  <c r="N286" i="23"/>
  <c r="M286" i="23"/>
  <c r="L286" i="23"/>
  <c r="K286" i="23"/>
  <c r="J286" i="23"/>
  <c r="I286" i="23" s="1"/>
  <c r="N285" i="23"/>
  <c r="M285" i="23"/>
  <c r="L285" i="23"/>
  <c r="K285" i="23"/>
  <c r="I285" i="23" s="1"/>
  <c r="J285" i="23"/>
  <c r="N284" i="23"/>
  <c r="M284" i="23"/>
  <c r="L284" i="23"/>
  <c r="K284" i="23"/>
  <c r="J284" i="23"/>
  <c r="I284" i="23" s="1"/>
  <c r="N283" i="23"/>
  <c r="M283" i="23"/>
  <c r="L283" i="23"/>
  <c r="K283" i="23"/>
  <c r="I283" i="23" s="1"/>
  <c r="J283" i="23"/>
  <c r="N282" i="23"/>
  <c r="M282" i="23"/>
  <c r="L282" i="23"/>
  <c r="K282" i="23"/>
  <c r="J282" i="23"/>
  <c r="I282" i="23" s="1"/>
  <c r="N281" i="23"/>
  <c r="M281" i="23"/>
  <c r="L281" i="23"/>
  <c r="K281" i="23"/>
  <c r="I281" i="23" s="1"/>
  <c r="J281" i="23"/>
  <c r="N280" i="23"/>
  <c r="M280" i="23"/>
  <c r="L280" i="23"/>
  <c r="K280" i="23"/>
  <c r="J280" i="23"/>
  <c r="I280" i="23" s="1"/>
  <c r="N279" i="23"/>
  <c r="M279" i="23"/>
  <c r="L279" i="23"/>
  <c r="K279" i="23"/>
  <c r="I279" i="23" s="1"/>
  <c r="J279" i="23"/>
  <c r="N278" i="23"/>
  <c r="M278" i="23"/>
  <c r="L278" i="23"/>
  <c r="K278" i="23"/>
  <c r="J278" i="23"/>
  <c r="I278" i="23" s="1"/>
  <c r="N277" i="23"/>
  <c r="M277" i="23"/>
  <c r="L277" i="23"/>
  <c r="K277" i="23"/>
  <c r="I277" i="23" s="1"/>
  <c r="J277" i="23"/>
  <c r="N276" i="23"/>
  <c r="M276" i="23"/>
  <c r="L276" i="23"/>
  <c r="K276" i="23"/>
  <c r="J276" i="23"/>
  <c r="I276" i="23" s="1"/>
  <c r="N275" i="23"/>
  <c r="M275" i="23"/>
  <c r="L275" i="23"/>
  <c r="K275" i="23"/>
  <c r="I275" i="23" s="1"/>
  <c r="J275" i="23"/>
  <c r="N274" i="23"/>
  <c r="M274" i="23"/>
  <c r="L274" i="23"/>
  <c r="K274" i="23"/>
  <c r="J274" i="23"/>
  <c r="I274" i="23" s="1"/>
  <c r="N273" i="23"/>
  <c r="M273" i="23"/>
  <c r="L273" i="23"/>
  <c r="K273" i="23"/>
  <c r="I273" i="23" s="1"/>
  <c r="J273" i="23"/>
  <c r="N272" i="23"/>
  <c r="M272" i="23"/>
  <c r="L272" i="23"/>
  <c r="K272" i="23"/>
  <c r="J272" i="23"/>
  <c r="I272" i="23" s="1"/>
  <c r="N271" i="23"/>
  <c r="M271" i="23"/>
  <c r="L271" i="23"/>
  <c r="K271" i="23"/>
  <c r="I271" i="23" s="1"/>
  <c r="J271" i="23"/>
  <c r="N270" i="23"/>
  <c r="M270" i="23"/>
  <c r="L270" i="23"/>
  <c r="K270" i="23"/>
  <c r="J270" i="23"/>
  <c r="I270" i="23" s="1"/>
  <c r="N269" i="23"/>
  <c r="M269" i="23"/>
  <c r="L269" i="23"/>
  <c r="K269" i="23"/>
  <c r="I269" i="23" s="1"/>
  <c r="J269" i="23"/>
  <c r="N268" i="23"/>
  <c r="M268" i="23"/>
  <c r="L268" i="23"/>
  <c r="K268" i="23"/>
  <c r="J268" i="23"/>
  <c r="I268" i="23" s="1"/>
  <c r="N267" i="23"/>
  <c r="M267" i="23"/>
  <c r="L267" i="23"/>
  <c r="K267" i="23"/>
  <c r="I267" i="23" s="1"/>
  <c r="J267" i="23"/>
  <c r="N266" i="23"/>
  <c r="M266" i="23"/>
  <c r="L266" i="23"/>
  <c r="K266" i="23"/>
  <c r="J266" i="23"/>
  <c r="I266" i="23" s="1"/>
  <c r="N265" i="23"/>
  <c r="M265" i="23"/>
  <c r="L265" i="23"/>
  <c r="K265" i="23"/>
  <c r="I265" i="23" s="1"/>
  <c r="J265" i="23"/>
  <c r="N264" i="23"/>
  <c r="M264" i="23"/>
  <c r="L264" i="23"/>
  <c r="K264" i="23"/>
  <c r="J264" i="23"/>
  <c r="I264" i="23" s="1"/>
  <c r="N263" i="23"/>
  <c r="M263" i="23"/>
  <c r="L263" i="23"/>
  <c r="K263" i="23"/>
  <c r="I263" i="23" s="1"/>
  <c r="J263" i="23"/>
  <c r="N262" i="23"/>
  <c r="M262" i="23"/>
  <c r="L262" i="23"/>
  <c r="K262" i="23"/>
  <c r="J262" i="23"/>
  <c r="I262" i="23" s="1"/>
  <c r="N261" i="23"/>
  <c r="M261" i="23"/>
  <c r="L261" i="23"/>
  <c r="K261" i="23"/>
  <c r="I261" i="23" s="1"/>
  <c r="J261" i="23"/>
  <c r="N260" i="23"/>
  <c r="M260" i="23"/>
  <c r="L260" i="23"/>
  <c r="K260" i="23"/>
  <c r="J260" i="23"/>
  <c r="I260" i="23" s="1"/>
  <c r="N259" i="23"/>
  <c r="M259" i="23"/>
  <c r="L259" i="23"/>
  <c r="K259" i="23"/>
  <c r="I259" i="23" s="1"/>
  <c r="J259" i="23"/>
  <c r="N258" i="23"/>
  <c r="M258" i="23"/>
  <c r="L258" i="23"/>
  <c r="K258" i="23"/>
  <c r="J258" i="23"/>
  <c r="I258" i="23" s="1"/>
  <c r="N257" i="23"/>
  <c r="M257" i="23"/>
  <c r="L257" i="23"/>
  <c r="K257" i="23"/>
  <c r="I257" i="23" s="1"/>
  <c r="J257" i="23"/>
  <c r="N256" i="23"/>
  <c r="M256" i="23"/>
  <c r="L256" i="23"/>
  <c r="K256" i="23"/>
  <c r="J256" i="23"/>
  <c r="I256" i="23" s="1"/>
  <c r="N255" i="23"/>
  <c r="M255" i="23"/>
  <c r="L255" i="23"/>
  <c r="K255" i="23"/>
  <c r="I255" i="23" s="1"/>
  <c r="J255" i="23"/>
  <c r="N254" i="23"/>
  <c r="M254" i="23"/>
  <c r="L254" i="23"/>
  <c r="K254" i="23"/>
  <c r="J254" i="23"/>
  <c r="I254" i="23" s="1"/>
  <c r="N253" i="23"/>
  <c r="M253" i="23"/>
  <c r="L253" i="23"/>
  <c r="K253" i="23"/>
  <c r="I253" i="23" s="1"/>
  <c r="J253" i="23"/>
  <c r="N252" i="23"/>
  <c r="M252" i="23"/>
  <c r="L252" i="23"/>
  <c r="K252" i="23"/>
  <c r="J252" i="23"/>
  <c r="I252" i="23" s="1"/>
  <c r="N251" i="23"/>
  <c r="M251" i="23"/>
  <c r="L251" i="23"/>
  <c r="K251" i="23"/>
  <c r="I251" i="23" s="1"/>
  <c r="J251" i="23"/>
  <c r="N250" i="23"/>
  <c r="M250" i="23"/>
  <c r="L250" i="23"/>
  <c r="K250" i="23"/>
  <c r="J250" i="23"/>
  <c r="I250" i="23" s="1"/>
  <c r="N249" i="23"/>
  <c r="M249" i="23"/>
  <c r="L249" i="23"/>
  <c r="K249" i="23"/>
  <c r="I249" i="23" s="1"/>
  <c r="J249" i="23"/>
  <c r="N248" i="23"/>
  <c r="M248" i="23"/>
  <c r="L248" i="23"/>
  <c r="K248" i="23"/>
  <c r="J248" i="23"/>
  <c r="I248" i="23" s="1"/>
  <c r="N247" i="23"/>
  <c r="M247" i="23"/>
  <c r="L247" i="23"/>
  <c r="K247" i="23"/>
  <c r="I247" i="23" s="1"/>
  <c r="J247" i="23"/>
  <c r="N246" i="23"/>
  <c r="M246" i="23"/>
  <c r="L246" i="23"/>
  <c r="K246" i="23"/>
  <c r="J246" i="23"/>
  <c r="I246" i="23" s="1"/>
  <c r="N245" i="23"/>
  <c r="M245" i="23"/>
  <c r="L245" i="23"/>
  <c r="K245" i="23"/>
  <c r="I245" i="23" s="1"/>
  <c r="J245" i="23"/>
  <c r="N244" i="23"/>
  <c r="M244" i="23"/>
  <c r="L244" i="23"/>
  <c r="K244" i="23"/>
  <c r="J244" i="23"/>
  <c r="I244" i="23" s="1"/>
  <c r="N243" i="23"/>
  <c r="M243" i="23"/>
  <c r="L243" i="23"/>
  <c r="K243" i="23"/>
  <c r="I243" i="23" s="1"/>
  <c r="J243" i="23"/>
  <c r="N242" i="23"/>
  <c r="M242" i="23"/>
  <c r="L242" i="23"/>
  <c r="K242" i="23"/>
  <c r="J242" i="23"/>
  <c r="I242" i="23" s="1"/>
  <c r="N241" i="23"/>
  <c r="M241" i="23"/>
  <c r="L241" i="23"/>
  <c r="K241" i="23"/>
  <c r="I241" i="23" s="1"/>
  <c r="J241" i="23"/>
  <c r="N240" i="23"/>
  <c r="M240" i="23"/>
  <c r="L240" i="23"/>
  <c r="K240" i="23"/>
  <c r="J240" i="23"/>
  <c r="I240" i="23" s="1"/>
  <c r="N239" i="23"/>
  <c r="M239" i="23"/>
  <c r="L239" i="23"/>
  <c r="K239" i="23"/>
  <c r="I239" i="23" s="1"/>
  <c r="J239" i="23"/>
  <c r="N238" i="23"/>
  <c r="M238" i="23"/>
  <c r="L238" i="23"/>
  <c r="K238" i="23"/>
  <c r="J238" i="23"/>
  <c r="I238" i="23" s="1"/>
  <c r="N237" i="23"/>
  <c r="M237" i="23"/>
  <c r="L237" i="23"/>
  <c r="K237" i="23"/>
  <c r="I237" i="23" s="1"/>
  <c r="J237" i="23"/>
  <c r="N236" i="23"/>
  <c r="M236" i="23"/>
  <c r="L236" i="23"/>
  <c r="K236" i="23"/>
  <c r="J236" i="23"/>
  <c r="I236" i="23" s="1"/>
  <c r="N235" i="23"/>
  <c r="M235" i="23"/>
  <c r="L235" i="23"/>
  <c r="K235" i="23"/>
  <c r="I235" i="23" s="1"/>
  <c r="J235" i="23"/>
  <c r="N234" i="23"/>
  <c r="M234" i="23"/>
  <c r="L234" i="23"/>
  <c r="K234" i="23"/>
  <c r="J234" i="23"/>
  <c r="I234" i="23" s="1"/>
  <c r="N233" i="23"/>
  <c r="M233" i="23"/>
  <c r="L233" i="23"/>
  <c r="K233" i="23"/>
  <c r="I233" i="23" s="1"/>
  <c r="J233" i="23"/>
  <c r="N232" i="23"/>
  <c r="M232" i="23"/>
  <c r="L232" i="23"/>
  <c r="K232" i="23"/>
  <c r="J232" i="23"/>
  <c r="I232" i="23" s="1"/>
  <c r="N231" i="23"/>
  <c r="M231" i="23"/>
  <c r="L231" i="23"/>
  <c r="K231" i="23"/>
  <c r="I231" i="23" s="1"/>
  <c r="J231" i="23"/>
  <c r="N230" i="23"/>
  <c r="M230" i="23"/>
  <c r="L230" i="23"/>
  <c r="K230" i="23"/>
  <c r="J230" i="23"/>
  <c r="I230" i="23" s="1"/>
  <c r="N229" i="23"/>
  <c r="M229" i="23"/>
  <c r="L229" i="23"/>
  <c r="K229" i="23"/>
  <c r="I229" i="23" s="1"/>
  <c r="J229" i="23"/>
  <c r="N228" i="23"/>
  <c r="M228" i="23"/>
  <c r="L228" i="23"/>
  <c r="K228" i="23"/>
  <c r="J228" i="23"/>
  <c r="I228" i="23" s="1"/>
  <c r="N227" i="23"/>
  <c r="M227" i="23"/>
  <c r="L227" i="23"/>
  <c r="K227" i="23"/>
  <c r="I227" i="23" s="1"/>
  <c r="J227" i="23"/>
  <c r="N226" i="23"/>
  <c r="M226" i="23"/>
  <c r="L226" i="23"/>
  <c r="K226" i="23"/>
  <c r="J226" i="23"/>
  <c r="I226" i="23" s="1"/>
  <c r="N225" i="23"/>
  <c r="M225" i="23"/>
  <c r="L225" i="23"/>
  <c r="K225" i="23"/>
  <c r="J225" i="23"/>
  <c r="I225" i="23" s="1"/>
  <c r="N224" i="23"/>
  <c r="M224" i="23"/>
  <c r="L224" i="23"/>
  <c r="K224" i="23"/>
  <c r="I224" i="23" s="1"/>
  <c r="J224" i="23"/>
  <c r="N223" i="23"/>
  <c r="M223" i="23"/>
  <c r="L223" i="23"/>
  <c r="K223" i="23"/>
  <c r="J223" i="23"/>
  <c r="I223" i="23" s="1"/>
  <c r="N222" i="23"/>
  <c r="M222" i="23"/>
  <c r="L222" i="23"/>
  <c r="K222" i="23"/>
  <c r="I222" i="23" s="1"/>
  <c r="J222" i="23"/>
  <c r="N221" i="23"/>
  <c r="M221" i="23"/>
  <c r="L221" i="23"/>
  <c r="K221" i="23"/>
  <c r="I221" i="23" s="1"/>
  <c r="J221" i="23"/>
  <c r="N220" i="23"/>
  <c r="M220" i="23"/>
  <c r="L220" i="23"/>
  <c r="K220" i="23"/>
  <c r="J220" i="23"/>
  <c r="I220" i="23" s="1"/>
  <c r="N219" i="23"/>
  <c r="M219" i="23"/>
  <c r="L219" i="23"/>
  <c r="K219" i="23"/>
  <c r="I219" i="23" s="1"/>
  <c r="J219" i="23"/>
  <c r="N218" i="23"/>
  <c r="M218" i="23"/>
  <c r="L218" i="23"/>
  <c r="K218" i="23"/>
  <c r="J218" i="23"/>
  <c r="I218" i="23" s="1"/>
  <c r="N217" i="23"/>
  <c r="M217" i="23"/>
  <c r="L217" i="23"/>
  <c r="K217" i="23"/>
  <c r="I217" i="23" s="1"/>
  <c r="J217" i="23"/>
  <c r="N216" i="23"/>
  <c r="M216" i="23"/>
  <c r="L216" i="23"/>
  <c r="K216" i="23"/>
  <c r="J216" i="23"/>
  <c r="I216" i="23" s="1"/>
  <c r="N215" i="23"/>
  <c r="M215" i="23"/>
  <c r="L215" i="23"/>
  <c r="K215" i="23"/>
  <c r="I215" i="23" s="1"/>
  <c r="J215" i="23"/>
  <c r="N214" i="23"/>
  <c r="M214" i="23"/>
  <c r="L214" i="23"/>
  <c r="K214" i="23"/>
  <c r="J214" i="23"/>
  <c r="I214" i="23" s="1"/>
  <c r="N213" i="23"/>
  <c r="M213" i="23"/>
  <c r="L213" i="23"/>
  <c r="K213" i="23"/>
  <c r="I213" i="23" s="1"/>
  <c r="J213" i="23"/>
  <c r="N212" i="23"/>
  <c r="M212" i="23"/>
  <c r="L212" i="23"/>
  <c r="K212" i="23"/>
  <c r="J212" i="23"/>
  <c r="I212" i="23" s="1"/>
  <c r="N211" i="23"/>
  <c r="M211" i="23"/>
  <c r="L211" i="23"/>
  <c r="K211" i="23"/>
  <c r="I211" i="23" s="1"/>
  <c r="J211" i="23"/>
  <c r="N210" i="23"/>
  <c r="M210" i="23"/>
  <c r="L210" i="23"/>
  <c r="K210" i="23"/>
  <c r="J210" i="23"/>
  <c r="I210" i="23" s="1"/>
  <c r="N209" i="23"/>
  <c r="M209" i="23"/>
  <c r="L209" i="23"/>
  <c r="K209" i="23"/>
  <c r="I209" i="23" s="1"/>
  <c r="J209" i="23"/>
  <c r="N208" i="23"/>
  <c r="M208" i="23"/>
  <c r="L208" i="23"/>
  <c r="K208" i="23"/>
  <c r="J208" i="23"/>
  <c r="I208" i="23" s="1"/>
  <c r="N207" i="23"/>
  <c r="M207" i="23"/>
  <c r="L207" i="23"/>
  <c r="K207" i="23"/>
  <c r="I207" i="23" s="1"/>
  <c r="J207" i="23"/>
  <c r="N206" i="23"/>
  <c r="M206" i="23"/>
  <c r="L206" i="23"/>
  <c r="K206" i="23"/>
  <c r="J206" i="23"/>
  <c r="I206" i="23" s="1"/>
  <c r="N205" i="23"/>
  <c r="M205" i="23"/>
  <c r="L205" i="23"/>
  <c r="K205" i="23"/>
  <c r="I205" i="23" s="1"/>
  <c r="J205" i="23"/>
  <c r="N204" i="23"/>
  <c r="M204" i="23"/>
  <c r="L204" i="23"/>
  <c r="K204" i="23"/>
  <c r="J204" i="23"/>
  <c r="I204" i="23" s="1"/>
  <c r="N203" i="23"/>
  <c r="M203" i="23"/>
  <c r="L203" i="23"/>
  <c r="K203" i="23"/>
  <c r="I203" i="23" s="1"/>
  <c r="J203" i="23"/>
  <c r="N202" i="23"/>
  <c r="M202" i="23"/>
  <c r="L202" i="23"/>
  <c r="K202" i="23"/>
  <c r="J202" i="23"/>
  <c r="I202" i="23" s="1"/>
  <c r="N201" i="23"/>
  <c r="M201" i="23"/>
  <c r="L201" i="23"/>
  <c r="K201" i="23"/>
  <c r="I201" i="23" s="1"/>
  <c r="J201" i="23"/>
  <c r="N200" i="23"/>
  <c r="M200" i="23"/>
  <c r="L200" i="23"/>
  <c r="K200" i="23"/>
  <c r="J200" i="23"/>
  <c r="I200" i="23" s="1"/>
  <c r="N199" i="23"/>
  <c r="M199" i="23"/>
  <c r="L199" i="23"/>
  <c r="K199" i="23"/>
  <c r="I199" i="23" s="1"/>
  <c r="J199" i="23"/>
  <c r="N198" i="23"/>
  <c r="M198" i="23"/>
  <c r="L198" i="23"/>
  <c r="K198" i="23"/>
  <c r="J198" i="23"/>
  <c r="I198" i="23" s="1"/>
  <c r="N197" i="23"/>
  <c r="M197" i="23"/>
  <c r="L197" i="23"/>
  <c r="K197" i="23"/>
  <c r="I197" i="23" s="1"/>
  <c r="J197" i="23"/>
  <c r="N196" i="23"/>
  <c r="M196" i="23"/>
  <c r="L196" i="23"/>
  <c r="K196" i="23"/>
  <c r="J196" i="23"/>
  <c r="I196" i="23" s="1"/>
  <c r="N195" i="23"/>
  <c r="M195" i="23"/>
  <c r="L195" i="23"/>
  <c r="K195" i="23"/>
  <c r="I195" i="23" s="1"/>
  <c r="J195" i="23"/>
  <c r="N194" i="23"/>
  <c r="M194" i="23"/>
  <c r="L194" i="23"/>
  <c r="K194" i="23"/>
  <c r="J194" i="23"/>
  <c r="I194" i="23" s="1"/>
  <c r="N193" i="23"/>
  <c r="M193" i="23"/>
  <c r="L193" i="23"/>
  <c r="K193" i="23"/>
  <c r="I193" i="23" s="1"/>
  <c r="J193" i="23"/>
  <c r="N192" i="23"/>
  <c r="M192" i="23"/>
  <c r="L192" i="23"/>
  <c r="K192" i="23"/>
  <c r="J192" i="23"/>
  <c r="I192" i="23" s="1"/>
  <c r="N191" i="23"/>
  <c r="M191" i="23"/>
  <c r="L191" i="23"/>
  <c r="K191" i="23"/>
  <c r="I191" i="23" s="1"/>
  <c r="J191" i="23"/>
  <c r="N190" i="23"/>
  <c r="M190" i="23"/>
  <c r="L190" i="23"/>
  <c r="K190" i="23"/>
  <c r="J190" i="23"/>
  <c r="I190" i="23" s="1"/>
  <c r="N189" i="23"/>
  <c r="M189" i="23"/>
  <c r="L189" i="23"/>
  <c r="K189" i="23"/>
  <c r="I189" i="23" s="1"/>
  <c r="J189" i="23"/>
  <c r="N188" i="23"/>
  <c r="M188" i="23"/>
  <c r="L188" i="23"/>
  <c r="K188" i="23"/>
  <c r="J188" i="23"/>
  <c r="I188" i="23" s="1"/>
  <c r="N187" i="23"/>
  <c r="M187" i="23"/>
  <c r="L187" i="23"/>
  <c r="K187" i="23"/>
  <c r="I187" i="23" s="1"/>
  <c r="J187" i="23"/>
  <c r="N186" i="23"/>
  <c r="M186" i="23"/>
  <c r="L186" i="23"/>
  <c r="K186" i="23"/>
  <c r="J186" i="23"/>
  <c r="I186" i="23" s="1"/>
  <c r="N185" i="23"/>
  <c r="M185" i="23"/>
  <c r="L185" i="23"/>
  <c r="K185" i="23"/>
  <c r="I185" i="23" s="1"/>
  <c r="J185" i="23"/>
  <c r="N184" i="23"/>
  <c r="M184" i="23"/>
  <c r="L184" i="23"/>
  <c r="K184" i="23"/>
  <c r="J184" i="23"/>
  <c r="I184" i="23" s="1"/>
  <c r="N183" i="23"/>
  <c r="M183" i="23"/>
  <c r="L183" i="23"/>
  <c r="K183" i="23"/>
  <c r="I183" i="23" s="1"/>
  <c r="J183" i="23"/>
  <c r="N182" i="23"/>
  <c r="M182" i="23"/>
  <c r="L182" i="23"/>
  <c r="K182" i="23"/>
  <c r="J182" i="23"/>
  <c r="I182" i="23" s="1"/>
  <c r="N181" i="23"/>
  <c r="M181" i="23"/>
  <c r="L181" i="23"/>
  <c r="K181" i="23"/>
  <c r="I181" i="23" s="1"/>
  <c r="J181" i="23"/>
  <c r="N180" i="23"/>
  <c r="M180" i="23"/>
  <c r="L180" i="23"/>
  <c r="K180" i="23"/>
  <c r="J180" i="23"/>
  <c r="I180" i="23" s="1"/>
  <c r="N179" i="23"/>
  <c r="M179" i="23"/>
  <c r="L179" i="23"/>
  <c r="K179" i="23"/>
  <c r="I179" i="23" s="1"/>
  <c r="J179" i="23"/>
  <c r="N178" i="23"/>
  <c r="M178" i="23"/>
  <c r="L178" i="23"/>
  <c r="K178" i="23"/>
  <c r="J178" i="23"/>
  <c r="I178" i="23" s="1"/>
  <c r="N177" i="23"/>
  <c r="M177" i="23"/>
  <c r="L177" i="23"/>
  <c r="K177" i="23"/>
  <c r="I177" i="23" s="1"/>
  <c r="J177" i="23"/>
  <c r="N176" i="23"/>
  <c r="M176" i="23"/>
  <c r="L176" i="23"/>
  <c r="K176" i="23"/>
  <c r="J176" i="23"/>
  <c r="I176" i="23" s="1"/>
  <c r="N175" i="23"/>
  <c r="M175" i="23"/>
  <c r="L175" i="23"/>
  <c r="K175" i="23"/>
  <c r="I175" i="23" s="1"/>
  <c r="J175" i="23"/>
  <c r="N174" i="23"/>
  <c r="M174" i="23"/>
  <c r="L174" i="23"/>
  <c r="K174" i="23"/>
  <c r="J174" i="23"/>
  <c r="I174" i="23" s="1"/>
  <c r="N173" i="23"/>
  <c r="M173" i="23"/>
  <c r="L173" i="23"/>
  <c r="K173" i="23"/>
  <c r="I173" i="23" s="1"/>
  <c r="J173" i="23"/>
  <c r="N172" i="23"/>
  <c r="M172" i="23"/>
  <c r="L172" i="23"/>
  <c r="K172" i="23"/>
  <c r="J172" i="23"/>
  <c r="I172" i="23" s="1"/>
  <c r="N171" i="23"/>
  <c r="M171" i="23"/>
  <c r="L171" i="23"/>
  <c r="K171" i="23"/>
  <c r="I171" i="23" s="1"/>
  <c r="J171" i="23"/>
  <c r="N170" i="23"/>
  <c r="M170" i="23"/>
  <c r="L170" i="23"/>
  <c r="K170" i="23"/>
  <c r="J170" i="23"/>
  <c r="I170" i="23" s="1"/>
  <c r="N169" i="23"/>
  <c r="M169" i="23"/>
  <c r="L169" i="23"/>
  <c r="K169" i="23"/>
  <c r="I169" i="23" s="1"/>
  <c r="J169" i="23"/>
  <c r="N168" i="23"/>
  <c r="M168" i="23"/>
  <c r="L168" i="23"/>
  <c r="K168" i="23"/>
  <c r="J168" i="23"/>
  <c r="I168" i="23" s="1"/>
  <c r="N167" i="23"/>
  <c r="M167" i="23"/>
  <c r="L167" i="23"/>
  <c r="K167" i="23"/>
  <c r="I167" i="23" s="1"/>
  <c r="J167" i="23"/>
  <c r="N166" i="23"/>
  <c r="M166" i="23"/>
  <c r="L166" i="23"/>
  <c r="K166" i="23"/>
  <c r="J166" i="23"/>
  <c r="I166" i="23" s="1"/>
  <c r="N165" i="23"/>
  <c r="M165" i="23"/>
  <c r="L165" i="23"/>
  <c r="K165" i="23"/>
  <c r="I165" i="23" s="1"/>
  <c r="J165" i="23"/>
  <c r="N164" i="23"/>
  <c r="M164" i="23"/>
  <c r="L164" i="23"/>
  <c r="K164" i="23"/>
  <c r="J164" i="23"/>
  <c r="I164" i="23" s="1"/>
  <c r="N163" i="23"/>
  <c r="M163" i="23"/>
  <c r="L163" i="23"/>
  <c r="K163" i="23"/>
  <c r="I163" i="23" s="1"/>
  <c r="J163" i="23"/>
  <c r="N162" i="23"/>
  <c r="M162" i="23"/>
  <c r="L162" i="23"/>
  <c r="K162" i="23"/>
  <c r="J162" i="23"/>
  <c r="I162" i="23" s="1"/>
  <c r="N161" i="23"/>
  <c r="M161" i="23"/>
  <c r="L161" i="23"/>
  <c r="K161" i="23"/>
  <c r="I161" i="23" s="1"/>
  <c r="J161" i="23"/>
  <c r="N160" i="23"/>
  <c r="M160" i="23"/>
  <c r="L160" i="23"/>
  <c r="K160" i="23"/>
  <c r="J160" i="23"/>
  <c r="I160" i="23" s="1"/>
  <c r="N159" i="23"/>
  <c r="M159" i="23"/>
  <c r="L159" i="23"/>
  <c r="K159" i="23"/>
  <c r="I159" i="23" s="1"/>
  <c r="J159" i="23"/>
  <c r="N158" i="23"/>
  <c r="M158" i="23"/>
  <c r="L158" i="23"/>
  <c r="K158" i="23"/>
  <c r="J158" i="23"/>
  <c r="I158" i="23" s="1"/>
  <c r="N157" i="23"/>
  <c r="M157" i="23"/>
  <c r="L157" i="23"/>
  <c r="K157" i="23"/>
  <c r="I157" i="23" s="1"/>
  <c r="J157" i="23"/>
  <c r="N156" i="23"/>
  <c r="M156" i="23"/>
  <c r="L156" i="23"/>
  <c r="K156" i="23"/>
  <c r="J156" i="23"/>
  <c r="I156" i="23" s="1"/>
  <c r="N155" i="23"/>
  <c r="M155" i="23"/>
  <c r="L155" i="23"/>
  <c r="K155" i="23"/>
  <c r="I155" i="23" s="1"/>
  <c r="J155" i="23"/>
  <c r="N154" i="23"/>
  <c r="M154" i="23"/>
  <c r="L154" i="23"/>
  <c r="K154" i="23"/>
  <c r="J154" i="23"/>
  <c r="I154" i="23" s="1"/>
  <c r="N153" i="23"/>
  <c r="M153" i="23"/>
  <c r="L153" i="23"/>
  <c r="K153" i="23"/>
  <c r="I153" i="23" s="1"/>
  <c r="J153" i="23"/>
  <c r="N152" i="23"/>
  <c r="M152" i="23"/>
  <c r="L152" i="23"/>
  <c r="K152" i="23"/>
  <c r="J152" i="23"/>
  <c r="I152" i="23" s="1"/>
  <c r="N151" i="23"/>
  <c r="M151" i="23"/>
  <c r="L151" i="23"/>
  <c r="K151" i="23"/>
  <c r="I151" i="23" s="1"/>
  <c r="J151" i="23"/>
  <c r="N150" i="23"/>
  <c r="M150" i="23"/>
  <c r="L150" i="23"/>
  <c r="K150" i="23"/>
  <c r="J150" i="23"/>
  <c r="I150" i="23" s="1"/>
  <c r="N149" i="23"/>
  <c r="M149" i="23"/>
  <c r="L149" i="23"/>
  <c r="K149" i="23"/>
  <c r="I149" i="23" s="1"/>
  <c r="J149" i="23"/>
  <c r="N148" i="23"/>
  <c r="M148" i="23"/>
  <c r="L148" i="23"/>
  <c r="K148" i="23"/>
  <c r="J148" i="23"/>
  <c r="I148" i="23" s="1"/>
  <c r="N147" i="23"/>
  <c r="M147" i="23"/>
  <c r="L147" i="23"/>
  <c r="K147" i="23"/>
  <c r="I147" i="23" s="1"/>
  <c r="J147" i="23"/>
  <c r="N146" i="23"/>
  <c r="M146" i="23"/>
  <c r="L146" i="23"/>
  <c r="K146" i="23"/>
  <c r="J146" i="23"/>
  <c r="I146" i="23" s="1"/>
  <c r="N145" i="23"/>
  <c r="M145" i="23"/>
  <c r="L145" i="23"/>
  <c r="K145" i="23"/>
  <c r="I145" i="23" s="1"/>
  <c r="J145" i="23"/>
  <c r="N144" i="23"/>
  <c r="M144" i="23"/>
  <c r="L144" i="23"/>
  <c r="K144" i="23"/>
  <c r="J144" i="23"/>
  <c r="I144" i="23" s="1"/>
  <c r="N143" i="23"/>
  <c r="M143" i="23"/>
  <c r="L143" i="23"/>
  <c r="K143" i="23"/>
  <c r="I143" i="23" s="1"/>
  <c r="J143" i="23"/>
  <c r="N142" i="23"/>
  <c r="M142" i="23"/>
  <c r="L142" i="23"/>
  <c r="K142" i="23"/>
  <c r="J142" i="23"/>
  <c r="I142" i="23" s="1"/>
  <c r="N141" i="23"/>
  <c r="M141" i="23"/>
  <c r="L141" i="23"/>
  <c r="K141" i="23"/>
  <c r="I141" i="23" s="1"/>
  <c r="J141" i="23"/>
  <c r="N140" i="23"/>
  <c r="M140" i="23"/>
  <c r="L140" i="23"/>
  <c r="K140" i="23"/>
  <c r="J140" i="23"/>
  <c r="I140" i="23" s="1"/>
  <c r="N139" i="23"/>
  <c r="M139" i="23"/>
  <c r="L139" i="23"/>
  <c r="K139" i="23"/>
  <c r="I139" i="23" s="1"/>
  <c r="J139" i="23"/>
  <c r="N138" i="23"/>
  <c r="M138" i="23"/>
  <c r="L138" i="23"/>
  <c r="K138" i="23"/>
  <c r="J138" i="23"/>
  <c r="I138" i="23" s="1"/>
  <c r="N137" i="23"/>
  <c r="M137" i="23"/>
  <c r="L137" i="23"/>
  <c r="K137" i="23"/>
  <c r="I137" i="23" s="1"/>
  <c r="J137" i="23"/>
  <c r="N136" i="23"/>
  <c r="M136" i="23"/>
  <c r="L136" i="23"/>
  <c r="K136" i="23"/>
  <c r="J136" i="23"/>
  <c r="I136" i="23" s="1"/>
  <c r="N135" i="23"/>
  <c r="M135" i="23"/>
  <c r="L135" i="23"/>
  <c r="K135" i="23"/>
  <c r="I135" i="23" s="1"/>
  <c r="J135" i="23"/>
  <c r="N134" i="23"/>
  <c r="M134" i="23"/>
  <c r="L134" i="23"/>
  <c r="K134" i="23"/>
  <c r="J134" i="23"/>
  <c r="I134" i="23" s="1"/>
  <c r="N133" i="23"/>
  <c r="M133" i="23"/>
  <c r="L133" i="23"/>
  <c r="K133" i="23"/>
  <c r="I133" i="23" s="1"/>
  <c r="J133" i="23"/>
  <c r="N132" i="23"/>
  <c r="M132" i="23"/>
  <c r="L132" i="23"/>
  <c r="K132" i="23"/>
  <c r="J132" i="23"/>
  <c r="I132" i="23" s="1"/>
  <c r="N131" i="23"/>
  <c r="M131" i="23"/>
  <c r="L131" i="23"/>
  <c r="K131" i="23"/>
  <c r="I131" i="23" s="1"/>
  <c r="J131" i="23"/>
  <c r="N130" i="23"/>
  <c r="M130" i="23"/>
  <c r="L130" i="23"/>
  <c r="K130" i="23"/>
  <c r="J130" i="23"/>
  <c r="I130" i="23" s="1"/>
  <c r="N129" i="23"/>
  <c r="M129" i="23"/>
  <c r="L129" i="23"/>
  <c r="K129" i="23"/>
  <c r="I129" i="23" s="1"/>
  <c r="J129" i="23"/>
  <c r="N128" i="23"/>
  <c r="M128" i="23"/>
  <c r="L128" i="23"/>
  <c r="K128" i="23"/>
  <c r="J128" i="23"/>
  <c r="I128" i="23" s="1"/>
  <c r="N127" i="23"/>
  <c r="M127" i="23"/>
  <c r="L127" i="23"/>
  <c r="K127" i="23"/>
  <c r="I127" i="23" s="1"/>
  <c r="J127" i="23"/>
  <c r="N126" i="23"/>
  <c r="M126" i="23"/>
  <c r="L126" i="23"/>
  <c r="K126" i="23"/>
  <c r="J126" i="23"/>
  <c r="I126" i="23" s="1"/>
  <c r="N125" i="23"/>
  <c r="M125" i="23"/>
  <c r="L125" i="23"/>
  <c r="K125" i="23"/>
  <c r="I125" i="23" s="1"/>
  <c r="J125" i="23"/>
  <c r="N124" i="23"/>
  <c r="M124" i="23"/>
  <c r="L124" i="23"/>
  <c r="K124" i="23"/>
  <c r="J124" i="23"/>
  <c r="I124" i="23" s="1"/>
  <c r="N123" i="23"/>
  <c r="M123" i="23"/>
  <c r="L123" i="23"/>
  <c r="K123" i="23"/>
  <c r="I123" i="23" s="1"/>
  <c r="J123" i="23"/>
  <c r="N122" i="23"/>
  <c r="M122" i="23"/>
  <c r="L122" i="23"/>
  <c r="K122" i="23"/>
  <c r="J122" i="23"/>
  <c r="I122" i="23" s="1"/>
  <c r="N121" i="23"/>
  <c r="M121" i="23"/>
  <c r="L121" i="23"/>
  <c r="K121" i="23"/>
  <c r="I121" i="23" s="1"/>
  <c r="J121" i="23"/>
  <c r="N120" i="23"/>
  <c r="M120" i="23"/>
  <c r="L120" i="23"/>
  <c r="K120" i="23"/>
  <c r="J120" i="23"/>
  <c r="I120" i="23" s="1"/>
  <c r="N119" i="23"/>
  <c r="M119" i="23"/>
  <c r="L119" i="23"/>
  <c r="K119" i="23"/>
  <c r="I119" i="23" s="1"/>
  <c r="J119" i="23"/>
  <c r="N118" i="23"/>
  <c r="M118" i="23"/>
  <c r="L118" i="23"/>
  <c r="K118" i="23"/>
  <c r="J118" i="23"/>
  <c r="I118" i="23" s="1"/>
  <c r="N117" i="23"/>
  <c r="M117" i="23"/>
  <c r="L117" i="23"/>
  <c r="K117" i="23"/>
  <c r="I117" i="23" s="1"/>
  <c r="J117" i="23"/>
  <c r="N116" i="23"/>
  <c r="M116" i="23"/>
  <c r="L116" i="23"/>
  <c r="K116" i="23"/>
  <c r="J116" i="23"/>
  <c r="I116" i="23" s="1"/>
  <c r="N115" i="23"/>
  <c r="M115" i="23"/>
  <c r="L115" i="23"/>
  <c r="K115" i="23"/>
  <c r="I115" i="23" s="1"/>
  <c r="J115" i="23"/>
  <c r="N114" i="23"/>
  <c r="M114" i="23"/>
  <c r="L114" i="23"/>
  <c r="K114" i="23"/>
  <c r="J114" i="23"/>
  <c r="I114" i="23" s="1"/>
  <c r="N113" i="23"/>
  <c r="M113" i="23"/>
  <c r="L113" i="23"/>
  <c r="K113" i="23"/>
  <c r="I113" i="23" s="1"/>
  <c r="J113" i="23"/>
  <c r="N112" i="23"/>
  <c r="M112" i="23"/>
  <c r="L112" i="23"/>
  <c r="K112" i="23"/>
  <c r="J112" i="23"/>
  <c r="I112" i="23" s="1"/>
  <c r="N111" i="23"/>
  <c r="M111" i="23"/>
  <c r="L111" i="23"/>
  <c r="K111" i="23"/>
  <c r="I111" i="23" s="1"/>
  <c r="J111" i="23"/>
  <c r="N110" i="23"/>
  <c r="M110" i="23"/>
  <c r="L110" i="23"/>
  <c r="K110" i="23"/>
  <c r="J110" i="23"/>
  <c r="I110" i="23" s="1"/>
  <c r="N109" i="23"/>
  <c r="M109" i="23"/>
  <c r="L109" i="23"/>
  <c r="K109" i="23"/>
  <c r="I109" i="23" s="1"/>
  <c r="J109" i="23"/>
  <c r="N108" i="23"/>
  <c r="M108" i="23"/>
  <c r="L108" i="23"/>
  <c r="K108" i="23"/>
  <c r="J108" i="23"/>
  <c r="N107" i="23"/>
  <c r="M107" i="23"/>
  <c r="L107" i="23"/>
  <c r="K107" i="23"/>
  <c r="I107" i="23" s="1"/>
  <c r="J107" i="23"/>
  <c r="N106" i="23"/>
  <c r="M106" i="23"/>
  <c r="L106" i="23"/>
  <c r="K106" i="23"/>
  <c r="J106" i="23"/>
  <c r="I106" i="23" s="1"/>
  <c r="N105" i="23"/>
  <c r="M105" i="23"/>
  <c r="L105" i="23"/>
  <c r="K105" i="23"/>
  <c r="J105" i="23"/>
  <c r="I105" i="23" s="1"/>
  <c r="N104" i="23"/>
  <c r="M104" i="23"/>
  <c r="L104" i="23"/>
  <c r="K104" i="23"/>
  <c r="J104" i="23"/>
  <c r="N103" i="23"/>
  <c r="M103" i="23"/>
  <c r="L103" i="23"/>
  <c r="K103" i="23"/>
  <c r="J103" i="23"/>
  <c r="I103" i="23" s="1"/>
  <c r="N102" i="23"/>
  <c r="M102" i="23"/>
  <c r="L102" i="23"/>
  <c r="K102" i="23"/>
  <c r="J102" i="23"/>
  <c r="N101" i="23"/>
  <c r="M101" i="23"/>
  <c r="L101" i="23"/>
  <c r="K101" i="23"/>
  <c r="J101" i="23"/>
  <c r="I101" i="23" s="1"/>
  <c r="N100" i="23"/>
  <c r="M100" i="23"/>
  <c r="L100" i="23"/>
  <c r="K100" i="23"/>
  <c r="J100" i="23"/>
  <c r="N99" i="23"/>
  <c r="M99" i="23"/>
  <c r="L99" i="23"/>
  <c r="K99" i="23"/>
  <c r="J99" i="23"/>
  <c r="I99" i="23" s="1"/>
  <c r="N98" i="23"/>
  <c r="M98" i="23"/>
  <c r="L98" i="23"/>
  <c r="K98" i="23"/>
  <c r="J98" i="23"/>
  <c r="N97" i="23"/>
  <c r="M97" i="23"/>
  <c r="L97" i="23"/>
  <c r="K97" i="23"/>
  <c r="J97" i="23"/>
  <c r="N96" i="23"/>
  <c r="M96" i="23"/>
  <c r="L96" i="23"/>
  <c r="K96" i="23"/>
  <c r="J96" i="23"/>
  <c r="N95" i="23"/>
  <c r="M95" i="23"/>
  <c r="L95" i="23"/>
  <c r="K95" i="23"/>
  <c r="J95" i="23"/>
  <c r="I95" i="23" s="1"/>
  <c r="N94" i="23"/>
  <c r="M94" i="23"/>
  <c r="L94" i="23"/>
  <c r="K94" i="23"/>
  <c r="J94" i="23"/>
  <c r="N93" i="23"/>
  <c r="M93" i="23"/>
  <c r="L93" i="23"/>
  <c r="K93" i="23"/>
  <c r="J93" i="23"/>
  <c r="N92" i="23"/>
  <c r="M92" i="23"/>
  <c r="L92" i="23"/>
  <c r="K92" i="23"/>
  <c r="J92" i="23"/>
  <c r="N91" i="23"/>
  <c r="M91" i="23"/>
  <c r="L91" i="23"/>
  <c r="K91" i="23"/>
  <c r="J91" i="23"/>
  <c r="I91" i="23" s="1"/>
  <c r="N90" i="23"/>
  <c r="M90" i="23"/>
  <c r="L90" i="23"/>
  <c r="K90" i="23"/>
  <c r="J90" i="23"/>
  <c r="N89" i="23"/>
  <c r="M89" i="23"/>
  <c r="L89" i="23"/>
  <c r="J89" i="23"/>
  <c r="L88" i="23"/>
  <c r="K88" i="23"/>
  <c r="J88" i="23"/>
  <c r="L87" i="23"/>
  <c r="K87" i="23"/>
  <c r="J87" i="23"/>
  <c r="L86" i="23"/>
  <c r="K86" i="23"/>
  <c r="J86" i="23"/>
  <c r="L85" i="23"/>
  <c r="K85" i="23"/>
  <c r="J85" i="23"/>
  <c r="L84" i="23"/>
  <c r="K84" i="23"/>
  <c r="J84" i="23"/>
  <c r="L83" i="23"/>
  <c r="K83" i="23"/>
  <c r="J83" i="23"/>
  <c r="L82" i="23"/>
  <c r="K82" i="23"/>
  <c r="J82" i="23"/>
  <c r="L81" i="23"/>
  <c r="K81" i="23"/>
  <c r="J81" i="23"/>
  <c r="N80" i="23"/>
  <c r="M80" i="23"/>
  <c r="L80" i="23"/>
  <c r="K80" i="23"/>
  <c r="J80" i="23"/>
  <c r="I80" i="23"/>
  <c r="N79" i="23"/>
  <c r="M79" i="23"/>
  <c r="L79" i="23"/>
  <c r="K79" i="23"/>
  <c r="I79" i="23" s="1"/>
  <c r="J79" i="23"/>
  <c r="N78" i="23"/>
  <c r="M78" i="23"/>
  <c r="L78" i="23"/>
  <c r="J78" i="23"/>
  <c r="L77" i="23"/>
  <c r="K77" i="23"/>
  <c r="J77" i="23"/>
  <c r="J76" i="23"/>
  <c r="J75" i="23"/>
  <c r="J74" i="23"/>
  <c r="J73" i="23"/>
  <c r="J72" i="23"/>
  <c r="J71" i="23"/>
  <c r="J70" i="23"/>
  <c r="N69" i="23"/>
  <c r="M69" i="23"/>
  <c r="J69" i="23"/>
  <c r="N68" i="23"/>
  <c r="M68" i="23"/>
  <c r="J68" i="23"/>
  <c r="N67" i="23"/>
  <c r="M67" i="23"/>
  <c r="L67" i="23"/>
  <c r="K67" i="23"/>
  <c r="J67" i="23"/>
  <c r="E67" i="23"/>
  <c r="N66" i="23"/>
  <c r="M66" i="23"/>
  <c r="L66" i="23"/>
  <c r="K66" i="23"/>
  <c r="I66" i="23" s="1"/>
  <c r="J66" i="23"/>
  <c r="N65" i="23"/>
  <c r="M65" i="23"/>
  <c r="L65" i="23"/>
  <c r="K65" i="23"/>
  <c r="J65" i="23"/>
  <c r="I65" i="23"/>
  <c r="N64" i="23"/>
  <c r="M64" i="23"/>
  <c r="L64" i="23"/>
  <c r="K64" i="23"/>
  <c r="I64" i="23" s="1"/>
  <c r="J64" i="23"/>
  <c r="N63" i="23"/>
  <c r="M63" i="23"/>
  <c r="L63" i="23"/>
  <c r="K63" i="23"/>
  <c r="J63" i="23"/>
  <c r="I63" i="23"/>
  <c r="N62" i="23"/>
  <c r="M62" i="23"/>
  <c r="L62" i="23"/>
  <c r="K62" i="23"/>
  <c r="I62" i="23" s="1"/>
  <c r="J62" i="23"/>
  <c r="N61" i="23"/>
  <c r="M61" i="23"/>
  <c r="L61" i="23"/>
  <c r="K61" i="23"/>
  <c r="J61" i="23"/>
  <c r="I61" i="23"/>
  <c r="N60" i="23"/>
  <c r="M60" i="23"/>
  <c r="L60" i="23"/>
  <c r="K60" i="23"/>
  <c r="I60" i="23" s="1"/>
  <c r="J60" i="23"/>
  <c r="U38" i="23"/>
  <c r="K38" i="23"/>
  <c r="U37" i="23"/>
  <c r="K37" i="23"/>
  <c r="U36" i="23"/>
  <c r="K36" i="23"/>
  <c r="U35" i="23"/>
  <c r="K35" i="23"/>
  <c r="U34" i="23"/>
  <c r="K34" i="23"/>
  <c r="U33" i="23"/>
  <c r="K33" i="23"/>
  <c r="U32" i="23"/>
  <c r="K32" i="23"/>
  <c r="U31" i="23"/>
  <c r="K31" i="23"/>
  <c r="U30" i="23"/>
  <c r="K30" i="23"/>
  <c r="U29" i="23"/>
  <c r="K29" i="23"/>
  <c r="U28" i="23"/>
  <c r="K28" i="23"/>
  <c r="U27" i="23"/>
  <c r="K27" i="23"/>
  <c r="U26" i="23"/>
  <c r="K26" i="23"/>
  <c r="U25" i="23"/>
  <c r="K25" i="23"/>
  <c r="U24" i="23"/>
  <c r="K24" i="23"/>
  <c r="U23" i="23"/>
  <c r="K23" i="23"/>
  <c r="U22" i="23"/>
  <c r="K22" i="23"/>
  <c r="E12" i="23"/>
  <c r="D12" i="23"/>
  <c r="K8" i="23" s="1"/>
  <c r="K10" i="23"/>
  <c r="K9" i="23"/>
  <c r="K7" i="23"/>
  <c r="K6" i="23"/>
  <c r="L5" i="23"/>
  <c r="K5" i="23"/>
  <c r="J5" i="23"/>
  <c r="L4" i="23"/>
  <c r="K4" i="23"/>
  <c r="J4" i="23"/>
  <c r="P3" i="23"/>
  <c r="O3" i="23"/>
  <c r="N3" i="23"/>
  <c r="M3" i="23"/>
  <c r="L3" i="23"/>
  <c r="K3" i="23"/>
  <c r="J3" i="23"/>
  <c r="K2" i="23"/>
  <c r="D1" i="23"/>
  <c r="N399" i="22"/>
  <c r="M399" i="22"/>
  <c r="L399" i="22"/>
  <c r="K399" i="22"/>
  <c r="J399" i="22"/>
  <c r="I399" i="22" s="1"/>
  <c r="N398" i="22"/>
  <c r="M398" i="22"/>
  <c r="L398" i="22"/>
  <c r="K398" i="22"/>
  <c r="J398" i="22"/>
  <c r="N397" i="22"/>
  <c r="M397" i="22"/>
  <c r="L397" i="22"/>
  <c r="K397" i="22"/>
  <c r="J397" i="22"/>
  <c r="N396" i="22"/>
  <c r="M396" i="22"/>
  <c r="L396" i="22"/>
  <c r="K396" i="22"/>
  <c r="J396" i="22"/>
  <c r="N395" i="22"/>
  <c r="M395" i="22"/>
  <c r="L395" i="22"/>
  <c r="K395" i="22"/>
  <c r="J395" i="22"/>
  <c r="I395" i="22" s="1"/>
  <c r="N394" i="22"/>
  <c r="M394" i="22"/>
  <c r="L394" i="22"/>
  <c r="K394" i="22"/>
  <c r="J394" i="22"/>
  <c r="N393" i="22"/>
  <c r="M393" i="22"/>
  <c r="L393" i="22"/>
  <c r="K393" i="22"/>
  <c r="J393" i="22"/>
  <c r="N392" i="22"/>
  <c r="M392" i="22"/>
  <c r="L392" i="22"/>
  <c r="K392" i="22"/>
  <c r="J392" i="22"/>
  <c r="N391" i="22"/>
  <c r="M391" i="22"/>
  <c r="L391" i="22"/>
  <c r="K391" i="22"/>
  <c r="J391" i="22"/>
  <c r="I391" i="22" s="1"/>
  <c r="N390" i="22"/>
  <c r="M390" i="22"/>
  <c r="L390" i="22"/>
  <c r="K390" i="22"/>
  <c r="J390" i="22"/>
  <c r="N389" i="22"/>
  <c r="M389" i="22"/>
  <c r="L389" i="22"/>
  <c r="K389" i="22"/>
  <c r="J389" i="22"/>
  <c r="N388" i="22"/>
  <c r="M388" i="22"/>
  <c r="L388" i="22"/>
  <c r="K388" i="22"/>
  <c r="J388" i="22"/>
  <c r="N387" i="22"/>
  <c r="M387" i="22"/>
  <c r="L387" i="22"/>
  <c r="K387" i="22"/>
  <c r="J387" i="22"/>
  <c r="I387" i="22" s="1"/>
  <c r="N386" i="22"/>
  <c r="M386" i="22"/>
  <c r="L386" i="22"/>
  <c r="K386" i="22"/>
  <c r="J386" i="22"/>
  <c r="N385" i="22"/>
  <c r="M385" i="22"/>
  <c r="L385" i="22"/>
  <c r="K385" i="22"/>
  <c r="J385" i="22"/>
  <c r="N384" i="22"/>
  <c r="M384" i="22"/>
  <c r="L384" i="22"/>
  <c r="K384" i="22"/>
  <c r="J384" i="22"/>
  <c r="N383" i="22"/>
  <c r="M383" i="22"/>
  <c r="L383" i="22"/>
  <c r="K383" i="22"/>
  <c r="J383" i="22"/>
  <c r="I383" i="22" s="1"/>
  <c r="N382" i="22"/>
  <c r="M382" i="22"/>
  <c r="L382" i="22"/>
  <c r="K382" i="22"/>
  <c r="J382" i="22"/>
  <c r="N381" i="22"/>
  <c r="M381" i="22"/>
  <c r="L381" i="22"/>
  <c r="K381" i="22"/>
  <c r="J381" i="22"/>
  <c r="N380" i="22"/>
  <c r="M380" i="22"/>
  <c r="L380" i="22"/>
  <c r="K380" i="22"/>
  <c r="J380" i="22"/>
  <c r="N379" i="22"/>
  <c r="M379" i="22"/>
  <c r="L379" i="22"/>
  <c r="K379" i="22"/>
  <c r="J379" i="22"/>
  <c r="I379" i="22" s="1"/>
  <c r="N378" i="22"/>
  <c r="M378" i="22"/>
  <c r="L378" i="22"/>
  <c r="K378" i="22"/>
  <c r="J378" i="22"/>
  <c r="N377" i="22"/>
  <c r="M377" i="22"/>
  <c r="L377" i="22"/>
  <c r="K377" i="22"/>
  <c r="J377" i="22"/>
  <c r="N376" i="22"/>
  <c r="M376" i="22"/>
  <c r="L376" i="22"/>
  <c r="K376" i="22"/>
  <c r="J376" i="22"/>
  <c r="N375" i="22"/>
  <c r="M375" i="22"/>
  <c r="L375" i="22"/>
  <c r="K375" i="22"/>
  <c r="J375" i="22"/>
  <c r="I375" i="22" s="1"/>
  <c r="N374" i="22"/>
  <c r="M374" i="22"/>
  <c r="L374" i="22"/>
  <c r="K374" i="22"/>
  <c r="J374" i="22"/>
  <c r="N373" i="22"/>
  <c r="M373" i="22"/>
  <c r="L373" i="22"/>
  <c r="K373" i="22"/>
  <c r="J373" i="22"/>
  <c r="N372" i="22"/>
  <c r="M372" i="22"/>
  <c r="L372" i="22"/>
  <c r="K372" i="22"/>
  <c r="J372" i="22"/>
  <c r="N371" i="22"/>
  <c r="M371" i="22"/>
  <c r="L371" i="22"/>
  <c r="K371" i="22"/>
  <c r="J371" i="22"/>
  <c r="I371" i="22" s="1"/>
  <c r="N370" i="22"/>
  <c r="M370" i="22"/>
  <c r="L370" i="22"/>
  <c r="K370" i="22"/>
  <c r="J370" i="22"/>
  <c r="N369" i="22"/>
  <c r="M369" i="22"/>
  <c r="L369" i="22"/>
  <c r="K369" i="22"/>
  <c r="J369" i="22"/>
  <c r="N368" i="22"/>
  <c r="M368" i="22"/>
  <c r="L368" i="22"/>
  <c r="K368" i="22"/>
  <c r="J368" i="22"/>
  <c r="N367" i="22"/>
  <c r="M367" i="22"/>
  <c r="L367" i="22"/>
  <c r="K367" i="22"/>
  <c r="J367" i="22"/>
  <c r="I367" i="22" s="1"/>
  <c r="N366" i="22"/>
  <c r="M366" i="22"/>
  <c r="L366" i="22"/>
  <c r="K366" i="22"/>
  <c r="J366" i="22"/>
  <c r="N365" i="22"/>
  <c r="M365" i="22"/>
  <c r="L365" i="22"/>
  <c r="K365" i="22"/>
  <c r="J365" i="22"/>
  <c r="N364" i="22"/>
  <c r="M364" i="22"/>
  <c r="L364" i="22"/>
  <c r="K364" i="22"/>
  <c r="J364" i="22"/>
  <c r="N363" i="22"/>
  <c r="M363" i="22"/>
  <c r="L363" i="22"/>
  <c r="K363" i="22"/>
  <c r="J363" i="22"/>
  <c r="I363" i="22" s="1"/>
  <c r="N362" i="22"/>
  <c r="M362" i="22"/>
  <c r="L362" i="22"/>
  <c r="K362" i="22"/>
  <c r="J362" i="22"/>
  <c r="N361" i="22"/>
  <c r="M361" i="22"/>
  <c r="L361" i="22"/>
  <c r="K361" i="22"/>
  <c r="J361" i="22"/>
  <c r="N360" i="22"/>
  <c r="M360" i="22"/>
  <c r="L360" i="22"/>
  <c r="K360" i="22"/>
  <c r="J360" i="22"/>
  <c r="N359" i="22"/>
  <c r="M359" i="22"/>
  <c r="L359" i="22"/>
  <c r="K359" i="22"/>
  <c r="J359" i="22"/>
  <c r="I359" i="22" s="1"/>
  <c r="N358" i="22"/>
  <c r="M358" i="22"/>
  <c r="L358" i="22"/>
  <c r="K358" i="22"/>
  <c r="J358" i="22"/>
  <c r="N357" i="22"/>
  <c r="M357" i="22"/>
  <c r="L357" i="22"/>
  <c r="K357" i="22"/>
  <c r="J357" i="22"/>
  <c r="N356" i="22"/>
  <c r="M356" i="22"/>
  <c r="L356" i="22"/>
  <c r="K356" i="22"/>
  <c r="J356" i="22"/>
  <c r="N355" i="22"/>
  <c r="M355" i="22"/>
  <c r="L355" i="22"/>
  <c r="K355" i="22"/>
  <c r="J355" i="22"/>
  <c r="I355" i="22" s="1"/>
  <c r="N354" i="22"/>
  <c r="M354" i="22"/>
  <c r="L354" i="22"/>
  <c r="K354" i="22"/>
  <c r="J354" i="22"/>
  <c r="N353" i="22"/>
  <c r="M353" i="22"/>
  <c r="L353" i="22"/>
  <c r="K353" i="22"/>
  <c r="J353" i="22"/>
  <c r="N352" i="22"/>
  <c r="M352" i="22"/>
  <c r="L352" i="22"/>
  <c r="K352" i="22"/>
  <c r="J352" i="22"/>
  <c r="N351" i="22"/>
  <c r="M351" i="22"/>
  <c r="L351" i="22"/>
  <c r="K351" i="22"/>
  <c r="J351" i="22"/>
  <c r="I351" i="22" s="1"/>
  <c r="N350" i="22"/>
  <c r="M350" i="22"/>
  <c r="L350" i="22"/>
  <c r="K350" i="22"/>
  <c r="J350" i="22"/>
  <c r="N349" i="22"/>
  <c r="M349" i="22"/>
  <c r="L349" i="22"/>
  <c r="K349" i="22"/>
  <c r="J349" i="22"/>
  <c r="N348" i="22"/>
  <c r="M348" i="22"/>
  <c r="L348" i="22"/>
  <c r="K348" i="22"/>
  <c r="J348" i="22"/>
  <c r="N347" i="22"/>
  <c r="M347" i="22"/>
  <c r="L347" i="22"/>
  <c r="K347" i="22"/>
  <c r="J347" i="22"/>
  <c r="I347" i="22" s="1"/>
  <c r="N346" i="22"/>
  <c r="M346" i="22"/>
  <c r="L346" i="22"/>
  <c r="K346" i="22"/>
  <c r="J346" i="22"/>
  <c r="N345" i="22"/>
  <c r="M345" i="22"/>
  <c r="L345" i="22"/>
  <c r="K345" i="22"/>
  <c r="J345" i="22"/>
  <c r="N344" i="22"/>
  <c r="M344" i="22"/>
  <c r="L344" i="22"/>
  <c r="K344" i="22"/>
  <c r="J344" i="22"/>
  <c r="N343" i="22"/>
  <c r="M343" i="22"/>
  <c r="L343" i="22"/>
  <c r="K343" i="22"/>
  <c r="J343" i="22"/>
  <c r="I343" i="22" s="1"/>
  <c r="N342" i="22"/>
  <c r="M342" i="22"/>
  <c r="L342" i="22"/>
  <c r="K342" i="22"/>
  <c r="J342" i="22"/>
  <c r="N341" i="22"/>
  <c r="M341" i="22"/>
  <c r="L341" i="22"/>
  <c r="K341" i="22"/>
  <c r="J341" i="22"/>
  <c r="N340" i="22"/>
  <c r="M340" i="22"/>
  <c r="L340" i="22"/>
  <c r="K340" i="22"/>
  <c r="J340" i="22"/>
  <c r="N339" i="22"/>
  <c r="M339" i="22"/>
  <c r="L339" i="22"/>
  <c r="K339" i="22"/>
  <c r="J339" i="22"/>
  <c r="I339" i="22" s="1"/>
  <c r="N338" i="22"/>
  <c r="M338" i="22"/>
  <c r="L338" i="22"/>
  <c r="K338" i="22"/>
  <c r="J338" i="22"/>
  <c r="N337" i="22"/>
  <c r="M337" i="22"/>
  <c r="L337" i="22"/>
  <c r="K337" i="22"/>
  <c r="J337" i="22"/>
  <c r="N336" i="22"/>
  <c r="M336" i="22"/>
  <c r="L336" i="22"/>
  <c r="K336" i="22"/>
  <c r="J336" i="22"/>
  <c r="N335" i="22"/>
  <c r="M335" i="22"/>
  <c r="L335" i="22"/>
  <c r="K335" i="22"/>
  <c r="J335" i="22"/>
  <c r="I335" i="22"/>
  <c r="N334" i="22"/>
  <c r="M334" i="22"/>
  <c r="L334" i="22"/>
  <c r="K334" i="22"/>
  <c r="I334" i="22" s="1"/>
  <c r="J334" i="22"/>
  <c r="N333" i="22"/>
  <c r="M333" i="22"/>
  <c r="L333" i="22"/>
  <c r="K333" i="22"/>
  <c r="J333" i="22"/>
  <c r="I333" i="22" s="1"/>
  <c r="N332" i="22"/>
  <c r="M332" i="22"/>
  <c r="L332" i="22"/>
  <c r="K332" i="22"/>
  <c r="J332" i="22"/>
  <c r="N331" i="22"/>
  <c r="M331" i="22"/>
  <c r="L331" i="22"/>
  <c r="K331" i="22"/>
  <c r="J331" i="22"/>
  <c r="I331" i="22"/>
  <c r="N330" i="22"/>
  <c r="M330" i="22"/>
  <c r="L330" i="22"/>
  <c r="K330" i="22"/>
  <c r="I330" i="22" s="1"/>
  <c r="J330" i="22"/>
  <c r="N329" i="22"/>
  <c r="M329" i="22"/>
  <c r="L329" i="22"/>
  <c r="K329" i="22"/>
  <c r="J329" i="22"/>
  <c r="I329" i="22" s="1"/>
  <c r="N328" i="22"/>
  <c r="M328" i="22"/>
  <c r="L328" i="22"/>
  <c r="K328" i="22"/>
  <c r="J328" i="22"/>
  <c r="N327" i="22"/>
  <c r="M327" i="22"/>
  <c r="L327" i="22"/>
  <c r="K327" i="22"/>
  <c r="J327" i="22"/>
  <c r="I327" i="22"/>
  <c r="N326" i="22"/>
  <c r="M326" i="22"/>
  <c r="L326" i="22"/>
  <c r="K326" i="22"/>
  <c r="I326" i="22" s="1"/>
  <c r="J326" i="22"/>
  <c r="N325" i="22"/>
  <c r="M325" i="22"/>
  <c r="L325" i="22"/>
  <c r="K325" i="22"/>
  <c r="J325" i="22"/>
  <c r="I325" i="22" s="1"/>
  <c r="N324" i="22"/>
  <c r="M324" i="22"/>
  <c r="L324" i="22"/>
  <c r="K324" i="22"/>
  <c r="J324" i="22"/>
  <c r="N323" i="22"/>
  <c r="M323" i="22"/>
  <c r="L323" i="22"/>
  <c r="K323" i="22"/>
  <c r="J323" i="22"/>
  <c r="I323" i="22"/>
  <c r="N322" i="22"/>
  <c r="M322" i="22"/>
  <c r="L322" i="22"/>
  <c r="K322" i="22"/>
  <c r="I322" i="22" s="1"/>
  <c r="J322" i="22"/>
  <c r="N321" i="22"/>
  <c r="M321" i="22"/>
  <c r="L321" i="22"/>
  <c r="K321" i="22"/>
  <c r="J321" i="22"/>
  <c r="I321" i="22" s="1"/>
  <c r="N320" i="22"/>
  <c r="M320" i="22"/>
  <c r="L320" i="22"/>
  <c r="K320" i="22"/>
  <c r="J320" i="22"/>
  <c r="N319" i="22"/>
  <c r="M319" i="22"/>
  <c r="L319" i="22"/>
  <c r="K319" i="22"/>
  <c r="J319" i="22"/>
  <c r="I319" i="22"/>
  <c r="N318" i="22"/>
  <c r="M318" i="22"/>
  <c r="L318" i="22"/>
  <c r="K318" i="22"/>
  <c r="I318" i="22" s="1"/>
  <c r="J318" i="22"/>
  <c r="N317" i="22"/>
  <c r="M317" i="22"/>
  <c r="L317" i="22"/>
  <c r="K317" i="22"/>
  <c r="J317" i="22"/>
  <c r="I317" i="22" s="1"/>
  <c r="N316" i="22"/>
  <c r="M316" i="22"/>
  <c r="L316" i="22"/>
  <c r="K316" i="22"/>
  <c r="J316" i="22"/>
  <c r="N315" i="22"/>
  <c r="M315" i="22"/>
  <c r="L315" i="22"/>
  <c r="K315" i="22"/>
  <c r="I315" i="22" s="1"/>
  <c r="J315" i="22"/>
  <c r="N314" i="22"/>
  <c r="M314" i="22"/>
  <c r="L314" i="22"/>
  <c r="K314" i="22"/>
  <c r="J314" i="22"/>
  <c r="I314" i="22"/>
  <c r="N313" i="22"/>
  <c r="M313" i="22"/>
  <c r="L313" i="22"/>
  <c r="K313" i="22"/>
  <c r="I313" i="22" s="1"/>
  <c r="J313" i="22"/>
  <c r="N312" i="22"/>
  <c r="M312" i="22"/>
  <c r="L312" i="22"/>
  <c r="K312" i="22"/>
  <c r="J312" i="22"/>
  <c r="I312" i="22"/>
  <c r="N311" i="22"/>
  <c r="M311" i="22"/>
  <c r="L311" i="22"/>
  <c r="K311" i="22"/>
  <c r="I311" i="22" s="1"/>
  <c r="J311" i="22"/>
  <c r="N310" i="22"/>
  <c r="M310" i="22"/>
  <c r="L310" i="22"/>
  <c r="K310" i="22"/>
  <c r="J310" i="22"/>
  <c r="I310" i="22"/>
  <c r="N309" i="22"/>
  <c r="M309" i="22"/>
  <c r="L309" i="22"/>
  <c r="K309" i="22"/>
  <c r="I309" i="22" s="1"/>
  <c r="J309" i="22"/>
  <c r="N308" i="22"/>
  <c r="M308" i="22"/>
  <c r="L308" i="22"/>
  <c r="K308" i="22"/>
  <c r="J308" i="22"/>
  <c r="I308" i="22"/>
  <c r="N307" i="22"/>
  <c r="M307" i="22"/>
  <c r="L307" i="22"/>
  <c r="K307" i="22"/>
  <c r="I307" i="22" s="1"/>
  <c r="J307" i="22"/>
  <c r="N306" i="22"/>
  <c r="M306" i="22"/>
  <c r="L306" i="22"/>
  <c r="K306" i="22"/>
  <c r="J306" i="22"/>
  <c r="I306" i="22"/>
  <c r="N305" i="22"/>
  <c r="M305" i="22"/>
  <c r="L305" i="22"/>
  <c r="K305" i="22"/>
  <c r="I305" i="22" s="1"/>
  <c r="J305" i="22"/>
  <c r="N304" i="22"/>
  <c r="M304" i="22"/>
  <c r="L304" i="22"/>
  <c r="K304" i="22"/>
  <c r="J304" i="22"/>
  <c r="I304" i="22"/>
  <c r="N303" i="22"/>
  <c r="M303" i="22"/>
  <c r="L303" i="22"/>
  <c r="K303" i="22"/>
  <c r="I303" i="22" s="1"/>
  <c r="J303" i="22"/>
  <c r="N302" i="22"/>
  <c r="M302" i="22"/>
  <c r="L302" i="22"/>
  <c r="K302" i="22"/>
  <c r="J302" i="22"/>
  <c r="I302" i="22"/>
  <c r="N301" i="22"/>
  <c r="M301" i="22"/>
  <c r="L301" i="22"/>
  <c r="K301" i="22"/>
  <c r="I301" i="22" s="1"/>
  <c r="J301" i="22"/>
  <c r="N300" i="22"/>
  <c r="M300" i="22"/>
  <c r="L300" i="22"/>
  <c r="K300" i="22"/>
  <c r="J300" i="22"/>
  <c r="I300" i="22"/>
  <c r="N299" i="22"/>
  <c r="M299" i="22"/>
  <c r="L299" i="22"/>
  <c r="K299" i="22"/>
  <c r="I299" i="22" s="1"/>
  <c r="J299" i="22"/>
  <c r="N298" i="22"/>
  <c r="M298" i="22"/>
  <c r="L298" i="22"/>
  <c r="K298" i="22"/>
  <c r="J298" i="22"/>
  <c r="I298" i="22"/>
  <c r="N297" i="22"/>
  <c r="M297" i="22"/>
  <c r="L297" i="22"/>
  <c r="K297" i="22"/>
  <c r="I297" i="22" s="1"/>
  <c r="J297" i="22"/>
  <c r="N296" i="22"/>
  <c r="M296" i="22"/>
  <c r="L296" i="22"/>
  <c r="K296" i="22"/>
  <c r="J296" i="22"/>
  <c r="I296" i="22"/>
  <c r="N295" i="22"/>
  <c r="M295" i="22"/>
  <c r="L295" i="22"/>
  <c r="K295" i="22"/>
  <c r="I295" i="22" s="1"/>
  <c r="J295" i="22"/>
  <c r="N294" i="22"/>
  <c r="M294" i="22"/>
  <c r="L294" i="22"/>
  <c r="K294" i="22"/>
  <c r="J294" i="22"/>
  <c r="I294" i="22"/>
  <c r="N293" i="22"/>
  <c r="M293" i="22"/>
  <c r="L293" i="22"/>
  <c r="K293" i="22"/>
  <c r="I293" i="22" s="1"/>
  <c r="J293" i="22"/>
  <c r="N292" i="22"/>
  <c r="M292" i="22"/>
  <c r="L292" i="22"/>
  <c r="K292" i="22"/>
  <c r="J292" i="22"/>
  <c r="I292" i="22"/>
  <c r="N291" i="22"/>
  <c r="M291" i="22"/>
  <c r="L291" i="22"/>
  <c r="K291" i="22"/>
  <c r="I291" i="22" s="1"/>
  <c r="J291" i="22"/>
  <c r="N290" i="22"/>
  <c r="M290" i="22"/>
  <c r="L290" i="22"/>
  <c r="K290" i="22"/>
  <c r="J290" i="22"/>
  <c r="I290" i="22"/>
  <c r="N289" i="22"/>
  <c r="M289" i="22"/>
  <c r="L289" i="22"/>
  <c r="K289" i="22"/>
  <c r="I289" i="22" s="1"/>
  <c r="J289" i="22"/>
  <c r="N288" i="22"/>
  <c r="M288" i="22"/>
  <c r="L288" i="22"/>
  <c r="K288" i="22"/>
  <c r="J288" i="22"/>
  <c r="I288" i="22"/>
  <c r="N287" i="22"/>
  <c r="M287" i="22"/>
  <c r="L287" i="22"/>
  <c r="K287" i="22"/>
  <c r="I287" i="22" s="1"/>
  <c r="J287" i="22"/>
  <c r="N286" i="22"/>
  <c r="M286" i="22"/>
  <c r="L286" i="22"/>
  <c r="K286" i="22"/>
  <c r="J286" i="22"/>
  <c r="I286" i="22"/>
  <c r="N285" i="22"/>
  <c r="M285" i="22"/>
  <c r="L285" i="22"/>
  <c r="K285" i="22"/>
  <c r="I285" i="22" s="1"/>
  <c r="J285" i="22"/>
  <c r="N284" i="22"/>
  <c r="M284" i="22"/>
  <c r="L284" i="22"/>
  <c r="K284" i="22"/>
  <c r="J284" i="22"/>
  <c r="I284" i="22"/>
  <c r="N283" i="22"/>
  <c r="M283" i="22"/>
  <c r="L283" i="22"/>
  <c r="K283" i="22"/>
  <c r="I283" i="22" s="1"/>
  <c r="J283" i="22"/>
  <c r="N282" i="22"/>
  <c r="M282" i="22"/>
  <c r="L282" i="22"/>
  <c r="K282" i="22"/>
  <c r="J282" i="22"/>
  <c r="I282" i="22"/>
  <c r="N281" i="22"/>
  <c r="M281" i="22"/>
  <c r="L281" i="22"/>
  <c r="K281" i="22"/>
  <c r="I281" i="22" s="1"/>
  <c r="J281" i="22"/>
  <c r="N280" i="22"/>
  <c r="M280" i="22"/>
  <c r="L280" i="22"/>
  <c r="K280" i="22"/>
  <c r="J280" i="22"/>
  <c r="I280" i="22"/>
  <c r="N279" i="22"/>
  <c r="M279" i="22"/>
  <c r="L279" i="22"/>
  <c r="K279" i="22"/>
  <c r="I279" i="22" s="1"/>
  <c r="U35" i="22" s="1"/>
  <c r="J279" i="22"/>
  <c r="N278" i="22"/>
  <c r="M278" i="22"/>
  <c r="L278" i="22"/>
  <c r="K278" i="22"/>
  <c r="J278" i="22"/>
  <c r="I278" i="22"/>
  <c r="N277" i="22"/>
  <c r="M277" i="22"/>
  <c r="L277" i="22"/>
  <c r="K277" i="22"/>
  <c r="I277" i="22" s="1"/>
  <c r="J277" i="22"/>
  <c r="N276" i="22"/>
  <c r="M276" i="22"/>
  <c r="L276" i="22"/>
  <c r="K276" i="22"/>
  <c r="J276" i="22"/>
  <c r="I276" i="22"/>
  <c r="N275" i="22"/>
  <c r="M275" i="22"/>
  <c r="L275" i="22"/>
  <c r="K275" i="22"/>
  <c r="I275" i="22" s="1"/>
  <c r="J275" i="22"/>
  <c r="N274" i="22"/>
  <c r="M274" i="22"/>
  <c r="L274" i="22"/>
  <c r="K274" i="22"/>
  <c r="J274" i="22"/>
  <c r="I274" i="22"/>
  <c r="N273" i="22"/>
  <c r="M273" i="22"/>
  <c r="L273" i="22"/>
  <c r="K273" i="22"/>
  <c r="I273" i="22" s="1"/>
  <c r="J273" i="22"/>
  <c r="N272" i="22"/>
  <c r="M272" i="22"/>
  <c r="L272" i="22"/>
  <c r="K272" i="22"/>
  <c r="J272" i="22"/>
  <c r="I272" i="22"/>
  <c r="N271" i="22"/>
  <c r="M271" i="22"/>
  <c r="L271" i="22"/>
  <c r="K271" i="22"/>
  <c r="I271" i="22" s="1"/>
  <c r="J271" i="22"/>
  <c r="N270" i="22"/>
  <c r="M270" i="22"/>
  <c r="L270" i="22"/>
  <c r="K270" i="22"/>
  <c r="J270" i="22"/>
  <c r="I270" i="22"/>
  <c r="N269" i="22"/>
  <c r="M269" i="22"/>
  <c r="L269" i="22"/>
  <c r="K269" i="22"/>
  <c r="I269" i="22" s="1"/>
  <c r="J269" i="22"/>
  <c r="N268" i="22"/>
  <c r="M268" i="22"/>
  <c r="L268" i="22"/>
  <c r="K268" i="22"/>
  <c r="J268" i="22"/>
  <c r="I268" i="22"/>
  <c r="N267" i="22"/>
  <c r="M267" i="22"/>
  <c r="L267" i="22"/>
  <c r="K267" i="22"/>
  <c r="I267" i="22" s="1"/>
  <c r="J267" i="22"/>
  <c r="N266" i="22"/>
  <c r="M266" i="22"/>
  <c r="L266" i="22"/>
  <c r="K266" i="22"/>
  <c r="J266" i="22"/>
  <c r="I266" i="22"/>
  <c r="N265" i="22"/>
  <c r="M265" i="22"/>
  <c r="L265" i="22"/>
  <c r="K265" i="22"/>
  <c r="I265" i="22" s="1"/>
  <c r="J265" i="22"/>
  <c r="N264" i="22"/>
  <c r="M264" i="22"/>
  <c r="L264" i="22"/>
  <c r="K264" i="22"/>
  <c r="J264" i="22"/>
  <c r="I264" i="22"/>
  <c r="N263" i="22"/>
  <c r="M263" i="22"/>
  <c r="L263" i="22"/>
  <c r="K263" i="22"/>
  <c r="I263" i="22" s="1"/>
  <c r="J263" i="22"/>
  <c r="N262" i="22"/>
  <c r="M262" i="22"/>
  <c r="L262" i="22"/>
  <c r="K262" i="22"/>
  <c r="J262" i="22"/>
  <c r="I262" i="22"/>
  <c r="N261" i="22"/>
  <c r="M261" i="22"/>
  <c r="L261" i="22"/>
  <c r="K261" i="22"/>
  <c r="I261" i="22" s="1"/>
  <c r="J261" i="22"/>
  <c r="N260" i="22"/>
  <c r="M260" i="22"/>
  <c r="L260" i="22"/>
  <c r="K260" i="22"/>
  <c r="J260" i="22"/>
  <c r="I260" i="22"/>
  <c r="N259" i="22"/>
  <c r="M259" i="22"/>
  <c r="L259" i="22"/>
  <c r="K259" i="22"/>
  <c r="I259" i="22" s="1"/>
  <c r="J259" i="22"/>
  <c r="N258" i="22"/>
  <c r="M258" i="22"/>
  <c r="L258" i="22"/>
  <c r="K258" i="22"/>
  <c r="J258" i="22"/>
  <c r="I258" i="22"/>
  <c r="N257" i="22"/>
  <c r="M257" i="22"/>
  <c r="L257" i="22"/>
  <c r="K257" i="22"/>
  <c r="I257" i="22" s="1"/>
  <c r="J257" i="22"/>
  <c r="N256" i="22"/>
  <c r="M256" i="22"/>
  <c r="L256" i="22"/>
  <c r="K256" i="22"/>
  <c r="J256" i="22"/>
  <c r="I256" i="22"/>
  <c r="N255" i="22"/>
  <c r="M255" i="22"/>
  <c r="L255" i="22"/>
  <c r="K255" i="22"/>
  <c r="I255" i="22" s="1"/>
  <c r="J255" i="22"/>
  <c r="N254" i="22"/>
  <c r="M254" i="22"/>
  <c r="L254" i="22"/>
  <c r="K254" i="22"/>
  <c r="J254" i="22"/>
  <c r="I254" i="22"/>
  <c r="N253" i="22"/>
  <c r="M253" i="22"/>
  <c r="L253" i="22"/>
  <c r="K253" i="22"/>
  <c r="I253" i="22" s="1"/>
  <c r="J253" i="22"/>
  <c r="N252" i="22"/>
  <c r="M252" i="22"/>
  <c r="L252" i="22"/>
  <c r="K252" i="22"/>
  <c r="J252" i="22"/>
  <c r="I252" i="22"/>
  <c r="N251" i="22"/>
  <c r="M251" i="22"/>
  <c r="L251" i="22"/>
  <c r="K251" i="22"/>
  <c r="I251" i="22" s="1"/>
  <c r="U34" i="22" s="1"/>
  <c r="J251" i="22"/>
  <c r="N250" i="22"/>
  <c r="M250" i="22"/>
  <c r="L250" i="22"/>
  <c r="K250" i="22"/>
  <c r="J250" i="22"/>
  <c r="I250" i="22"/>
  <c r="N249" i="22"/>
  <c r="M249" i="22"/>
  <c r="L249" i="22"/>
  <c r="K249" i="22"/>
  <c r="I249" i="22" s="1"/>
  <c r="J249" i="22"/>
  <c r="N248" i="22"/>
  <c r="M248" i="22"/>
  <c r="L248" i="22"/>
  <c r="K248" i="22"/>
  <c r="J248" i="22"/>
  <c r="I248" i="22"/>
  <c r="N247" i="22"/>
  <c r="M247" i="22"/>
  <c r="L247" i="22"/>
  <c r="K247" i="22"/>
  <c r="I247" i="22" s="1"/>
  <c r="J247" i="22"/>
  <c r="N246" i="22"/>
  <c r="M246" i="22"/>
  <c r="L246" i="22"/>
  <c r="K246" i="22"/>
  <c r="J246" i="22"/>
  <c r="I246" i="22"/>
  <c r="N245" i="22"/>
  <c r="M245" i="22"/>
  <c r="L245" i="22"/>
  <c r="K245" i="22"/>
  <c r="I245" i="22" s="1"/>
  <c r="J245" i="22"/>
  <c r="N244" i="22"/>
  <c r="M244" i="22"/>
  <c r="L244" i="22"/>
  <c r="K244" i="22"/>
  <c r="J244" i="22"/>
  <c r="I244" i="22"/>
  <c r="N243" i="22"/>
  <c r="M243" i="22"/>
  <c r="L243" i="22"/>
  <c r="K243" i="22"/>
  <c r="I243" i="22" s="1"/>
  <c r="J243" i="22"/>
  <c r="N242" i="22"/>
  <c r="M242" i="22"/>
  <c r="L242" i="22"/>
  <c r="K242" i="22"/>
  <c r="J242" i="22"/>
  <c r="I242" i="22"/>
  <c r="N241" i="22"/>
  <c r="M241" i="22"/>
  <c r="L241" i="22"/>
  <c r="K241" i="22"/>
  <c r="I241" i="22" s="1"/>
  <c r="J241" i="22"/>
  <c r="N240" i="22"/>
  <c r="M240" i="22"/>
  <c r="L240" i="22"/>
  <c r="K240" i="22"/>
  <c r="J240" i="22"/>
  <c r="I240" i="22"/>
  <c r="N239" i="22"/>
  <c r="M239" i="22"/>
  <c r="L239" i="22"/>
  <c r="K239" i="22"/>
  <c r="I239" i="22" s="1"/>
  <c r="J239" i="22"/>
  <c r="N238" i="22"/>
  <c r="M238" i="22"/>
  <c r="L238" i="22"/>
  <c r="K238" i="22"/>
  <c r="J238" i="22"/>
  <c r="I238" i="22"/>
  <c r="N237" i="22"/>
  <c r="M237" i="22"/>
  <c r="L237" i="22"/>
  <c r="K237" i="22"/>
  <c r="I237" i="22" s="1"/>
  <c r="J237" i="22"/>
  <c r="N236" i="22"/>
  <c r="M236" i="22"/>
  <c r="L236" i="22"/>
  <c r="K236" i="22"/>
  <c r="J236" i="22"/>
  <c r="I236" i="22"/>
  <c r="N235" i="22"/>
  <c r="M235" i="22"/>
  <c r="L235" i="22"/>
  <c r="K235" i="22"/>
  <c r="I235" i="22" s="1"/>
  <c r="U37" i="22" s="1"/>
  <c r="J235" i="22"/>
  <c r="N234" i="22"/>
  <c r="M234" i="22"/>
  <c r="L234" i="22"/>
  <c r="K234" i="22"/>
  <c r="J234" i="22"/>
  <c r="I234" i="22"/>
  <c r="N233" i="22"/>
  <c r="M233" i="22"/>
  <c r="L233" i="22"/>
  <c r="K233" i="22"/>
  <c r="I233" i="22" s="1"/>
  <c r="J233" i="22"/>
  <c r="N232" i="22"/>
  <c r="M232" i="22"/>
  <c r="L232" i="22"/>
  <c r="K232" i="22"/>
  <c r="J232" i="22"/>
  <c r="I232" i="22"/>
  <c r="N231" i="22"/>
  <c r="M231" i="22"/>
  <c r="L231" i="22"/>
  <c r="K231" i="22"/>
  <c r="I231" i="22" s="1"/>
  <c r="U33" i="22" s="1"/>
  <c r="J231" i="22"/>
  <c r="N230" i="22"/>
  <c r="M230" i="22"/>
  <c r="L230" i="22"/>
  <c r="K230" i="22"/>
  <c r="J230" i="22"/>
  <c r="I230" i="22"/>
  <c r="N229" i="22"/>
  <c r="M229" i="22"/>
  <c r="L229" i="22"/>
  <c r="K229" i="22"/>
  <c r="I229" i="22" s="1"/>
  <c r="J229" i="22"/>
  <c r="N228" i="22"/>
  <c r="M228" i="22"/>
  <c r="L228" i="22"/>
  <c r="K228" i="22"/>
  <c r="J228" i="22"/>
  <c r="I228" i="22"/>
  <c r="N227" i="22"/>
  <c r="M227" i="22"/>
  <c r="L227" i="22"/>
  <c r="K227" i="22"/>
  <c r="I227" i="22" s="1"/>
  <c r="J227" i="22"/>
  <c r="N226" i="22"/>
  <c r="M226" i="22"/>
  <c r="L226" i="22"/>
  <c r="K226" i="22"/>
  <c r="J226" i="22"/>
  <c r="I226" i="22"/>
  <c r="N225" i="22"/>
  <c r="M225" i="22"/>
  <c r="L225" i="22"/>
  <c r="K225" i="22"/>
  <c r="I225" i="22" s="1"/>
  <c r="J225" i="22"/>
  <c r="N224" i="22"/>
  <c r="M224" i="22"/>
  <c r="L224" i="22"/>
  <c r="K224" i="22"/>
  <c r="J224" i="22"/>
  <c r="I224" i="22"/>
  <c r="N223" i="22"/>
  <c r="M223" i="22"/>
  <c r="L223" i="22"/>
  <c r="K223" i="22"/>
  <c r="I223" i="22" s="1"/>
  <c r="J223" i="22"/>
  <c r="N222" i="22"/>
  <c r="M222" i="22"/>
  <c r="L222" i="22"/>
  <c r="K222" i="22"/>
  <c r="J222" i="22"/>
  <c r="I222" i="22"/>
  <c r="N221" i="22"/>
  <c r="M221" i="22"/>
  <c r="L221" i="22"/>
  <c r="K221" i="22"/>
  <c r="I221" i="22" s="1"/>
  <c r="J221" i="22"/>
  <c r="N220" i="22"/>
  <c r="M220" i="22"/>
  <c r="L220" i="22"/>
  <c r="K220" i="22"/>
  <c r="J220" i="22"/>
  <c r="I220" i="22"/>
  <c r="N219" i="22"/>
  <c r="M219" i="22"/>
  <c r="L219" i="22"/>
  <c r="K219" i="22"/>
  <c r="I219" i="22" s="1"/>
  <c r="J219" i="22"/>
  <c r="N218" i="22"/>
  <c r="M218" i="22"/>
  <c r="L218" i="22"/>
  <c r="K218" i="22"/>
  <c r="J218" i="22"/>
  <c r="I218" i="22"/>
  <c r="N217" i="22"/>
  <c r="M217" i="22"/>
  <c r="L217" i="22"/>
  <c r="K217" i="22"/>
  <c r="I217" i="22" s="1"/>
  <c r="J217" i="22"/>
  <c r="N216" i="22"/>
  <c r="M216" i="22"/>
  <c r="L216" i="22"/>
  <c r="K216" i="22"/>
  <c r="J216" i="22"/>
  <c r="I216" i="22"/>
  <c r="N215" i="22"/>
  <c r="M215" i="22"/>
  <c r="L215" i="22"/>
  <c r="K215" i="22"/>
  <c r="I215" i="22" s="1"/>
  <c r="J215" i="22"/>
  <c r="N214" i="22"/>
  <c r="M214" i="22"/>
  <c r="L214" i="22"/>
  <c r="K214" i="22"/>
  <c r="J214" i="22"/>
  <c r="I214" i="22"/>
  <c r="N213" i="22"/>
  <c r="M213" i="22"/>
  <c r="L213" i="22"/>
  <c r="K213" i="22"/>
  <c r="I213" i="22" s="1"/>
  <c r="J213" i="22"/>
  <c r="N212" i="22"/>
  <c r="M212" i="22"/>
  <c r="L212" i="22"/>
  <c r="K212" i="22"/>
  <c r="J212" i="22"/>
  <c r="I212" i="22"/>
  <c r="N211" i="22"/>
  <c r="M211" i="22"/>
  <c r="L211" i="22"/>
  <c r="K211" i="22"/>
  <c r="I211" i="22" s="1"/>
  <c r="J211" i="22"/>
  <c r="N210" i="22"/>
  <c r="M210" i="22"/>
  <c r="L210" i="22"/>
  <c r="K210" i="22"/>
  <c r="J210" i="22"/>
  <c r="I210" i="22"/>
  <c r="N209" i="22"/>
  <c r="M209" i="22"/>
  <c r="L209" i="22"/>
  <c r="K209" i="22"/>
  <c r="I209" i="22" s="1"/>
  <c r="U32" i="22" s="1"/>
  <c r="J209" i="22"/>
  <c r="N208" i="22"/>
  <c r="M208" i="22"/>
  <c r="L208" i="22"/>
  <c r="K208" i="22"/>
  <c r="J208" i="22"/>
  <c r="I208" i="22"/>
  <c r="N207" i="22"/>
  <c r="M207" i="22"/>
  <c r="L207" i="22"/>
  <c r="K207" i="22"/>
  <c r="I207" i="22" s="1"/>
  <c r="J207" i="22"/>
  <c r="N206" i="22"/>
  <c r="M206" i="22"/>
  <c r="L206" i="22"/>
  <c r="K206" i="22"/>
  <c r="J206" i="22"/>
  <c r="I206" i="22"/>
  <c r="N205" i="22"/>
  <c r="M205" i="22"/>
  <c r="L205" i="22"/>
  <c r="K205" i="22"/>
  <c r="I205" i="22" s="1"/>
  <c r="J205" i="22"/>
  <c r="N204" i="22"/>
  <c r="M204" i="22"/>
  <c r="L204" i="22"/>
  <c r="K204" i="22"/>
  <c r="J204" i="22"/>
  <c r="I204" i="22"/>
  <c r="N203" i="22"/>
  <c r="M203" i="22"/>
  <c r="L203" i="22"/>
  <c r="K203" i="22"/>
  <c r="I203" i="22" s="1"/>
  <c r="K37" i="22" s="1"/>
  <c r="J203" i="22"/>
  <c r="N202" i="22"/>
  <c r="M202" i="22"/>
  <c r="L202" i="22"/>
  <c r="K202" i="22"/>
  <c r="J202" i="22"/>
  <c r="I202" i="22"/>
  <c r="N201" i="22"/>
  <c r="M201" i="22"/>
  <c r="L201" i="22"/>
  <c r="K201" i="22"/>
  <c r="I201" i="22" s="1"/>
  <c r="K35" i="22" s="1"/>
  <c r="J201" i="22"/>
  <c r="N200" i="22"/>
  <c r="M200" i="22"/>
  <c r="L200" i="22"/>
  <c r="K200" i="22"/>
  <c r="J200" i="22"/>
  <c r="I200" i="22"/>
  <c r="N199" i="22"/>
  <c r="M199" i="22"/>
  <c r="L199" i="22"/>
  <c r="K199" i="22"/>
  <c r="I199" i="22" s="1"/>
  <c r="U31" i="22" s="1"/>
  <c r="J199" i="22"/>
  <c r="N198" i="22"/>
  <c r="M198" i="22"/>
  <c r="L198" i="22"/>
  <c r="K198" i="22"/>
  <c r="J198" i="22"/>
  <c r="I198" i="22"/>
  <c r="N197" i="22"/>
  <c r="M197" i="22"/>
  <c r="L197" i="22"/>
  <c r="K197" i="22"/>
  <c r="I197" i="22" s="1"/>
  <c r="J197" i="22"/>
  <c r="N196" i="22"/>
  <c r="M196" i="22"/>
  <c r="L196" i="22"/>
  <c r="K196" i="22"/>
  <c r="J196" i="22"/>
  <c r="I196" i="22"/>
  <c r="N195" i="22"/>
  <c r="M195" i="22"/>
  <c r="L195" i="22"/>
  <c r="K195" i="22"/>
  <c r="I195" i="22" s="1"/>
  <c r="K33" i="22" s="1"/>
  <c r="J195" i="22"/>
  <c r="N194" i="22"/>
  <c r="M194" i="22"/>
  <c r="L194" i="22"/>
  <c r="K194" i="22"/>
  <c r="J194" i="22"/>
  <c r="I194" i="22"/>
  <c r="N193" i="22"/>
  <c r="M193" i="22"/>
  <c r="L193" i="22"/>
  <c r="K193" i="22"/>
  <c r="I193" i="22" s="1"/>
  <c r="J193" i="22"/>
  <c r="N192" i="22"/>
  <c r="M192" i="22"/>
  <c r="L192" i="22"/>
  <c r="K192" i="22"/>
  <c r="J192" i="22"/>
  <c r="I192" i="22"/>
  <c r="N191" i="22"/>
  <c r="M191" i="22"/>
  <c r="L191" i="22"/>
  <c r="K191" i="22"/>
  <c r="I191" i="22" s="1"/>
  <c r="J191" i="22"/>
  <c r="N190" i="22"/>
  <c r="M190" i="22"/>
  <c r="L190" i="22"/>
  <c r="K190" i="22"/>
  <c r="J190" i="22"/>
  <c r="I190" i="22"/>
  <c r="N189" i="22"/>
  <c r="M189" i="22"/>
  <c r="L189" i="22"/>
  <c r="K189" i="22"/>
  <c r="I189" i="22" s="1"/>
  <c r="J189" i="22"/>
  <c r="N188" i="22"/>
  <c r="M188" i="22"/>
  <c r="L188" i="22"/>
  <c r="K188" i="22"/>
  <c r="J188" i="22"/>
  <c r="I188" i="22"/>
  <c r="N187" i="22"/>
  <c r="M187" i="22"/>
  <c r="L187" i="22"/>
  <c r="K187" i="22"/>
  <c r="I187" i="22" s="1"/>
  <c r="K32" i="22" s="1"/>
  <c r="J187" i="22"/>
  <c r="N186" i="22"/>
  <c r="M186" i="22"/>
  <c r="L186" i="22"/>
  <c r="K186" i="22"/>
  <c r="J186" i="22"/>
  <c r="I186" i="22"/>
  <c r="N185" i="22"/>
  <c r="M185" i="22"/>
  <c r="L185" i="22"/>
  <c r="K185" i="22"/>
  <c r="I185" i="22" s="1"/>
  <c r="K30" i="22" s="1"/>
  <c r="J185" i="22"/>
  <c r="N184" i="22"/>
  <c r="M184" i="22"/>
  <c r="L184" i="22"/>
  <c r="K184" i="22"/>
  <c r="J184" i="22"/>
  <c r="I184" i="22"/>
  <c r="N183" i="22"/>
  <c r="M183" i="22"/>
  <c r="L183" i="22"/>
  <c r="K183" i="22"/>
  <c r="I183" i="22" s="1"/>
  <c r="J183" i="22"/>
  <c r="N182" i="22"/>
  <c r="M182" i="22"/>
  <c r="L182" i="22"/>
  <c r="K182" i="22"/>
  <c r="J182" i="22"/>
  <c r="I182" i="22"/>
  <c r="N181" i="22"/>
  <c r="M181" i="22"/>
  <c r="L181" i="22"/>
  <c r="K181" i="22"/>
  <c r="I181" i="22" s="1"/>
  <c r="J181" i="22"/>
  <c r="N180" i="22"/>
  <c r="M180" i="22"/>
  <c r="L180" i="22"/>
  <c r="K180" i="22"/>
  <c r="J180" i="22"/>
  <c r="I180" i="22"/>
  <c r="N179" i="22"/>
  <c r="M179" i="22"/>
  <c r="L179" i="22"/>
  <c r="K179" i="22"/>
  <c r="I179" i="22" s="1"/>
  <c r="J179" i="22"/>
  <c r="N178" i="22"/>
  <c r="M178" i="22"/>
  <c r="L178" i="22"/>
  <c r="K178" i="22"/>
  <c r="J178" i="22"/>
  <c r="I178" i="22"/>
  <c r="N177" i="22"/>
  <c r="M177" i="22"/>
  <c r="L177" i="22"/>
  <c r="K177" i="22"/>
  <c r="I177" i="22" s="1"/>
  <c r="J177" i="22"/>
  <c r="N176" i="22"/>
  <c r="M176" i="22"/>
  <c r="L176" i="22"/>
  <c r="K176" i="22"/>
  <c r="J176" i="22"/>
  <c r="I176" i="22"/>
  <c r="N175" i="22"/>
  <c r="M175" i="22"/>
  <c r="L175" i="22"/>
  <c r="K175" i="22"/>
  <c r="I175" i="22" s="1"/>
  <c r="J175" i="22"/>
  <c r="N174" i="22"/>
  <c r="M174" i="22"/>
  <c r="L174" i="22"/>
  <c r="K174" i="22"/>
  <c r="J174" i="22"/>
  <c r="I174" i="22"/>
  <c r="N173" i="22"/>
  <c r="M173" i="22"/>
  <c r="L173" i="22"/>
  <c r="K173" i="22"/>
  <c r="I173" i="22" s="1"/>
  <c r="K28" i="22" s="1"/>
  <c r="J173" i="22"/>
  <c r="N172" i="22"/>
  <c r="M172" i="22"/>
  <c r="L172" i="22"/>
  <c r="K172" i="22"/>
  <c r="J172" i="22"/>
  <c r="I172" i="22"/>
  <c r="N171" i="22"/>
  <c r="M171" i="22"/>
  <c r="L171" i="22"/>
  <c r="K171" i="22"/>
  <c r="I171" i="22" s="1"/>
  <c r="U28" i="22" s="1"/>
  <c r="J171" i="22"/>
  <c r="N170" i="22"/>
  <c r="M170" i="22"/>
  <c r="L170" i="22"/>
  <c r="K170" i="22"/>
  <c r="J170" i="22"/>
  <c r="I170" i="22"/>
  <c r="N169" i="22"/>
  <c r="M169" i="22"/>
  <c r="L169" i="22"/>
  <c r="K169" i="22"/>
  <c r="I169" i="22" s="1"/>
  <c r="J169" i="22"/>
  <c r="N168" i="22"/>
  <c r="M168" i="22"/>
  <c r="L168" i="22"/>
  <c r="K168" i="22"/>
  <c r="J168" i="22"/>
  <c r="I168" i="22"/>
  <c r="N167" i="22"/>
  <c r="M167" i="22"/>
  <c r="L167" i="22"/>
  <c r="K167" i="22"/>
  <c r="I167" i="22" s="1"/>
  <c r="U26" i="22" s="1"/>
  <c r="J167" i="22"/>
  <c r="N166" i="22"/>
  <c r="M166" i="22"/>
  <c r="L166" i="22"/>
  <c r="K166" i="22"/>
  <c r="J166" i="22"/>
  <c r="I166" i="22"/>
  <c r="N165" i="22"/>
  <c r="M165" i="22"/>
  <c r="L165" i="22"/>
  <c r="K165" i="22"/>
  <c r="I165" i="22" s="1"/>
  <c r="J165" i="22"/>
  <c r="N164" i="22"/>
  <c r="M164" i="22"/>
  <c r="L164" i="22"/>
  <c r="K164" i="22"/>
  <c r="J164" i="22"/>
  <c r="I164" i="22"/>
  <c r="N163" i="22"/>
  <c r="M163" i="22"/>
  <c r="L163" i="22"/>
  <c r="K163" i="22"/>
  <c r="I163" i="22" s="1"/>
  <c r="J163" i="22"/>
  <c r="N162" i="22"/>
  <c r="M162" i="22"/>
  <c r="L162" i="22"/>
  <c r="K162" i="22"/>
  <c r="J162" i="22"/>
  <c r="I162" i="22"/>
  <c r="N161" i="22"/>
  <c r="M161" i="22"/>
  <c r="L161" i="22"/>
  <c r="K161" i="22"/>
  <c r="I161" i="22" s="1"/>
  <c r="U24" i="22" s="1"/>
  <c r="J161" i="22"/>
  <c r="N160" i="22"/>
  <c r="M160" i="22"/>
  <c r="L160" i="22"/>
  <c r="K160" i="22"/>
  <c r="J160" i="22"/>
  <c r="I160" i="22"/>
  <c r="N159" i="22"/>
  <c r="M159" i="22"/>
  <c r="L159" i="22"/>
  <c r="K159" i="22"/>
  <c r="I159" i="22" s="1"/>
  <c r="J159" i="22"/>
  <c r="N158" i="22"/>
  <c r="M158" i="22"/>
  <c r="L158" i="22"/>
  <c r="K158" i="22"/>
  <c r="J158" i="22"/>
  <c r="I158" i="22"/>
  <c r="N157" i="22"/>
  <c r="M157" i="22"/>
  <c r="L157" i="22"/>
  <c r="K157" i="22"/>
  <c r="I157" i="22" s="1"/>
  <c r="J157" i="22"/>
  <c r="N156" i="22"/>
  <c r="M156" i="22"/>
  <c r="L156" i="22"/>
  <c r="K156" i="22"/>
  <c r="J156" i="22"/>
  <c r="I156" i="22"/>
  <c r="N155" i="22"/>
  <c r="M155" i="22"/>
  <c r="L155" i="22"/>
  <c r="K155" i="22"/>
  <c r="I155" i="22" s="1"/>
  <c r="K26" i="22" s="1"/>
  <c r="J155" i="22"/>
  <c r="N154" i="22"/>
  <c r="M154" i="22"/>
  <c r="L154" i="22"/>
  <c r="K154" i="22"/>
  <c r="J154" i="22"/>
  <c r="I154" i="22"/>
  <c r="N153" i="22"/>
  <c r="M153" i="22"/>
  <c r="L153" i="22"/>
  <c r="K153" i="22"/>
  <c r="I153" i="22" s="1"/>
  <c r="K24" i="22" s="1"/>
  <c r="J153" i="22"/>
  <c r="N152" i="22"/>
  <c r="M152" i="22"/>
  <c r="L152" i="22"/>
  <c r="K152" i="22"/>
  <c r="J152" i="22"/>
  <c r="I152" i="22"/>
  <c r="N151" i="22"/>
  <c r="M151" i="22"/>
  <c r="L151" i="22"/>
  <c r="K151" i="22"/>
  <c r="I151" i="22" s="1"/>
  <c r="U23" i="22" s="1"/>
  <c r="J151" i="22"/>
  <c r="N150" i="22"/>
  <c r="M150" i="22"/>
  <c r="L150" i="22"/>
  <c r="K150" i="22"/>
  <c r="J150" i="22"/>
  <c r="I150" i="22"/>
  <c r="N149" i="22"/>
  <c r="M149" i="22"/>
  <c r="L149" i="22"/>
  <c r="K149" i="22"/>
  <c r="I149" i="22" s="1"/>
  <c r="J149" i="22"/>
  <c r="N148" i="22"/>
  <c r="M148" i="22"/>
  <c r="L148" i="22"/>
  <c r="K148" i="22"/>
  <c r="J148" i="22"/>
  <c r="I148" i="22"/>
  <c r="N147" i="22"/>
  <c r="M147" i="22"/>
  <c r="L147" i="22"/>
  <c r="K147" i="22"/>
  <c r="I147" i="22" s="1"/>
  <c r="J147" i="22"/>
  <c r="N146" i="22"/>
  <c r="M146" i="22"/>
  <c r="L146" i="22"/>
  <c r="K146" i="22"/>
  <c r="J146" i="22"/>
  <c r="I146" i="22"/>
  <c r="N145" i="22"/>
  <c r="M145" i="22"/>
  <c r="L145" i="22"/>
  <c r="K145" i="22"/>
  <c r="I145" i="22" s="1"/>
  <c r="J145" i="22"/>
  <c r="N144" i="22"/>
  <c r="M144" i="22"/>
  <c r="L144" i="22"/>
  <c r="K144" i="22"/>
  <c r="J144" i="22"/>
  <c r="I144" i="22"/>
  <c r="N143" i="22"/>
  <c r="M143" i="22"/>
  <c r="L143" i="22"/>
  <c r="K143" i="22"/>
  <c r="I143" i="22" s="1"/>
  <c r="J143" i="22"/>
  <c r="N142" i="22"/>
  <c r="M142" i="22"/>
  <c r="L142" i="22"/>
  <c r="K142" i="22"/>
  <c r="J142" i="22"/>
  <c r="I142" i="22"/>
  <c r="N141" i="22"/>
  <c r="M141" i="22"/>
  <c r="L141" i="22"/>
  <c r="K141" i="22"/>
  <c r="I141" i="22" s="1"/>
  <c r="J141" i="22"/>
  <c r="N140" i="22"/>
  <c r="M140" i="22"/>
  <c r="L140" i="22"/>
  <c r="K140" i="22"/>
  <c r="J140" i="22"/>
  <c r="I140" i="22"/>
  <c r="N139" i="22"/>
  <c r="M139" i="22"/>
  <c r="L139" i="22"/>
  <c r="K139" i="22"/>
  <c r="I139" i="22" s="1"/>
  <c r="J139" i="22"/>
  <c r="N138" i="22"/>
  <c r="M138" i="22"/>
  <c r="L138" i="22"/>
  <c r="K138" i="22"/>
  <c r="J138" i="22"/>
  <c r="I138" i="22"/>
  <c r="N137" i="22"/>
  <c r="M137" i="22"/>
  <c r="L137" i="22"/>
  <c r="K137" i="22"/>
  <c r="I137" i="22" s="1"/>
  <c r="J137" i="22"/>
  <c r="N136" i="22"/>
  <c r="M136" i="22"/>
  <c r="L136" i="22"/>
  <c r="K136" i="22"/>
  <c r="J136" i="22"/>
  <c r="I136" i="22"/>
  <c r="N135" i="22"/>
  <c r="M135" i="22"/>
  <c r="L135" i="22"/>
  <c r="K135" i="22"/>
  <c r="I135" i="22" s="1"/>
  <c r="J135" i="22"/>
  <c r="N134" i="22"/>
  <c r="M134" i="22"/>
  <c r="L134" i="22"/>
  <c r="K134" i="22"/>
  <c r="J134" i="22"/>
  <c r="I134" i="22"/>
  <c r="N133" i="22"/>
  <c r="M133" i="22"/>
  <c r="L133" i="22"/>
  <c r="K133" i="22"/>
  <c r="I133" i="22" s="1"/>
  <c r="J133" i="22"/>
  <c r="N132" i="22"/>
  <c r="M132" i="22"/>
  <c r="L132" i="22"/>
  <c r="K132" i="22"/>
  <c r="J132" i="22"/>
  <c r="I132" i="22"/>
  <c r="N131" i="22"/>
  <c r="M131" i="22"/>
  <c r="L131" i="22"/>
  <c r="K131" i="22"/>
  <c r="I131" i="22" s="1"/>
  <c r="J131" i="22"/>
  <c r="N130" i="22"/>
  <c r="M130" i="22"/>
  <c r="L130" i="22"/>
  <c r="K130" i="22"/>
  <c r="J130" i="22"/>
  <c r="I130" i="22"/>
  <c r="N129" i="22"/>
  <c r="M129" i="22"/>
  <c r="L129" i="22"/>
  <c r="K129" i="22"/>
  <c r="I129" i="22" s="1"/>
  <c r="J129" i="22"/>
  <c r="N128" i="22"/>
  <c r="M128" i="22"/>
  <c r="L128" i="22"/>
  <c r="K128" i="22"/>
  <c r="J128" i="22"/>
  <c r="I128" i="22"/>
  <c r="N127" i="22"/>
  <c r="M127" i="22"/>
  <c r="L127" i="22"/>
  <c r="K127" i="22"/>
  <c r="I127" i="22" s="1"/>
  <c r="J127" i="22"/>
  <c r="N126" i="22"/>
  <c r="M126" i="22"/>
  <c r="L126" i="22"/>
  <c r="K126" i="22"/>
  <c r="J126" i="22"/>
  <c r="I126" i="22"/>
  <c r="N125" i="22"/>
  <c r="M125" i="22"/>
  <c r="L125" i="22"/>
  <c r="K125" i="22"/>
  <c r="I125" i="22" s="1"/>
  <c r="J125" i="22"/>
  <c r="N124" i="22"/>
  <c r="M124" i="22"/>
  <c r="L124" i="22"/>
  <c r="K124" i="22"/>
  <c r="J124" i="22"/>
  <c r="I124" i="22"/>
  <c r="N123" i="22"/>
  <c r="M123" i="22"/>
  <c r="L123" i="22"/>
  <c r="K123" i="22"/>
  <c r="I123" i="22" s="1"/>
  <c r="J123" i="22"/>
  <c r="N122" i="22"/>
  <c r="M122" i="22"/>
  <c r="L122" i="22"/>
  <c r="K122" i="22"/>
  <c r="J122" i="22"/>
  <c r="I122" i="22"/>
  <c r="N121" i="22"/>
  <c r="M121" i="22"/>
  <c r="L121" i="22"/>
  <c r="K121" i="22"/>
  <c r="I121" i="22" s="1"/>
  <c r="J121" i="22"/>
  <c r="N120" i="22"/>
  <c r="M120" i="22"/>
  <c r="L120" i="22"/>
  <c r="K120" i="22"/>
  <c r="J120" i="22"/>
  <c r="I120" i="22"/>
  <c r="N119" i="22"/>
  <c r="M119" i="22"/>
  <c r="L119" i="22"/>
  <c r="K119" i="22"/>
  <c r="I119" i="22" s="1"/>
  <c r="J119" i="22"/>
  <c r="N118" i="22"/>
  <c r="M118" i="22"/>
  <c r="L118" i="22"/>
  <c r="K118" i="22"/>
  <c r="J118" i="22"/>
  <c r="I118" i="22"/>
  <c r="N117" i="22"/>
  <c r="M117" i="22"/>
  <c r="L117" i="22"/>
  <c r="K117" i="22"/>
  <c r="I117" i="22" s="1"/>
  <c r="J117" i="22"/>
  <c r="N116" i="22"/>
  <c r="M116" i="22"/>
  <c r="L116" i="22"/>
  <c r="K116" i="22"/>
  <c r="J116" i="22"/>
  <c r="I116" i="22"/>
  <c r="N115" i="22"/>
  <c r="M115" i="22"/>
  <c r="L115" i="22"/>
  <c r="K115" i="22"/>
  <c r="I115" i="22" s="1"/>
  <c r="J115" i="22"/>
  <c r="N114" i="22"/>
  <c r="M114" i="22"/>
  <c r="L114" i="22"/>
  <c r="K114" i="22"/>
  <c r="J114" i="22"/>
  <c r="I114" i="22"/>
  <c r="N113" i="22"/>
  <c r="M113" i="22"/>
  <c r="L113" i="22"/>
  <c r="K113" i="22"/>
  <c r="I113" i="22" s="1"/>
  <c r="J113" i="22"/>
  <c r="N112" i="22"/>
  <c r="M112" i="22"/>
  <c r="L112" i="22"/>
  <c r="K112" i="22"/>
  <c r="J112" i="22"/>
  <c r="I112" i="22"/>
  <c r="N111" i="22"/>
  <c r="M111" i="22"/>
  <c r="L111" i="22"/>
  <c r="K111" i="22"/>
  <c r="I111" i="22" s="1"/>
  <c r="J111" i="22"/>
  <c r="N110" i="22"/>
  <c r="M110" i="22"/>
  <c r="L110" i="22"/>
  <c r="K110" i="22"/>
  <c r="J110" i="22"/>
  <c r="I110" i="22"/>
  <c r="N109" i="22"/>
  <c r="M109" i="22"/>
  <c r="L109" i="22"/>
  <c r="K109" i="22"/>
  <c r="I109" i="22" s="1"/>
  <c r="J109" i="22"/>
  <c r="N108" i="22"/>
  <c r="M108" i="22"/>
  <c r="L108" i="22"/>
  <c r="K108" i="22"/>
  <c r="J108" i="22"/>
  <c r="I108" i="22"/>
  <c r="N107" i="22"/>
  <c r="M107" i="22"/>
  <c r="L107" i="22"/>
  <c r="K107" i="22"/>
  <c r="I107" i="22" s="1"/>
  <c r="J107" i="22"/>
  <c r="N106" i="22"/>
  <c r="M106" i="22"/>
  <c r="L106" i="22"/>
  <c r="K106" i="22"/>
  <c r="J106" i="22"/>
  <c r="I106" i="22"/>
  <c r="N105" i="22"/>
  <c r="M105" i="22"/>
  <c r="L105" i="22"/>
  <c r="K105" i="22"/>
  <c r="I105" i="22" s="1"/>
  <c r="J105" i="22"/>
  <c r="N104" i="22"/>
  <c r="M104" i="22"/>
  <c r="L104" i="22"/>
  <c r="K104" i="22"/>
  <c r="J104" i="22"/>
  <c r="I104" i="22"/>
  <c r="N103" i="22"/>
  <c r="M103" i="22"/>
  <c r="L103" i="22"/>
  <c r="K103" i="22"/>
  <c r="I103" i="22" s="1"/>
  <c r="J103" i="22"/>
  <c r="N102" i="22"/>
  <c r="M102" i="22"/>
  <c r="L102" i="22"/>
  <c r="K102" i="22"/>
  <c r="J102" i="22"/>
  <c r="I102" i="22"/>
  <c r="N101" i="22"/>
  <c r="M101" i="22"/>
  <c r="L101" i="22"/>
  <c r="K101" i="22"/>
  <c r="I101" i="22" s="1"/>
  <c r="J101" i="22"/>
  <c r="N100" i="22"/>
  <c r="M100" i="22"/>
  <c r="L100" i="22"/>
  <c r="K100" i="22"/>
  <c r="J100" i="22"/>
  <c r="I100" i="22"/>
  <c r="N99" i="22"/>
  <c r="M99" i="22"/>
  <c r="L99" i="22"/>
  <c r="K99" i="22"/>
  <c r="I99" i="22" s="1"/>
  <c r="J99" i="22"/>
  <c r="N98" i="22"/>
  <c r="M98" i="22"/>
  <c r="L98" i="22"/>
  <c r="K98" i="22"/>
  <c r="J98" i="22"/>
  <c r="I98" i="22"/>
  <c r="N97" i="22"/>
  <c r="M97" i="22"/>
  <c r="L97" i="22"/>
  <c r="K97" i="22"/>
  <c r="I97" i="22" s="1"/>
  <c r="J97" i="22"/>
  <c r="N96" i="22"/>
  <c r="M96" i="22"/>
  <c r="L96" i="22"/>
  <c r="K96" i="22"/>
  <c r="J96" i="22"/>
  <c r="I96" i="22"/>
  <c r="N95" i="22"/>
  <c r="M95" i="22"/>
  <c r="L95" i="22"/>
  <c r="K95" i="22"/>
  <c r="I95" i="22" s="1"/>
  <c r="J95" i="22"/>
  <c r="N94" i="22"/>
  <c r="M94" i="22"/>
  <c r="L94" i="22"/>
  <c r="K94" i="22"/>
  <c r="J94" i="22"/>
  <c r="I94" i="22"/>
  <c r="N93" i="22"/>
  <c r="M93" i="22"/>
  <c r="L93" i="22"/>
  <c r="K93" i="22"/>
  <c r="I93" i="22" s="1"/>
  <c r="J93" i="22"/>
  <c r="N92" i="22"/>
  <c r="M92" i="22"/>
  <c r="L92" i="22"/>
  <c r="K92" i="22"/>
  <c r="J92" i="22"/>
  <c r="I92" i="22"/>
  <c r="N91" i="22"/>
  <c r="M91" i="22"/>
  <c r="L91" i="22"/>
  <c r="K91" i="22"/>
  <c r="I91" i="22" s="1"/>
  <c r="J91" i="22"/>
  <c r="N90" i="22"/>
  <c r="M90" i="22"/>
  <c r="L90" i="22"/>
  <c r="K90" i="22"/>
  <c r="J90" i="22"/>
  <c r="I90" i="22"/>
  <c r="N89" i="22"/>
  <c r="M89" i="22"/>
  <c r="L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N80" i="22"/>
  <c r="M80" i="22"/>
  <c r="L80" i="22"/>
  <c r="K80" i="22"/>
  <c r="I80" i="22" s="1"/>
  <c r="J80" i="22"/>
  <c r="N79" i="22"/>
  <c r="M79" i="22"/>
  <c r="L79" i="22"/>
  <c r="I79" i="22" s="1"/>
  <c r="K79" i="22"/>
  <c r="J79" i="22"/>
  <c r="N78" i="22"/>
  <c r="M78" i="22"/>
  <c r="L78" i="22"/>
  <c r="J78" i="22"/>
  <c r="L77" i="22"/>
  <c r="K77" i="22"/>
  <c r="J77" i="22"/>
  <c r="J76" i="22"/>
  <c r="J75" i="22"/>
  <c r="J74" i="22"/>
  <c r="J73" i="22"/>
  <c r="J72" i="22"/>
  <c r="J71" i="22"/>
  <c r="J70" i="22"/>
  <c r="N69" i="22"/>
  <c r="M69" i="22"/>
  <c r="J69" i="22"/>
  <c r="N68" i="22"/>
  <c r="M68" i="22"/>
  <c r="J68" i="22"/>
  <c r="N67" i="22"/>
  <c r="M67" i="22"/>
  <c r="K67" i="22"/>
  <c r="I67" i="22" s="1"/>
  <c r="J67" i="22"/>
  <c r="E67" i="22"/>
  <c r="L67" i="22" s="1"/>
  <c r="N66" i="22"/>
  <c r="M66" i="22"/>
  <c r="L66" i="22"/>
  <c r="K66" i="22"/>
  <c r="I66" i="22" s="1"/>
  <c r="J66" i="22"/>
  <c r="N65" i="22"/>
  <c r="M65" i="22"/>
  <c r="L65" i="22"/>
  <c r="I65" i="22" s="1"/>
  <c r="K65" i="22"/>
  <c r="J65" i="22"/>
  <c r="N64" i="22"/>
  <c r="M64" i="22"/>
  <c r="L64" i="22"/>
  <c r="K64" i="22"/>
  <c r="I64" i="22" s="1"/>
  <c r="J64" i="22"/>
  <c r="N63" i="22"/>
  <c r="M63" i="22"/>
  <c r="L63" i="22"/>
  <c r="I63" i="22" s="1"/>
  <c r="K63" i="22"/>
  <c r="J63" i="22"/>
  <c r="N62" i="22"/>
  <c r="M62" i="22"/>
  <c r="L62" i="22"/>
  <c r="K62" i="22"/>
  <c r="I62" i="22" s="1"/>
  <c r="J62" i="22"/>
  <c r="N61" i="22"/>
  <c r="M61" i="22"/>
  <c r="L61" i="22"/>
  <c r="I61" i="22" s="1"/>
  <c r="K61" i="22"/>
  <c r="J61" i="22"/>
  <c r="N60" i="22"/>
  <c r="M60" i="22"/>
  <c r="L60" i="22"/>
  <c r="K60" i="22"/>
  <c r="I60" i="22" s="1"/>
  <c r="J60" i="22"/>
  <c r="U38" i="22"/>
  <c r="V38" i="22" s="1"/>
  <c r="T38" i="22"/>
  <c r="K38" i="22"/>
  <c r="L38" i="22" s="1"/>
  <c r="J38" i="22"/>
  <c r="K36" i="22"/>
  <c r="L36" i="22" s="1"/>
  <c r="J36" i="22"/>
  <c r="K34" i="22"/>
  <c r="L34" i="22" s="1"/>
  <c r="J34" i="22"/>
  <c r="K31" i="22"/>
  <c r="L31" i="22" s="1"/>
  <c r="J31" i="22"/>
  <c r="U30" i="22"/>
  <c r="V30" i="22" s="1"/>
  <c r="T30" i="22"/>
  <c r="U29" i="22"/>
  <c r="V29" i="22" s="1"/>
  <c r="T29" i="22"/>
  <c r="K29" i="22"/>
  <c r="L29" i="22" s="1"/>
  <c r="J29" i="22"/>
  <c r="U27" i="22"/>
  <c r="V27" i="22" s="1"/>
  <c r="T27" i="22"/>
  <c r="K27" i="22"/>
  <c r="L27" i="22" s="1"/>
  <c r="J27" i="22"/>
  <c r="U25" i="22"/>
  <c r="V25" i="22" s="1"/>
  <c r="T25" i="22"/>
  <c r="K25" i="22"/>
  <c r="L25" i="22" s="1"/>
  <c r="J25" i="22"/>
  <c r="K23" i="22"/>
  <c r="L23" i="22" s="1"/>
  <c r="J23" i="22"/>
  <c r="E12" i="22"/>
  <c r="K8" i="22" s="1"/>
  <c r="D12" i="22"/>
  <c r="K10" i="22"/>
  <c r="K9" i="22"/>
  <c r="K7" i="22"/>
  <c r="K6" i="22"/>
  <c r="L5" i="22"/>
  <c r="J5" i="22"/>
  <c r="L4" i="22"/>
  <c r="K4" i="22"/>
  <c r="J4" i="22"/>
  <c r="P3" i="22"/>
  <c r="O3" i="22"/>
  <c r="N3" i="22"/>
  <c r="M3" i="22"/>
  <c r="L3" i="22"/>
  <c r="K3" i="22"/>
  <c r="J3" i="22"/>
  <c r="K2" i="22"/>
  <c r="D1" i="22"/>
  <c r="K5" i="22" s="1"/>
  <c r="N399" i="21"/>
  <c r="M399" i="21"/>
  <c r="L399" i="21"/>
  <c r="K399" i="21"/>
  <c r="J399" i="21"/>
  <c r="I399" i="21"/>
  <c r="N398" i="21"/>
  <c r="M398" i="21"/>
  <c r="L398" i="21"/>
  <c r="K398" i="21"/>
  <c r="I398" i="21" s="1"/>
  <c r="J398" i="21"/>
  <c r="N397" i="21"/>
  <c r="M397" i="21"/>
  <c r="L397" i="21"/>
  <c r="K397" i="21"/>
  <c r="J397" i="21"/>
  <c r="I397" i="21"/>
  <c r="N396" i="21"/>
  <c r="M396" i="21"/>
  <c r="L396" i="21"/>
  <c r="K396" i="21"/>
  <c r="I396" i="21" s="1"/>
  <c r="J396" i="21"/>
  <c r="N395" i="21"/>
  <c r="M395" i="21"/>
  <c r="L395" i="21"/>
  <c r="K395" i="21"/>
  <c r="J395" i="21"/>
  <c r="I395" i="21"/>
  <c r="N394" i="21"/>
  <c r="M394" i="21"/>
  <c r="L394" i="21"/>
  <c r="K394" i="21"/>
  <c r="I394" i="21" s="1"/>
  <c r="J394" i="21"/>
  <c r="N393" i="21"/>
  <c r="M393" i="21"/>
  <c r="L393" i="21"/>
  <c r="K393" i="21"/>
  <c r="J393" i="21"/>
  <c r="I393" i="21"/>
  <c r="N392" i="21"/>
  <c r="M392" i="21"/>
  <c r="L392" i="21"/>
  <c r="K392" i="21"/>
  <c r="I392" i="21" s="1"/>
  <c r="J392" i="21"/>
  <c r="N391" i="21"/>
  <c r="M391" i="21"/>
  <c r="L391" i="21"/>
  <c r="K391" i="21"/>
  <c r="J391" i="21"/>
  <c r="I391" i="21"/>
  <c r="N390" i="21"/>
  <c r="M390" i="21"/>
  <c r="L390" i="21"/>
  <c r="K390" i="21"/>
  <c r="I390" i="21" s="1"/>
  <c r="J390" i="21"/>
  <c r="N389" i="21"/>
  <c r="M389" i="21"/>
  <c r="L389" i="21"/>
  <c r="K389" i="21"/>
  <c r="J389" i="21"/>
  <c r="I389" i="21"/>
  <c r="N388" i="21"/>
  <c r="M388" i="21"/>
  <c r="L388" i="21"/>
  <c r="K388" i="21"/>
  <c r="I388" i="21" s="1"/>
  <c r="J388" i="21"/>
  <c r="N387" i="21"/>
  <c r="M387" i="21"/>
  <c r="L387" i="21"/>
  <c r="K387" i="21"/>
  <c r="J387" i="21"/>
  <c r="I387" i="21"/>
  <c r="N386" i="21"/>
  <c r="M386" i="21"/>
  <c r="L386" i="21"/>
  <c r="K386" i="21"/>
  <c r="I386" i="21" s="1"/>
  <c r="J386" i="21"/>
  <c r="N385" i="21"/>
  <c r="M385" i="21"/>
  <c r="L385" i="21"/>
  <c r="K385" i="21"/>
  <c r="J385" i="21"/>
  <c r="I385" i="21"/>
  <c r="N384" i="21"/>
  <c r="M384" i="21"/>
  <c r="L384" i="21"/>
  <c r="K384" i="21"/>
  <c r="I384" i="21" s="1"/>
  <c r="J384" i="21"/>
  <c r="N383" i="21"/>
  <c r="M383" i="21"/>
  <c r="L383" i="21"/>
  <c r="K383" i="21"/>
  <c r="J383" i="21"/>
  <c r="I383" i="21"/>
  <c r="N382" i="21"/>
  <c r="M382" i="21"/>
  <c r="L382" i="21"/>
  <c r="K382" i="21"/>
  <c r="I382" i="21" s="1"/>
  <c r="J382" i="21"/>
  <c r="N381" i="21"/>
  <c r="M381" i="21"/>
  <c r="L381" i="21"/>
  <c r="K381" i="21"/>
  <c r="J381" i="21"/>
  <c r="I381" i="21"/>
  <c r="N380" i="21"/>
  <c r="M380" i="21"/>
  <c r="L380" i="21"/>
  <c r="K380" i="21"/>
  <c r="I380" i="21" s="1"/>
  <c r="J380" i="21"/>
  <c r="N379" i="21"/>
  <c r="M379" i="21"/>
  <c r="L379" i="21"/>
  <c r="K379" i="21"/>
  <c r="J379" i="21"/>
  <c r="I379" i="21"/>
  <c r="N378" i="21"/>
  <c r="M378" i="21"/>
  <c r="L378" i="21"/>
  <c r="K378" i="21"/>
  <c r="I378" i="21" s="1"/>
  <c r="J378" i="21"/>
  <c r="N377" i="21"/>
  <c r="M377" i="21"/>
  <c r="L377" i="21"/>
  <c r="K377" i="21"/>
  <c r="J377" i="21"/>
  <c r="I377" i="21"/>
  <c r="N376" i="21"/>
  <c r="M376" i="21"/>
  <c r="L376" i="21"/>
  <c r="K376" i="21"/>
  <c r="I376" i="21" s="1"/>
  <c r="J376" i="21"/>
  <c r="N375" i="21"/>
  <c r="M375" i="21"/>
  <c r="L375" i="21"/>
  <c r="K375" i="21"/>
  <c r="J375" i="21"/>
  <c r="I375" i="21"/>
  <c r="N374" i="21"/>
  <c r="M374" i="21"/>
  <c r="L374" i="21"/>
  <c r="K374" i="21"/>
  <c r="I374" i="21" s="1"/>
  <c r="J374" i="21"/>
  <c r="N373" i="21"/>
  <c r="M373" i="21"/>
  <c r="L373" i="21"/>
  <c r="K373" i="21"/>
  <c r="J373" i="21"/>
  <c r="I373" i="21"/>
  <c r="N372" i="21"/>
  <c r="M372" i="21"/>
  <c r="L372" i="21"/>
  <c r="K372" i="21"/>
  <c r="I372" i="21" s="1"/>
  <c r="J372" i="21"/>
  <c r="N371" i="21"/>
  <c r="M371" i="21"/>
  <c r="L371" i="21"/>
  <c r="K371" i="21"/>
  <c r="J371" i="21"/>
  <c r="I371" i="21"/>
  <c r="N370" i="21"/>
  <c r="M370" i="21"/>
  <c r="L370" i="21"/>
  <c r="K370" i="21"/>
  <c r="I370" i="21" s="1"/>
  <c r="J370" i="21"/>
  <c r="N369" i="21"/>
  <c r="M369" i="21"/>
  <c r="L369" i="21"/>
  <c r="K369" i="21"/>
  <c r="J369" i="21"/>
  <c r="I369" i="21"/>
  <c r="N368" i="21"/>
  <c r="M368" i="21"/>
  <c r="L368" i="21"/>
  <c r="K368" i="21"/>
  <c r="I368" i="21" s="1"/>
  <c r="J368" i="21"/>
  <c r="N367" i="21"/>
  <c r="M367" i="21"/>
  <c r="L367" i="21"/>
  <c r="K367" i="21"/>
  <c r="J367" i="21"/>
  <c r="I367" i="21"/>
  <c r="N366" i="21"/>
  <c r="M366" i="21"/>
  <c r="L366" i="21"/>
  <c r="K366" i="21"/>
  <c r="I366" i="21" s="1"/>
  <c r="J366" i="21"/>
  <c r="N365" i="21"/>
  <c r="M365" i="21"/>
  <c r="L365" i="21"/>
  <c r="K365" i="21"/>
  <c r="J365" i="21"/>
  <c r="I365" i="21"/>
  <c r="N364" i="21"/>
  <c r="M364" i="21"/>
  <c r="L364" i="21"/>
  <c r="K364" i="21"/>
  <c r="I364" i="21" s="1"/>
  <c r="J364" i="21"/>
  <c r="N363" i="21"/>
  <c r="M363" i="21"/>
  <c r="L363" i="21"/>
  <c r="K363" i="21"/>
  <c r="J363" i="21"/>
  <c r="I363" i="21"/>
  <c r="N362" i="21"/>
  <c r="M362" i="21"/>
  <c r="L362" i="21"/>
  <c r="K362" i="21"/>
  <c r="I362" i="21" s="1"/>
  <c r="J362" i="21"/>
  <c r="N361" i="21"/>
  <c r="M361" i="21"/>
  <c r="L361" i="21"/>
  <c r="K361" i="21"/>
  <c r="J361" i="21"/>
  <c r="I361" i="21"/>
  <c r="N360" i="21"/>
  <c r="M360" i="21"/>
  <c r="L360" i="21"/>
  <c r="K360" i="21"/>
  <c r="I360" i="21" s="1"/>
  <c r="J360" i="21"/>
  <c r="N359" i="21"/>
  <c r="M359" i="21"/>
  <c r="L359" i="21"/>
  <c r="K359" i="21"/>
  <c r="J359" i="21"/>
  <c r="I359" i="21"/>
  <c r="N358" i="21"/>
  <c r="M358" i="21"/>
  <c r="L358" i="21"/>
  <c r="K358" i="21"/>
  <c r="I358" i="21" s="1"/>
  <c r="J358" i="21"/>
  <c r="N357" i="21"/>
  <c r="M357" i="21"/>
  <c r="L357" i="21"/>
  <c r="K357" i="21"/>
  <c r="J357" i="21"/>
  <c r="I357" i="21"/>
  <c r="N356" i="21"/>
  <c r="M356" i="21"/>
  <c r="L356" i="21"/>
  <c r="K356" i="21"/>
  <c r="I356" i="21" s="1"/>
  <c r="J356" i="21"/>
  <c r="N355" i="21"/>
  <c r="M355" i="21"/>
  <c r="L355" i="21"/>
  <c r="K355" i="21"/>
  <c r="J355" i="21"/>
  <c r="I355" i="21"/>
  <c r="N354" i="21"/>
  <c r="M354" i="21"/>
  <c r="L354" i="21"/>
  <c r="K354" i="21"/>
  <c r="I354" i="21" s="1"/>
  <c r="J354" i="21"/>
  <c r="N353" i="21"/>
  <c r="M353" i="21"/>
  <c r="L353" i="21"/>
  <c r="K353" i="21"/>
  <c r="J353" i="21"/>
  <c r="I353" i="21"/>
  <c r="N352" i="21"/>
  <c r="M352" i="21"/>
  <c r="L352" i="21"/>
  <c r="K352" i="21"/>
  <c r="I352" i="21" s="1"/>
  <c r="K39" i="21" s="1"/>
  <c r="J352" i="21"/>
  <c r="N351" i="21"/>
  <c r="M351" i="21"/>
  <c r="L351" i="21"/>
  <c r="K351" i="21"/>
  <c r="J351" i="21"/>
  <c r="I351" i="21"/>
  <c r="N350" i="21"/>
  <c r="M350" i="21"/>
  <c r="L350" i="21"/>
  <c r="K350" i="21"/>
  <c r="I350" i="21" s="1"/>
  <c r="J350" i="21"/>
  <c r="N349" i="21"/>
  <c r="M349" i="21"/>
  <c r="L349" i="21"/>
  <c r="K349" i="21"/>
  <c r="J349" i="21"/>
  <c r="I349" i="21"/>
  <c r="N348" i="21"/>
  <c r="M348" i="21"/>
  <c r="L348" i="21"/>
  <c r="K348" i="21"/>
  <c r="I348" i="21" s="1"/>
  <c r="J348" i="21"/>
  <c r="N347" i="21"/>
  <c r="M347" i="21"/>
  <c r="L347" i="21"/>
  <c r="K347" i="21"/>
  <c r="J347" i="21"/>
  <c r="I347" i="21"/>
  <c r="N346" i="21"/>
  <c r="M346" i="21"/>
  <c r="L346" i="21"/>
  <c r="K346" i="21"/>
  <c r="I346" i="21" s="1"/>
  <c r="J346" i="21"/>
  <c r="N345" i="21"/>
  <c r="M345" i="21"/>
  <c r="L345" i="21"/>
  <c r="K345" i="21"/>
  <c r="J345" i="21"/>
  <c r="I345" i="21"/>
  <c r="N344" i="21"/>
  <c r="M344" i="21"/>
  <c r="L344" i="21"/>
  <c r="K344" i="21"/>
  <c r="I344" i="21" s="1"/>
  <c r="J344" i="21"/>
  <c r="N343" i="21"/>
  <c r="M343" i="21"/>
  <c r="L343" i="21"/>
  <c r="K343" i="21"/>
  <c r="J343" i="21"/>
  <c r="I343" i="21"/>
  <c r="N342" i="21"/>
  <c r="M342" i="21"/>
  <c r="L342" i="21"/>
  <c r="K342" i="21"/>
  <c r="I342" i="21" s="1"/>
  <c r="J342" i="21"/>
  <c r="N341" i="21"/>
  <c r="M341" i="21"/>
  <c r="L341" i="21"/>
  <c r="K341" i="21"/>
  <c r="J341" i="21"/>
  <c r="I341" i="21"/>
  <c r="N340" i="21"/>
  <c r="M340" i="21"/>
  <c r="L340" i="21"/>
  <c r="K340" i="21"/>
  <c r="I340" i="21" s="1"/>
  <c r="J340" i="21"/>
  <c r="N339" i="21"/>
  <c r="M339" i="21"/>
  <c r="L339" i="21"/>
  <c r="K339" i="21"/>
  <c r="J339" i="21"/>
  <c r="I339" i="21"/>
  <c r="N338" i="21"/>
  <c r="M338" i="21"/>
  <c r="L338" i="21"/>
  <c r="K338" i="21"/>
  <c r="I338" i="21" s="1"/>
  <c r="J338" i="21"/>
  <c r="N337" i="21"/>
  <c r="M337" i="21"/>
  <c r="L337" i="21"/>
  <c r="K337" i="21"/>
  <c r="J337" i="21"/>
  <c r="I337" i="21"/>
  <c r="N336" i="21"/>
  <c r="M336" i="21"/>
  <c r="L336" i="21"/>
  <c r="K336" i="21"/>
  <c r="I336" i="21" s="1"/>
  <c r="J336" i="21"/>
  <c r="N335" i="21"/>
  <c r="M335" i="21"/>
  <c r="L335" i="21"/>
  <c r="K335" i="21"/>
  <c r="J335" i="21"/>
  <c r="I335" i="21"/>
  <c r="N334" i="21"/>
  <c r="M334" i="21"/>
  <c r="L334" i="21"/>
  <c r="K334" i="21"/>
  <c r="I334" i="21" s="1"/>
  <c r="J334" i="21"/>
  <c r="N333" i="21"/>
  <c r="M333" i="21"/>
  <c r="L333" i="21"/>
  <c r="K333" i="21"/>
  <c r="J333" i="21"/>
  <c r="I333" i="21"/>
  <c r="N332" i="21"/>
  <c r="M332" i="21"/>
  <c r="L332" i="21"/>
  <c r="K332" i="21"/>
  <c r="I332" i="21" s="1"/>
  <c r="J332" i="21"/>
  <c r="N331" i="21"/>
  <c r="M331" i="21"/>
  <c r="L331" i="21"/>
  <c r="K331" i="21"/>
  <c r="J331" i="21"/>
  <c r="I331" i="21"/>
  <c r="N330" i="21"/>
  <c r="M330" i="21"/>
  <c r="L330" i="21"/>
  <c r="K330" i="21"/>
  <c r="I330" i="21" s="1"/>
  <c r="J330" i="21"/>
  <c r="N329" i="21"/>
  <c r="M329" i="21"/>
  <c r="L329" i="21"/>
  <c r="K329" i="21"/>
  <c r="J329" i="21"/>
  <c r="I329" i="21"/>
  <c r="N328" i="21"/>
  <c r="M328" i="21"/>
  <c r="L328" i="21"/>
  <c r="K328" i="21"/>
  <c r="I328" i="21" s="1"/>
  <c r="J328" i="21"/>
  <c r="N327" i="21"/>
  <c r="M327" i="21"/>
  <c r="L327" i="21"/>
  <c r="K327" i="21"/>
  <c r="J327" i="21"/>
  <c r="I327" i="21"/>
  <c r="N326" i="21"/>
  <c r="M326" i="21"/>
  <c r="L326" i="21"/>
  <c r="K326" i="21"/>
  <c r="I326" i="21" s="1"/>
  <c r="J326" i="21"/>
  <c r="N325" i="21"/>
  <c r="M325" i="21"/>
  <c r="L325" i="21"/>
  <c r="K325" i="21"/>
  <c r="J325" i="21"/>
  <c r="I325" i="21"/>
  <c r="N324" i="21"/>
  <c r="M324" i="21"/>
  <c r="L324" i="21"/>
  <c r="K324" i="21"/>
  <c r="I324" i="21" s="1"/>
  <c r="J324" i="21"/>
  <c r="N323" i="21"/>
  <c r="M323" i="21"/>
  <c r="L323" i="21"/>
  <c r="K323" i="21"/>
  <c r="J323" i="21"/>
  <c r="I323" i="21"/>
  <c r="N322" i="21"/>
  <c r="M322" i="21"/>
  <c r="L322" i="21"/>
  <c r="K322" i="21"/>
  <c r="I322" i="21" s="1"/>
  <c r="J322" i="21"/>
  <c r="N321" i="21"/>
  <c r="M321" i="21"/>
  <c r="L321" i="21"/>
  <c r="K321" i="21"/>
  <c r="J321" i="21"/>
  <c r="I321" i="21"/>
  <c r="N320" i="21"/>
  <c r="M320" i="21"/>
  <c r="L320" i="21"/>
  <c r="K320" i="21"/>
  <c r="I320" i="21" s="1"/>
  <c r="J320" i="21"/>
  <c r="N319" i="21"/>
  <c r="M319" i="21"/>
  <c r="L319" i="21"/>
  <c r="K319" i="21"/>
  <c r="J319" i="21"/>
  <c r="I319" i="21"/>
  <c r="N318" i="21"/>
  <c r="M318" i="21"/>
  <c r="L318" i="21"/>
  <c r="K318" i="21"/>
  <c r="I318" i="21" s="1"/>
  <c r="J318" i="21"/>
  <c r="N317" i="21"/>
  <c r="M317" i="21"/>
  <c r="L317" i="21"/>
  <c r="K317" i="21"/>
  <c r="J317" i="21"/>
  <c r="I317" i="21"/>
  <c r="N316" i="21"/>
  <c r="M316" i="21"/>
  <c r="L316" i="21"/>
  <c r="K316" i="21"/>
  <c r="I316" i="21" s="1"/>
  <c r="J316" i="21"/>
  <c r="N315" i="21"/>
  <c r="M315" i="21"/>
  <c r="L315" i="21"/>
  <c r="K315" i="21"/>
  <c r="J315" i="21"/>
  <c r="I315" i="21"/>
  <c r="N314" i="21"/>
  <c r="M314" i="21"/>
  <c r="L314" i="21"/>
  <c r="K314" i="21"/>
  <c r="I314" i="21" s="1"/>
  <c r="J314" i="21"/>
  <c r="N313" i="21"/>
  <c r="M313" i="21"/>
  <c r="L313" i="21"/>
  <c r="K313" i="21"/>
  <c r="J313" i="21"/>
  <c r="I313" i="21"/>
  <c r="N312" i="21"/>
  <c r="M312" i="21"/>
  <c r="L312" i="21"/>
  <c r="K312" i="21"/>
  <c r="I312" i="21" s="1"/>
  <c r="J312" i="21"/>
  <c r="N311" i="21"/>
  <c r="M311" i="21"/>
  <c r="L311" i="21"/>
  <c r="K311" i="21"/>
  <c r="J311" i="21"/>
  <c r="I311" i="21"/>
  <c r="N310" i="21"/>
  <c r="M310" i="21"/>
  <c r="L310" i="21"/>
  <c r="K310" i="21"/>
  <c r="I310" i="21" s="1"/>
  <c r="J310" i="21"/>
  <c r="N309" i="21"/>
  <c r="M309" i="21"/>
  <c r="L309" i="21"/>
  <c r="K309" i="21"/>
  <c r="J309" i="21"/>
  <c r="I309" i="21"/>
  <c r="N308" i="21"/>
  <c r="M308" i="21"/>
  <c r="L308" i="21"/>
  <c r="K308" i="21"/>
  <c r="I308" i="21" s="1"/>
  <c r="J308" i="21"/>
  <c r="N307" i="21"/>
  <c r="M307" i="21"/>
  <c r="L307" i="21"/>
  <c r="K307" i="21"/>
  <c r="J307" i="21"/>
  <c r="I307" i="21"/>
  <c r="N306" i="21"/>
  <c r="M306" i="21"/>
  <c r="L306" i="21"/>
  <c r="K306" i="21"/>
  <c r="I306" i="21" s="1"/>
  <c r="J306" i="21"/>
  <c r="N305" i="21"/>
  <c r="M305" i="21"/>
  <c r="L305" i="21"/>
  <c r="K305" i="21"/>
  <c r="J305" i="21"/>
  <c r="I305" i="21"/>
  <c r="N304" i="21"/>
  <c r="M304" i="21"/>
  <c r="L304" i="21"/>
  <c r="K304" i="21"/>
  <c r="I304" i="21" s="1"/>
  <c r="J304" i="21"/>
  <c r="N303" i="21"/>
  <c r="M303" i="21"/>
  <c r="L303" i="21"/>
  <c r="K303" i="21"/>
  <c r="J303" i="21"/>
  <c r="I303" i="21"/>
  <c r="N302" i="21"/>
  <c r="M302" i="21"/>
  <c r="L302" i="21"/>
  <c r="K302" i="21"/>
  <c r="I302" i="21" s="1"/>
  <c r="J302" i="21"/>
  <c r="N301" i="21"/>
  <c r="M301" i="21"/>
  <c r="L301" i="21"/>
  <c r="K301" i="21"/>
  <c r="J301" i="21"/>
  <c r="I301" i="21"/>
  <c r="N300" i="21"/>
  <c r="M300" i="21"/>
  <c r="L300" i="21"/>
  <c r="K300" i="21"/>
  <c r="I300" i="21" s="1"/>
  <c r="J300" i="21"/>
  <c r="N299" i="21"/>
  <c r="M299" i="21"/>
  <c r="L299" i="21"/>
  <c r="K299" i="21"/>
  <c r="J299" i="21"/>
  <c r="I299" i="21"/>
  <c r="N298" i="21"/>
  <c r="M298" i="21"/>
  <c r="L298" i="21"/>
  <c r="K298" i="21"/>
  <c r="I298" i="21" s="1"/>
  <c r="J298" i="21"/>
  <c r="N297" i="21"/>
  <c r="M297" i="21"/>
  <c r="L297" i="21"/>
  <c r="K297" i="21"/>
  <c r="J297" i="21"/>
  <c r="I297" i="21"/>
  <c r="N296" i="21"/>
  <c r="M296" i="21"/>
  <c r="L296" i="21"/>
  <c r="K296" i="21"/>
  <c r="I296" i="21" s="1"/>
  <c r="J296" i="21"/>
  <c r="N295" i="21"/>
  <c r="M295" i="21"/>
  <c r="L295" i="21"/>
  <c r="K295" i="21"/>
  <c r="J295" i="21"/>
  <c r="I295" i="21"/>
  <c r="N294" i="21"/>
  <c r="M294" i="21"/>
  <c r="L294" i="21"/>
  <c r="K294" i="21"/>
  <c r="I294" i="21" s="1"/>
  <c r="J294" i="21"/>
  <c r="N293" i="21"/>
  <c r="M293" i="21"/>
  <c r="L293" i="21"/>
  <c r="K293" i="21"/>
  <c r="J293" i="21"/>
  <c r="I293" i="21"/>
  <c r="N292" i="21"/>
  <c r="M292" i="21"/>
  <c r="L292" i="21"/>
  <c r="K292" i="21"/>
  <c r="I292" i="21" s="1"/>
  <c r="J292" i="21"/>
  <c r="N291" i="21"/>
  <c r="M291" i="21"/>
  <c r="L291" i="21"/>
  <c r="K291" i="21"/>
  <c r="J291" i="21"/>
  <c r="I291" i="21"/>
  <c r="N290" i="21"/>
  <c r="M290" i="21"/>
  <c r="L290" i="21"/>
  <c r="K290" i="21"/>
  <c r="I290" i="21" s="1"/>
  <c r="J290" i="21"/>
  <c r="N289" i="21"/>
  <c r="M289" i="21"/>
  <c r="L289" i="21"/>
  <c r="K289" i="21"/>
  <c r="J289" i="21"/>
  <c r="I289" i="21"/>
  <c r="N288" i="21"/>
  <c r="M288" i="21"/>
  <c r="L288" i="21"/>
  <c r="K288" i="21"/>
  <c r="I288" i="21" s="1"/>
  <c r="J288" i="21"/>
  <c r="N287" i="21"/>
  <c r="M287" i="21"/>
  <c r="L287" i="21"/>
  <c r="K287" i="21"/>
  <c r="J287" i="21"/>
  <c r="I287" i="21"/>
  <c r="N286" i="21"/>
  <c r="M286" i="21"/>
  <c r="L286" i="21"/>
  <c r="K286" i="21"/>
  <c r="I286" i="21" s="1"/>
  <c r="J286" i="21"/>
  <c r="N285" i="21"/>
  <c r="M285" i="21"/>
  <c r="L285" i="21"/>
  <c r="K285" i="21"/>
  <c r="J285" i="21"/>
  <c r="I285" i="21"/>
  <c r="N284" i="21"/>
  <c r="M284" i="21"/>
  <c r="L284" i="21"/>
  <c r="K284" i="21"/>
  <c r="I284" i="21" s="1"/>
  <c r="J284" i="21"/>
  <c r="N283" i="21"/>
  <c r="M283" i="21"/>
  <c r="L283" i="21"/>
  <c r="K283" i="21"/>
  <c r="J283" i="21"/>
  <c r="I283" i="21"/>
  <c r="N282" i="21"/>
  <c r="M282" i="21"/>
  <c r="L282" i="21"/>
  <c r="K282" i="21"/>
  <c r="I282" i="21" s="1"/>
  <c r="J282" i="21"/>
  <c r="N281" i="21"/>
  <c r="M281" i="21"/>
  <c r="L281" i="21"/>
  <c r="K281" i="21"/>
  <c r="J281" i="21"/>
  <c r="I281" i="21"/>
  <c r="N280" i="21"/>
  <c r="M280" i="21"/>
  <c r="L280" i="21"/>
  <c r="K280" i="21"/>
  <c r="I280" i="21" s="1"/>
  <c r="J280" i="21"/>
  <c r="N279" i="21"/>
  <c r="M279" i="21"/>
  <c r="L279" i="21"/>
  <c r="K279" i="21"/>
  <c r="J279" i="21"/>
  <c r="I279" i="21"/>
  <c r="N278" i="21"/>
  <c r="M278" i="21"/>
  <c r="L278" i="21"/>
  <c r="K278" i="21"/>
  <c r="I278" i="21" s="1"/>
  <c r="J278" i="21"/>
  <c r="N277" i="21"/>
  <c r="M277" i="21"/>
  <c r="L277" i="21"/>
  <c r="K277" i="21"/>
  <c r="J277" i="21"/>
  <c r="I277" i="21"/>
  <c r="N276" i="21"/>
  <c r="M276" i="21"/>
  <c r="L276" i="21"/>
  <c r="K276" i="21"/>
  <c r="I276" i="21" s="1"/>
  <c r="J276" i="21"/>
  <c r="N275" i="21"/>
  <c r="M275" i="21"/>
  <c r="L275" i="21"/>
  <c r="K275" i="21"/>
  <c r="J275" i="21"/>
  <c r="I275" i="21"/>
  <c r="N274" i="21"/>
  <c r="M274" i="21"/>
  <c r="L274" i="21"/>
  <c r="K274" i="21"/>
  <c r="I274" i="21" s="1"/>
  <c r="J274" i="21"/>
  <c r="N273" i="21"/>
  <c r="M273" i="21"/>
  <c r="L273" i="21"/>
  <c r="K273" i="21"/>
  <c r="J273" i="21"/>
  <c r="I273" i="21"/>
  <c r="N272" i="21"/>
  <c r="M272" i="21"/>
  <c r="L272" i="21"/>
  <c r="K272" i="21"/>
  <c r="I272" i="21" s="1"/>
  <c r="J272" i="21"/>
  <c r="N271" i="21"/>
  <c r="M271" i="21"/>
  <c r="L271" i="21"/>
  <c r="K271" i="21"/>
  <c r="J271" i="21"/>
  <c r="I271" i="21"/>
  <c r="N270" i="21"/>
  <c r="M270" i="21"/>
  <c r="L270" i="21"/>
  <c r="K270" i="21"/>
  <c r="I270" i="21" s="1"/>
  <c r="J270" i="21"/>
  <c r="N269" i="21"/>
  <c r="M269" i="21"/>
  <c r="L269" i="21"/>
  <c r="K269" i="21"/>
  <c r="J269" i="21"/>
  <c r="I269" i="21"/>
  <c r="N268" i="21"/>
  <c r="M268" i="21"/>
  <c r="L268" i="21"/>
  <c r="K268" i="21"/>
  <c r="I268" i="21" s="1"/>
  <c r="J268" i="21"/>
  <c r="N267" i="21"/>
  <c r="M267" i="21"/>
  <c r="L267" i="21"/>
  <c r="K267" i="21"/>
  <c r="J267" i="21"/>
  <c r="I267" i="21"/>
  <c r="N266" i="21"/>
  <c r="M266" i="21"/>
  <c r="L266" i="21"/>
  <c r="K266" i="21"/>
  <c r="I266" i="21" s="1"/>
  <c r="J266" i="21"/>
  <c r="N265" i="21"/>
  <c r="M265" i="21"/>
  <c r="L265" i="21"/>
  <c r="K265" i="21"/>
  <c r="J265" i="21"/>
  <c r="I265" i="21"/>
  <c r="N264" i="21"/>
  <c r="M264" i="21"/>
  <c r="L264" i="21"/>
  <c r="K264" i="21"/>
  <c r="I264" i="21" s="1"/>
  <c r="J264" i="21"/>
  <c r="N263" i="21"/>
  <c r="M263" i="21"/>
  <c r="L263" i="21"/>
  <c r="K263" i="21"/>
  <c r="J263" i="21"/>
  <c r="I263" i="21"/>
  <c r="N262" i="21"/>
  <c r="M262" i="21"/>
  <c r="L262" i="21"/>
  <c r="K262" i="21"/>
  <c r="I262" i="21" s="1"/>
  <c r="J262" i="21"/>
  <c r="N261" i="21"/>
  <c r="M261" i="21"/>
  <c r="L261" i="21"/>
  <c r="K261" i="21"/>
  <c r="J261" i="21"/>
  <c r="I261" i="21"/>
  <c r="N260" i="21"/>
  <c r="M260" i="21"/>
  <c r="L260" i="21"/>
  <c r="K260" i="21"/>
  <c r="I260" i="21" s="1"/>
  <c r="J260" i="21"/>
  <c r="N259" i="21"/>
  <c r="M259" i="21"/>
  <c r="L259" i="21"/>
  <c r="K259" i="21"/>
  <c r="J259" i="21"/>
  <c r="I259" i="21"/>
  <c r="N258" i="21"/>
  <c r="M258" i="21"/>
  <c r="L258" i="21"/>
  <c r="K258" i="21"/>
  <c r="I258" i="21" s="1"/>
  <c r="J258" i="21"/>
  <c r="N257" i="21"/>
  <c r="M257" i="21"/>
  <c r="L257" i="21"/>
  <c r="K257" i="21"/>
  <c r="J257" i="21"/>
  <c r="I257" i="21"/>
  <c r="N256" i="21"/>
  <c r="M256" i="21"/>
  <c r="L256" i="21"/>
  <c r="K256" i="21"/>
  <c r="I256" i="21" s="1"/>
  <c r="J256" i="21"/>
  <c r="N255" i="21"/>
  <c r="M255" i="21"/>
  <c r="L255" i="21"/>
  <c r="K255" i="21"/>
  <c r="J255" i="21"/>
  <c r="I255" i="21"/>
  <c r="N254" i="21"/>
  <c r="M254" i="21"/>
  <c r="L254" i="21"/>
  <c r="K254" i="21"/>
  <c r="I254" i="21" s="1"/>
  <c r="J254" i="21"/>
  <c r="N253" i="21"/>
  <c r="M253" i="21"/>
  <c r="L253" i="21"/>
  <c r="K253" i="21"/>
  <c r="J253" i="21"/>
  <c r="I253" i="21"/>
  <c r="N252" i="21"/>
  <c r="M252" i="21"/>
  <c r="L252" i="21"/>
  <c r="K252" i="21"/>
  <c r="I252" i="21" s="1"/>
  <c r="J252" i="21"/>
  <c r="N251" i="21"/>
  <c r="M251" i="21"/>
  <c r="L251" i="21"/>
  <c r="K251" i="21"/>
  <c r="J251" i="21"/>
  <c r="I251" i="21"/>
  <c r="N250" i="21"/>
  <c r="M250" i="21"/>
  <c r="L250" i="21"/>
  <c r="K250" i="21"/>
  <c r="I250" i="21" s="1"/>
  <c r="J250" i="21"/>
  <c r="N249" i="21"/>
  <c r="M249" i="21"/>
  <c r="L249" i="21"/>
  <c r="K249" i="21"/>
  <c r="J249" i="21"/>
  <c r="I249" i="21"/>
  <c r="N248" i="21"/>
  <c r="M248" i="21"/>
  <c r="L248" i="21"/>
  <c r="K248" i="21"/>
  <c r="I248" i="21" s="1"/>
  <c r="J248" i="21"/>
  <c r="N247" i="21"/>
  <c r="M247" i="21"/>
  <c r="L247" i="21"/>
  <c r="K247" i="21"/>
  <c r="J247" i="21"/>
  <c r="I247" i="21"/>
  <c r="N246" i="21"/>
  <c r="M246" i="21"/>
  <c r="L246" i="21"/>
  <c r="K246" i="21"/>
  <c r="I246" i="21" s="1"/>
  <c r="J246" i="21"/>
  <c r="N245" i="21"/>
  <c r="M245" i="21"/>
  <c r="L245" i="21"/>
  <c r="K245" i="21"/>
  <c r="J245" i="21"/>
  <c r="I245" i="21"/>
  <c r="N244" i="21"/>
  <c r="M244" i="21"/>
  <c r="L244" i="21"/>
  <c r="K244" i="21"/>
  <c r="I244" i="21" s="1"/>
  <c r="J244" i="21"/>
  <c r="N243" i="21"/>
  <c r="M243" i="21"/>
  <c r="L243" i="21"/>
  <c r="K243" i="21"/>
  <c r="J243" i="21"/>
  <c r="I243" i="21"/>
  <c r="N242" i="21"/>
  <c r="M242" i="21"/>
  <c r="L242" i="21"/>
  <c r="K242" i="21"/>
  <c r="I242" i="21" s="1"/>
  <c r="J242" i="21"/>
  <c r="N241" i="21"/>
  <c r="M241" i="21"/>
  <c r="L241" i="21"/>
  <c r="K241" i="21"/>
  <c r="J241" i="21"/>
  <c r="I241" i="21"/>
  <c r="N240" i="21"/>
  <c r="M240" i="21"/>
  <c r="L240" i="21"/>
  <c r="K240" i="21"/>
  <c r="I240" i="21" s="1"/>
  <c r="J240" i="21"/>
  <c r="N239" i="21"/>
  <c r="M239" i="21"/>
  <c r="L239" i="21"/>
  <c r="K239" i="21"/>
  <c r="J239" i="21"/>
  <c r="I239" i="21"/>
  <c r="N238" i="21"/>
  <c r="M238" i="21"/>
  <c r="L238" i="21"/>
  <c r="K238" i="21"/>
  <c r="I238" i="21" s="1"/>
  <c r="J238" i="21"/>
  <c r="N237" i="21"/>
  <c r="M237" i="21"/>
  <c r="L237" i="21"/>
  <c r="K237" i="21"/>
  <c r="J237" i="21"/>
  <c r="I237" i="21"/>
  <c r="N236" i="21"/>
  <c r="M236" i="21"/>
  <c r="L236" i="21"/>
  <c r="K236" i="21"/>
  <c r="I236" i="21" s="1"/>
  <c r="U38" i="21" s="1"/>
  <c r="J236" i="21"/>
  <c r="N235" i="21"/>
  <c r="M235" i="21"/>
  <c r="L235" i="21"/>
  <c r="K235" i="21"/>
  <c r="J235" i="21"/>
  <c r="I235" i="21"/>
  <c r="N234" i="21"/>
  <c r="M234" i="21"/>
  <c r="L234" i="21"/>
  <c r="K234" i="21"/>
  <c r="I234" i="21" s="1"/>
  <c r="J234" i="21"/>
  <c r="N233" i="21"/>
  <c r="M233" i="21"/>
  <c r="L233" i="21"/>
  <c r="K233" i="21"/>
  <c r="J233" i="21"/>
  <c r="I233" i="21"/>
  <c r="N232" i="21"/>
  <c r="M232" i="21"/>
  <c r="L232" i="21"/>
  <c r="K232" i="21"/>
  <c r="I232" i="21" s="1"/>
  <c r="J232" i="21"/>
  <c r="N231" i="21"/>
  <c r="M231" i="21"/>
  <c r="L231" i="21"/>
  <c r="K231" i="21"/>
  <c r="J231" i="21"/>
  <c r="I231" i="21"/>
  <c r="N230" i="21"/>
  <c r="M230" i="21"/>
  <c r="L230" i="21"/>
  <c r="K230" i="21"/>
  <c r="I230" i="21" s="1"/>
  <c r="J230" i="21"/>
  <c r="N229" i="21"/>
  <c r="M229" i="21"/>
  <c r="L229" i="21"/>
  <c r="K229" i="21"/>
  <c r="J229" i="21"/>
  <c r="I229" i="21"/>
  <c r="N228" i="21"/>
  <c r="M228" i="21"/>
  <c r="L228" i="21"/>
  <c r="K228" i="21"/>
  <c r="I228" i="21" s="1"/>
  <c r="J228" i="21"/>
  <c r="N227" i="21"/>
  <c r="M227" i="21"/>
  <c r="L227" i="21"/>
  <c r="K227" i="21"/>
  <c r="J227" i="21"/>
  <c r="I227" i="21"/>
  <c r="N226" i="21"/>
  <c r="M226" i="21"/>
  <c r="L226" i="21"/>
  <c r="K226" i="21"/>
  <c r="I226" i="21" s="1"/>
  <c r="J226" i="21"/>
  <c r="N225" i="21"/>
  <c r="M225" i="21"/>
  <c r="L225" i="21"/>
  <c r="K225" i="21"/>
  <c r="J225" i="21"/>
  <c r="I225" i="21"/>
  <c r="N224" i="21"/>
  <c r="M224" i="21"/>
  <c r="L224" i="21"/>
  <c r="K224" i="21"/>
  <c r="I224" i="21" s="1"/>
  <c r="J224" i="21"/>
  <c r="N223" i="21"/>
  <c r="M223" i="21"/>
  <c r="L223" i="21"/>
  <c r="K223" i="21"/>
  <c r="J223" i="21"/>
  <c r="I223" i="21"/>
  <c r="N222" i="21"/>
  <c r="M222" i="21"/>
  <c r="L222" i="21"/>
  <c r="K222" i="21"/>
  <c r="I222" i="21" s="1"/>
  <c r="J222" i="21"/>
  <c r="N221" i="21"/>
  <c r="M221" i="21"/>
  <c r="L221" i="21"/>
  <c r="K221" i="21"/>
  <c r="J221" i="21"/>
  <c r="I221" i="21"/>
  <c r="N220" i="21"/>
  <c r="M220" i="21"/>
  <c r="L220" i="21"/>
  <c r="K220" i="21"/>
  <c r="I220" i="21" s="1"/>
  <c r="J220" i="21"/>
  <c r="N219" i="21"/>
  <c r="M219" i="21"/>
  <c r="L219" i="21"/>
  <c r="K219" i="21"/>
  <c r="J219" i="21"/>
  <c r="I219" i="21"/>
  <c r="N218" i="21"/>
  <c r="M218" i="21"/>
  <c r="L218" i="21"/>
  <c r="K218" i="21"/>
  <c r="I218" i="21" s="1"/>
  <c r="J218" i="21"/>
  <c r="N217" i="21"/>
  <c r="M217" i="21"/>
  <c r="L217" i="21"/>
  <c r="K217" i="21"/>
  <c r="J217" i="21"/>
  <c r="I217" i="21"/>
  <c r="N216" i="21"/>
  <c r="M216" i="21"/>
  <c r="L216" i="21"/>
  <c r="K216" i="21"/>
  <c r="I216" i="21" s="1"/>
  <c r="J216" i="21"/>
  <c r="N215" i="21"/>
  <c r="M215" i="21"/>
  <c r="L215" i="21"/>
  <c r="K215" i="21"/>
  <c r="J215" i="21"/>
  <c r="I215" i="21"/>
  <c r="N214" i="21"/>
  <c r="M214" i="21"/>
  <c r="L214" i="21"/>
  <c r="K214" i="21"/>
  <c r="I214" i="21" s="1"/>
  <c r="J214" i="21"/>
  <c r="N213" i="21"/>
  <c r="M213" i="21"/>
  <c r="L213" i="21"/>
  <c r="K213" i="21"/>
  <c r="J213" i="21"/>
  <c r="I213" i="21"/>
  <c r="N212" i="21"/>
  <c r="M212" i="21"/>
  <c r="L212" i="21"/>
  <c r="K212" i="21"/>
  <c r="I212" i="21" s="1"/>
  <c r="J212" i="21"/>
  <c r="N211" i="21"/>
  <c r="M211" i="21"/>
  <c r="L211" i="21"/>
  <c r="K211" i="21"/>
  <c r="J211" i="21"/>
  <c r="I211" i="21"/>
  <c r="N210" i="21"/>
  <c r="M210" i="21"/>
  <c r="L210" i="21"/>
  <c r="K210" i="21"/>
  <c r="I210" i="21" s="1"/>
  <c r="J210" i="21"/>
  <c r="N209" i="21"/>
  <c r="M209" i="21"/>
  <c r="L209" i="21"/>
  <c r="K209" i="21"/>
  <c r="J209" i="21"/>
  <c r="I209" i="21"/>
  <c r="N208" i="21"/>
  <c r="M208" i="21"/>
  <c r="L208" i="21"/>
  <c r="K208" i="21"/>
  <c r="I208" i="21" s="1"/>
  <c r="J208" i="21"/>
  <c r="N207" i="21"/>
  <c r="M207" i="21"/>
  <c r="L207" i="21"/>
  <c r="K207" i="21"/>
  <c r="J207" i="21"/>
  <c r="I207" i="21"/>
  <c r="N206" i="21"/>
  <c r="M206" i="21"/>
  <c r="L206" i="21"/>
  <c r="K206" i="21"/>
  <c r="I206" i="21" s="1"/>
  <c r="J206" i="21"/>
  <c r="N205" i="21"/>
  <c r="M205" i="21"/>
  <c r="L205" i="21"/>
  <c r="K205" i="21"/>
  <c r="J205" i="21"/>
  <c r="I205" i="21"/>
  <c r="N204" i="21"/>
  <c r="M204" i="21"/>
  <c r="L204" i="21"/>
  <c r="K204" i="21"/>
  <c r="I204" i="21" s="1"/>
  <c r="J204" i="21"/>
  <c r="N203" i="21"/>
  <c r="M203" i="21"/>
  <c r="L203" i="21"/>
  <c r="K203" i="21"/>
  <c r="J203" i="21"/>
  <c r="I203" i="21"/>
  <c r="N202" i="21"/>
  <c r="M202" i="21"/>
  <c r="L202" i="21"/>
  <c r="K202" i="21"/>
  <c r="I202" i="21" s="1"/>
  <c r="J202" i="21"/>
  <c r="N201" i="21"/>
  <c r="M201" i="21"/>
  <c r="L201" i="21"/>
  <c r="K201" i="21"/>
  <c r="J201" i="21"/>
  <c r="I201" i="21"/>
  <c r="N200" i="21"/>
  <c r="M200" i="21"/>
  <c r="L200" i="21"/>
  <c r="K200" i="21"/>
  <c r="I200" i="21" s="1"/>
  <c r="J200" i="21"/>
  <c r="N199" i="21"/>
  <c r="M199" i="21"/>
  <c r="L199" i="21"/>
  <c r="K199" i="21"/>
  <c r="J199" i="21"/>
  <c r="I199" i="21"/>
  <c r="N198" i="21"/>
  <c r="M198" i="21"/>
  <c r="L198" i="21"/>
  <c r="K198" i="21"/>
  <c r="I198" i="21" s="1"/>
  <c r="J198" i="21"/>
  <c r="N197" i="21"/>
  <c r="M197" i="21"/>
  <c r="L197" i="21"/>
  <c r="K197" i="21"/>
  <c r="J197" i="21"/>
  <c r="I197" i="21"/>
  <c r="N196" i="21"/>
  <c r="M196" i="21"/>
  <c r="L196" i="21"/>
  <c r="K196" i="21"/>
  <c r="I196" i="21" s="1"/>
  <c r="K34" i="21" s="1"/>
  <c r="J196" i="21"/>
  <c r="N195" i="21"/>
  <c r="M195" i="21"/>
  <c r="L195" i="21"/>
  <c r="K195" i="21"/>
  <c r="J195" i="21"/>
  <c r="I195" i="21"/>
  <c r="N194" i="21"/>
  <c r="M194" i="21"/>
  <c r="L194" i="21"/>
  <c r="K194" i="21"/>
  <c r="I194" i="21" s="1"/>
  <c r="J194" i="21"/>
  <c r="N193" i="21"/>
  <c r="M193" i="21"/>
  <c r="L193" i="21"/>
  <c r="K193" i="21"/>
  <c r="J193" i="21"/>
  <c r="I193" i="21"/>
  <c r="N192" i="21"/>
  <c r="M192" i="21"/>
  <c r="L192" i="21"/>
  <c r="K192" i="21"/>
  <c r="I192" i="21" s="1"/>
  <c r="J192" i="21"/>
  <c r="N191" i="21"/>
  <c r="M191" i="21"/>
  <c r="L191" i="21"/>
  <c r="K191" i="21"/>
  <c r="J191" i="21"/>
  <c r="I191" i="21"/>
  <c r="N190" i="21"/>
  <c r="M190" i="21"/>
  <c r="L190" i="21"/>
  <c r="K190" i="21"/>
  <c r="I190" i="21" s="1"/>
  <c r="J190" i="21"/>
  <c r="N189" i="21"/>
  <c r="M189" i="21"/>
  <c r="L189" i="21"/>
  <c r="K189" i="21"/>
  <c r="J189" i="21"/>
  <c r="I189" i="21"/>
  <c r="N188" i="21"/>
  <c r="M188" i="21"/>
  <c r="L188" i="21"/>
  <c r="K188" i="21"/>
  <c r="I188" i="21" s="1"/>
  <c r="J188" i="21"/>
  <c r="N187" i="21"/>
  <c r="M187" i="21"/>
  <c r="L187" i="21"/>
  <c r="K187" i="21"/>
  <c r="J187" i="21"/>
  <c r="I187" i="21"/>
  <c r="N186" i="21"/>
  <c r="M186" i="21"/>
  <c r="L186" i="21"/>
  <c r="K186" i="21"/>
  <c r="I186" i="21" s="1"/>
  <c r="J186" i="21"/>
  <c r="N185" i="21"/>
  <c r="M185" i="21"/>
  <c r="L185" i="21"/>
  <c r="K185" i="21"/>
  <c r="J185" i="21"/>
  <c r="I185" i="21"/>
  <c r="N184" i="21"/>
  <c r="M184" i="21"/>
  <c r="L184" i="21"/>
  <c r="K184" i="21"/>
  <c r="I184" i="21" s="1"/>
  <c r="J184" i="21"/>
  <c r="N183" i="21"/>
  <c r="M183" i="21"/>
  <c r="L183" i="21"/>
  <c r="K183" i="21"/>
  <c r="J183" i="21"/>
  <c r="I183" i="21"/>
  <c r="N182" i="21"/>
  <c r="M182" i="21"/>
  <c r="L182" i="21"/>
  <c r="K182" i="21"/>
  <c r="I182" i="21" s="1"/>
  <c r="J182" i="21"/>
  <c r="N181" i="21"/>
  <c r="M181" i="21"/>
  <c r="L181" i="21"/>
  <c r="K181" i="21"/>
  <c r="J181" i="21"/>
  <c r="I181" i="21"/>
  <c r="N180" i="21"/>
  <c r="M180" i="21"/>
  <c r="L180" i="21"/>
  <c r="K180" i="21"/>
  <c r="I180" i="21" s="1"/>
  <c r="J180" i="21"/>
  <c r="N179" i="21"/>
  <c r="M179" i="21"/>
  <c r="L179" i="21"/>
  <c r="K179" i="21"/>
  <c r="J179" i="21"/>
  <c r="I179" i="21"/>
  <c r="N178" i="21"/>
  <c r="M178" i="21"/>
  <c r="L178" i="21"/>
  <c r="K178" i="21"/>
  <c r="I178" i="21" s="1"/>
  <c r="J178" i="21"/>
  <c r="N177" i="21"/>
  <c r="M177" i="21"/>
  <c r="L177" i="21"/>
  <c r="K177" i="21"/>
  <c r="J177" i="21"/>
  <c r="I177" i="21"/>
  <c r="N176" i="21"/>
  <c r="M176" i="21"/>
  <c r="L176" i="21"/>
  <c r="K176" i="21"/>
  <c r="I176" i="21" s="1"/>
  <c r="J176" i="21"/>
  <c r="N175" i="21"/>
  <c r="M175" i="21"/>
  <c r="L175" i="21"/>
  <c r="K175" i="21"/>
  <c r="J175" i="21"/>
  <c r="I175" i="21"/>
  <c r="N174" i="21"/>
  <c r="M174" i="21"/>
  <c r="L174" i="21"/>
  <c r="K174" i="21"/>
  <c r="I174" i="21" s="1"/>
  <c r="J174" i="21"/>
  <c r="N173" i="21"/>
  <c r="M173" i="21"/>
  <c r="L173" i="21"/>
  <c r="K173" i="21"/>
  <c r="J173" i="21"/>
  <c r="I173" i="21"/>
  <c r="K28" i="21" s="1"/>
  <c r="N172" i="21"/>
  <c r="M172" i="21"/>
  <c r="L172" i="21"/>
  <c r="K172" i="21"/>
  <c r="I172" i="21" s="1"/>
  <c r="U29" i="21" s="1"/>
  <c r="J172" i="21"/>
  <c r="N171" i="21"/>
  <c r="M171" i="21"/>
  <c r="L171" i="21"/>
  <c r="K171" i="21"/>
  <c r="J171" i="21"/>
  <c r="I171" i="21"/>
  <c r="N170" i="21"/>
  <c r="M170" i="21"/>
  <c r="L170" i="21"/>
  <c r="K170" i="21"/>
  <c r="I170" i="21" s="1"/>
  <c r="J170" i="21"/>
  <c r="N169" i="21"/>
  <c r="M169" i="21"/>
  <c r="L169" i="21"/>
  <c r="K169" i="21"/>
  <c r="J169" i="21"/>
  <c r="I169" i="21"/>
  <c r="N168" i="21"/>
  <c r="M168" i="21"/>
  <c r="L168" i="21"/>
  <c r="K168" i="21"/>
  <c r="I168" i="21" s="1"/>
  <c r="J168" i="21"/>
  <c r="N167" i="21"/>
  <c r="M167" i="21"/>
  <c r="L167" i="21"/>
  <c r="K167" i="21"/>
  <c r="J167" i="21"/>
  <c r="I167" i="21"/>
  <c r="N166" i="21"/>
  <c r="M166" i="21"/>
  <c r="L166" i="21"/>
  <c r="K166" i="21"/>
  <c r="I166" i="21" s="1"/>
  <c r="J166" i="21"/>
  <c r="N165" i="21"/>
  <c r="M165" i="21"/>
  <c r="L165" i="21"/>
  <c r="K165" i="21"/>
  <c r="J165" i="21"/>
  <c r="I165" i="21"/>
  <c r="N164" i="21"/>
  <c r="M164" i="21"/>
  <c r="L164" i="21"/>
  <c r="K164" i="21"/>
  <c r="I164" i="21" s="1"/>
  <c r="J164" i="21"/>
  <c r="N163" i="21"/>
  <c r="M163" i="21"/>
  <c r="L163" i="21"/>
  <c r="K163" i="21"/>
  <c r="J163" i="21"/>
  <c r="I163" i="21"/>
  <c r="N162" i="21"/>
  <c r="M162" i="21"/>
  <c r="L162" i="21"/>
  <c r="K162" i="21"/>
  <c r="I162" i="21" s="1"/>
  <c r="J162" i="21"/>
  <c r="N161" i="21"/>
  <c r="M161" i="21"/>
  <c r="L161" i="21"/>
  <c r="K161" i="21"/>
  <c r="J161" i="21"/>
  <c r="I161" i="21"/>
  <c r="N160" i="21"/>
  <c r="M160" i="21"/>
  <c r="L160" i="21"/>
  <c r="K160" i="21"/>
  <c r="I160" i="21" s="1"/>
  <c r="J160" i="21"/>
  <c r="N159" i="21"/>
  <c r="M159" i="21"/>
  <c r="L159" i="21"/>
  <c r="K159" i="21"/>
  <c r="J159" i="21"/>
  <c r="I159" i="21"/>
  <c r="N158" i="21"/>
  <c r="M158" i="21"/>
  <c r="L158" i="21"/>
  <c r="K158" i="21"/>
  <c r="I158" i="21" s="1"/>
  <c r="J158" i="21"/>
  <c r="N157" i="21"/>
  <c r="M157" i="21"/>
  <c r="L157" i="21"/>
  <c r="K157" i="21"/>
  <c r="J157" i="21"/>
  <c r="I157" i="21"/>
  <c r="N156" i="21"/>
  <c r="M156" i="21"/>
  <c r="L156" i="21"/>
  <c r="K156" i="21"/>
  <c r="I156" i="21" s="1"/>
  <c r="J156" i="21"/>
  <c r="N155" i="21"/>
  <c r="M155" i="21"/>
  <c r="L155" i="21"/>
  <c r="K155" i="21"/>
  <c r="J155" i="21"/>
  <c r="I155" i="21"/>
  <c r="N154" i="21"/>
  <c r="M154" i="21"/>
  <c r="L154" i="21"/>
  <c r="K154" i="21"/>
  <c r="I154" i="21" s="1"/>
  <c r="J154" i="21"/>
  <c r="N153" i="21"/>
  <c r="M153" i="21"/>
  <c r="L153" i="21"/>
  <c r="K153" i="21"/>
  <c r="J153" i="21"/>
  <c r="I153" i="21"/>
  <c r="N152" i="21"/>
  <c r="M152" i="21"/>
  <c r="L152" i="21"/>
  <c r="K152" i="21"/>
  <c r="I152" i="21" s="1"/>
  <c r="J152" i="21"/>
  <c r="N151" i="21"/>
  <c r="M151" i="21"/>
  <c r="L151" i="21"/>
  <c r="K151" i="21"/>
  <c r="J151" i="21"/>
  <c r="I151" i="21"/>
  <c r="N150" i="21"/>
  <c r="M150" i="21"/>
  <c r="L150" i="21"/>
  <c r="K150" i="21"/>
  <c r="I150" i="21" s="1"/>
  <c r="J150" i="21"/>
  <c r="N149" i="21"/>
  <c r="M149" i="21"/>
  <c r="L149" i="21"/>
  <c r="K149" i="21"/>
  <c r="J149" i="21"/>
  <c r="I149" i="21"/>
  <c r="N148" i="21"/>
  <c r="M148" i="21"/>
  <c r="L148" i="21"/>
  <c r="K148" i="21"/>
  <c r="I148" i="21" s="1"/>
  <c r="J148" i="21"/>
  <c r="N147" i="21"/>
  <c r="M147" i="21"/>
  <c r="L147" i="21"/>
  <c r="K147" i="21"/>
  <c r="J147" i="21"/>
  <c r="I147" i="21"/>
  <c r="N146" i="21"/>
  <c r="M146" i="21"/>
  <c r="L146" i="21"/>
  <c r="K146" i="21"/>
  <c r="I146" i="21" s="1"/>
  <c r="J146" i="21"/>
  <c r="N145" i="21"/>
  <c r="M145" i="21"/>
  <c r="L145" i="21"/>
  <c r="K145" i="21"/>
  <c r="J145" i="21"/>
  <c r="I145" i="21"/>
  <c r="N144" i="21"/>
  <c r="M144" i="21"/>
  <c r="L144" i="21"/>
  <c r="K144" i="21"/>
  <c r="I144" i="21" s="1"/>
  <c r="J144" i="21"/>
  <c r="N143" i="21"/>
  <c r="M143" i="21"/>
  <c r="L143" i="21"/>
  <c r="K143" i="21"/>
  <c r="J143" i="21"/>
  <c r="I143" i="21"/>
  <c r="N142" i="21"/>
  <c r="M142" i="21"/>
  <c r="L142" i="21"/>
  <c r="K142" i="21"/>
  <c r="I142" i="21" s="1"/>
  <c r="J142" i="21"/>
  <c r="N141" i="21"/>
  <c r="M141" i="21"/>
  <c r="L141" i="21"/>
  <c r="K141" i="21"/>
  <c r="J141" i="21"/>
  <c r="I141" i="21"/>
  <c r="N140" i="21"/>
  <c r="M140" i="21"/>
  <c r="L140" i="21"/>
  <c r="K140" i="21"/>
  <c r="I140" i="21" s="1"/>
  <c r="J140" i="21"/>
  <c r="N139" i="21"/>
  <c r="M139" i="21"/>
  <c r="L139" i="21"/>
  <c r="K139" i="21"/>
  <c r="J139" i="21"/>
  <c r="I139" i="21"/>
  <c r="N138" i="21"/>
  <c r="M138" i="21"/>
  <c r="L138" i="21"/>
  <c r="K138" i="21"/>
  <c r="I138" i="21" s="1"/>
  <c r="J138" i="21"/>
  <c r="N137" i="21"/>
  <c r="M137" i="21"/>
  <c r="L137" i="21"/>
  <c r="K137" i="21"/>
  <c r="J137" i="21"/>
  <c r="I137" i="21"/>
  <c r="N136" i="21"/>
  <c r="M136" i="21"/>
  <c r="L136" i="21"/>
  <c r="K136" i="21"/>
  <c r="I136" i="21" s="1"/>
  <c r="J136" i="21"/>
  <c r="N135" i="21"/>
  <c r="M135" i="21"/>
  <c r="L135" i="21"/>
  <c r="K135" i="21"/>
  <c r="J135" i="21"/>
  <c r="I135" i="21"/>
  <c r="N134" i="21"/>
  <c r="M134" i="21"/>
  <c r="L134" i="21"/>
  <c r="K134" i="21"/>
  <c r="I134" i="21" s="1"/>
  <c r="J134" i="21"/>
  <c r="N133" i="21"/>
  <c r="M133" i="21"/>
  <c r="L133" i="21"/>
  <c r="K133" i="21"/>
  <c r="J133" i="21"/>
  <c r="I133" i="21"/>
  <c r="N132" i="21"/>
  <c r="M132" i="21"/>
  <c r="L132" i="21"/>
  <c r="K132" i="21"/>
  <c r="I132" i="21" s="1"/>
  <c r="J132" i="21"/>
  <c r="N131" i="21"/>
  <c r="M131" i="21"/>
  <c r="L131" i="21"/>
  <c r="K131" i="21"/>
  <c r="J131" i="21"/>
  <c r="I131" i="21"/>
  <c r="N130" i="21"/>
  <c r="M130" i="21"/>
  <c r="L130" i="21"/>
  <c r="K130" i="21"/>
  <c r="I130" i="21" s="1"/>
  <c r="J130" i="21"/>
  <c r="N129" i="21"/>
  <c r="M129" i="21"/>
  <c r="L129" i="21"/>
  <c r="K129" i="21"/>
  <c r="J129" i="21"/>
  <c r="I129" i="21"/>
  <c r="N128" i="21"/>
  <c r="M128" i="21"/>
  <c r="L128" i="21"/>
  <c r="K128" i="21"/>
  <c r="I128" i="21" s="1"/>
  <c r="J128" i="21"/>
  <c r="N127" i="21"/>
  <c r="M127" i="21"/>
  <c r="L127" i="21"/>
  <c r="K127" i="21"/>
  <c r="J127" i="21"/>
  <c r="I127" i="21"/>
  <c r="N126" i="21"/>
  <c r="M126" i="21"/>
  <c r="L126" i="21"/>
  <c r="K126" i="21"/>
  <c r="I126" i="21" s="1"/>
  <c r="J126" i="21"/>
  <c r="N125" i="21"/>
  <c r="M125" i="21"/>
  <c r="L125" i="21"/>
  <c r="K125" i="21"/>
  <c r="J125" i="21"/>
  <c r="I125" i="21"/>
  <c r="N124" i="21"/>
  <c r="M124" i="21"/>
  <c r="L124" i="21"/>
  <c r="K124" i="21"/>
  <c r="I124" i="21" s="1"/>
  <c r="J124" i="21"/>
  <c r="N123" i="21"/>
  <c r="M123" i="21"/>
  <c r="L123" i="21"/>
  <c r="K123" i="21"/>
  <c r="J123" i="21"/>
  <c r="I123" i="21"/>
  <c r="N122" i="21"/>
  <c r="M122" i="21"/>
  <c r="L122" i="21"/>
  <c r="K122" i="21"/>
  <c r="I122" i="21" s="1"/>
  <c r="J122" i="21"/>
  <c r="N121" i="21"/>
  <c r="M121" i="21"/>
  <c r="L121" i="21"/>
  <c r="K121" i="21"/>
  <c r="J121" i="21"/>
  <c r="I121" i="21"/>
  <c r="N120" i="21"/>
  <c r="M120" i="21"/>
  <c r="L120" i="21"/>
  <c r="K120" i="21"/>
  <c r="I120" i="21" s="1"/>
  <c r="J120" i="21"/>
  <c r="N119" i="21"/>
  <c r="M119" i="21"/>
  <c r="L119" i="21"/>
  <c r="K119" i="21"/>
  <c r="J119" i="21"/>
  <c r="I119" i="21"/>
  <c r="N118" i="21"/>
  <c r="M118" i="21"/>
  <c r="L118" i="21"/>
  <c r="K118" i="21"/>
  <c r="I118" i="21" s="1"/>
  <c r="J118" i="21"/>
  <c r="N117" i="21"/>
  <c r="M117" i="21"/>
  <c r="L117" i="21"/>
  <c r="K117" i="21"/>
  <c r="J117" i="21"/>
  <c r="I117" i="21"/>
  <c r="N116" i="21"/>
  <c r="M116" i="21"/>
  <c r="L116" i="21"/>
  <c r="K116" i="21"/>
  <c r="I116" i="21" s="1"/>
  <c r="J116" i="21"/>
  <c r="N115" i="21"/>
  <c r="M115" i="21"/>
  <c r="L115" i="21"/>
  <c r="K115" i="21"/>
  <c r="J115" i="21"/>
  <c r="I115" i="21"/>
  <c r="N114" i="21"/>
  <c r="M114" i="21"/>
  <c r="L114" i="21"/>
  <c r="K114" i="21"/>
  <c r="I114" i="21" s="1"/>
  <c r="J114" i="21"/>
  <c r="N113" i="21"/>
  <c r="M113" i="21"/>
  <c r="L113" i="21"/>
  <c r="K113" i="21"/>
  <c r="J113" i="21"/>
  <c r="I113" i="21"/>
  <c r="N112" i="21"/>
  <c r="M112" i="21"/>
  <c r="L112" i="21"/>
  <c r="K112" i="21"/>
  <c r="I112" i="21" s="1"/>
  <c r="J112" i="21"/>
  <c r="N111" i="21"/>
  <c r="M111" i="21"/>
  <c r="L111" i="21"/>
  <c r="K111" i="21"/>
  <c r="J111" i="21"/>
  <c r="I111" i="21"/>
  <c r="N110" i="21"/>
  <c r="M110" i="21"/>
  <c r="L110" i="21"/>
  <c r="K110" i="21"/>
  <c r="I110" i="21" s="1"/>
  <c r="J110" i="21"/>
  <c r="N109" i="21"/>
  <c r="M109" i="21"/>
  <c r="L109" i="21"/>
  <c r="K109" i="21"/>
  <c r="J109" i="21"/>
  <c r="I109" i="21"/>
  <c r="N108" i="21"/>
  <c r="M108" i="21"/>
  <c r="L108" i="21"/>
  <c r="K108" i="21"/>
  <c r="I108" i="21" s="1"/>
  <c r="J108" i="21"/>
  <c r="N107" i="21"/>
  <c r="M107" i="21"/>
  <c r="L107" i="21"/>
  <c r="K107" i="21"/>
  <c r="J107" i="21"/>
  <c r="I107" i="21"/>
  <c r="N106" i="21"/>
  <c r="M106" i="21"/>
  <c r="L106" i="21"/>
  <c r="K106" i="21"/>
  <c r="I106" i="21" s="1"/>
  <c r="J106" i="21"/>
  <c r="N105" i="21"/>
  <c r="M105" i="21"/>
  <c r="L105" i="21"/>
  <c r="K105" i="21"/>
  <c r="J105" i="21"/>
  <c r="I105" i="21"/>
  <c r="N104" i="21"/>
  <c r="M104" i="21"/>
  <c r="L104" i="21"/>
  <c r="K104" i="21"/>
  <c r="I104" i="21" s="1"/>
  <c r="J104" i="21"/>
  <c r="N103" i="21"/>
  <c r="M103" i="21"/>
  <c r="L103" i="21"/>
  <c r="K103" i="21"/>
  <c r="J103" i="21"/>
  <c r="I103" i="21"/>
  <c r="N102" i="21"/>
  <c r="M102" i="21"/>
  <c r="L102" i="21"/>
  <c r="K102" i="21"/>
  <c r="I102" i="21" s="1"/>
  <c r="J102" i="21"/>
  <c r="N101" i="21"/>
  <c r="M101" i="21"/>
  <c r="L101" i="21"/>
  <c r="K101" i="21"/>
  <c r="J101" i="21"/>
  <c r="I101" i="21"/>
  <c r="N100" i="21"/>
  <c r="M100" i="21"/>
  <c r="L100" i="21"/>
  <c r="K100" i="21"/>
  <c r="I100" i="21" s="1"/>
  <c r="J100" i="21"/>
  <c r="N99" i="21"/>
  <c r="M99" i="21"/>
  <c r="L99" i="21"/>
  <c r="K99" i="21"/>
  <c r="J99" i="21"/>
  <c r="I99" i="21"/>
  <c r="N98" i="21"/>
  <c r="M98" i="21"/>
  <c r="L98" i="21"/>
  <c r="K98" i="21"/>
  <c r="I98" i="21" s="1"/>
  <c r="J98" i="21"/>
  <c r="N97" i="21"/>
  <c r="M97" i="21"/>
  <c r="L97" i="21"/>
  <c r="K97" i="21"/>
  <c r="J97" i="21"/>
  <c r="I97" i="21"/>
  <c r="N96" i="21"/>
  <c r="M96" i="21"/>
  <c r="L96" i="21"/>
  <c r="K96" i="21"/>
  <c r="I96" i="21" s="1"/>
  <c r="J96" i="21"/>
  <c r="N95" i="21"/>
  <c r="M95" i="21"/>
  <c r="L95" i="21"/>
  <c r="K95" i="21"/>
  <c r="J95" i="21"/>
  <c r="I95" i="21"/>
  <c r="N94" i="21"/>
  <c r="M94" i="21"/>
  <c r="L94" i="21"/>
  <c r="K94" i="21"/>
  <c r="J94" i="21"/>
  <c r="N93" i="21"/>
  <c r="M93" i="21"/>
  <c r="L93" i="21"/>
  <c r="K93" i="21"/>
  <c r="J93" i="21"/>
  <c r="I93" i="21"/>
  <c r="N92" i="21"/>
  <c r="M92" i="21"/>
  <c r="L92" i="21"/>
  <c r="K92" i="21"/>
  <c r="I92" i="21" s="1"/>
  <c r="J92" i="21"/>
  <c r="N91" i="21"/>
  <c r="M91" i="21"/>
  <c r="L91" i="21"/>
  <c r="K91" i="21"/>
  <c r="J91" i="21"/>
  <c r="I91" i="21"/>
  <c r="N90" i="21"/>
  <c r="M90" i="21"/>
  <c r="L90" i="21"/>
  <c r="K90" i="21"/>
  <c r="I90" i="21" s="1"/>
  <c r="J90" i="21"/>
  <c r="N89" i="21"/>
  <c r="M89" i="21"/>
  <c r="L89" i="21"/>
  <c r="J89" i="21"/>
  <c r="L88" i="21"/>
  <c r="K88" i="21"/>
  <c r="J88" i="21"/>
  <c r="L87" i="21"/>
  <c r="K87" i="21"/>
  <c r="J87" i="21"/>
  <c r="L86" i="21"/>
  <c r="K86" i="21"/>
  <c r="J86" i="21"/>
  <c r="L85" i="21"/>
  <c r="K85" i="21"/>
  <c r="J85" i="21"/>
  <c r="L84" i="21"/>
  <c r="K84" i="21"/>
  <c r="J84" i="21"/>
  <c r="L83" i="21"/>
  <c r="K83" i="21"/>
  <c r="J83" i="21"/>
  <c r="L82" i="21"/>
  <c r="K82" i="21"/>
  <c r="J82" i="21"/>
  <c r="L81" i="21"/>
  <c r="K81" i="21"/>
  <c r="J81" i="21"/>
  <c r="N80" i="21"/>
  <c r="M80" i="21"/>
  <c r="L80" i="21"/>
  <c r="K80" i="21"/>
  <c r="J80" i="21"/>
  <c r="I80" i="21"/>
  <c r="N79" i="21"/>
  <c r="M79" i="21"/>
  <c r="L79" i="21"/>
  <c r="K79" i="21"/>
  <c r="I79" i="21" s="1"/>
  <c r="J79" i="21"/>
  <c r="N78" i="21"/>
  <c r="M78" i="21"/>
  <c r="L78" i="21"/>
  <c r="J78" i="21"/>
  <c r="L77" i="21"/>
  <c r="K77" i="21"/>
  <c r="J77" i="21"/>
  <c r="J76" i="21"/>
  <c r="J75" i="21"/>
  <c r="J74" i="21"/>
  <c r="J73" i="21"/>
  <c r="J72" i="21"/>
  <c r="J71" i="21"/>
  <c r="J70" i="21"/>
  <c r="N69" i="21"/>
  <c r="M69" i="21"/>
  <c r="J69" i="21"/>
  <c r="N68" i="21"/>
  <c r="M68" i="21"/>
  <c r="J68" i="21"/>
  <c r="N67" i="21"/>
  <c r="M67" i="21"/>
  <c r="K67" i="21"/>
  <c r="J67" i="21"/>
  <c r="E67" i="21"/>
  <c r="L67" i="21" s="1"/>
  <c r="N66" i="21"/>
  <c r="M66" i="21"/>
  <c r="L66" i="21"/>
  <c r="K66" i="21"/>
  <c r="J66" i="21"/>
  <c r="I66" i="21"/>
  <c r="N65" i="21"/>
  <c r="M65" i="21"/>
  <c r="L65" i="21"/>
  <c r="K65" i="21"/>
  <c r="I65" i="21" s="1"/>
  <c r="J65" i="21"/>
  <c r="N64" i="21"/>
  <c r="M64" i="21"/>
  <c r="L64" i="21"/>
  <c r="K64" i="21"/>
  <c r="J64" i="21"/>
  <c r="I64" i="21"/>
  <c r="N63" i="21"/>
  <c r="M63" i="21"/>
  <c r="L63" i="21"/>
  <c r="K63" i="21"/>
  <c r="I63" i="21" s="1"/>
  <c r="J63" i="21"/>
  <c r="N62" i="21"/>
  <c r="M62" i="21"/>
  <c r="L62" i="21"/>
  <c r="K62" i="21"/>
  <c r="J62" i="21"/>
  <c r="I62" i="21"/>
  <c r="N61" i="21"/>
  <c r="M61" i="21"/>
  <c r="L61" i="21"/>
  <c r="K61" i="21"/>
  <c r="I61" i="21" s="1"/>
  <c r="J61" i="21"/>
  <c r="N60" i="21"/>
  <c r="M60" i="21"/>
  <c r="L60" i="21"/>
  <c r="K60" i="21"/>
  <c r="J60" i="21"/>
  <c r="I60" i="21"/>
  <c r="K38" i="21"/>
  <c r="J38" i="21" s="1"/>
  <c r="V37" i="21"/>
  <c r="U37" i="21"/>
  <c r="T37" i="21" s="1"/>
  <c r="K37" i="21"/>
  <c r="J37" i="21" s="1"/>
  <c r="V36" i="21"/>
  <c r="U36" i="21"/>
  <c r="T36" i="21" s="1"/>
  <c r="K36" i="21"/>
  <c r="J36" i="21" s="1"/>
  <c r="V35" i="21"/>
  <c r="U35" i="21"/>
  <c r="T35" i="21" s="1"/>
  <c r="K35" i="21"/>
  <c r="J35" i="21" s="1"/>
  <c r="V34" i="21"/>
  <c r="U34" i="21"/>
  <c r="T34" i="21" s="1"/>
  <c r="V33" i="21"/>
  <c r="U33" i="21"/>
  <c r="T33" i="21" s="1"/>
  <c r="K33" i="21"/>
  <c r="J33" i="21" s="1"/>
  <c r="V32" i="21"/>
  <c r="U32" i="21"/>
  <c r="T32" i="21" s="1"/>
  <c r="K32" i="21"/>
  <c r="J32" i="21" s="1"/>
  <c r="V31" i="21"/>
  <c r="U31" i="21"/>
  <c r="T31" i="21" s="1"/>
  <c r="K31" i="21"/>
  <c r="J31" i="21" s="1"/>
  <c r="V30" i="21"/>
  <c r="U30" i="21"/>
  <c r="T30" i="21" s="1"/>
  <c r="K30" i="21"/>
  <c r="J30" i="21" s="1"/>
  <c r="K29" i="21"/>
  <c r="J29" i="21" s="1"/>
  <c r="V28" i="21"/>
  <c r="U28" i="21"/>
  <c r="T28" i="21" s="1"/>
  <c r="V27" i="21"/>
  <c r="U27" i="21"/>
  <c r="T27" i="21" s="1"/>
  <c r="K27" i="21"/>
  <c r="J27" i="21" s="1"/>
  <c r="V26" i="21"/>
  <c r="U26" i="21"/>
  <c r="T26" i="21" s="1"/>
  <c r="K26" i="21"/>
  <c r="J26" i="21" s="1"/>
  <c r="V25" i="21"/>
  <c r="U25" i="21"/>
  <c r="T25" i="21" s="1"/>
  <c r="K25" i="21"/>
  <c r="J25" i="21" s="1"/>
  <c r="V24" i="21"/>
  <c r="U24" i="21"/>
  <c r="T24" i="21" s="1"/>
  <c r="K24" i="21"/>
  <c r="J24" i="21" s="1"/>
  <c r="V23" i="21"/>
  <c r="U23" i="21"/>
  <c r="T23" i="21" s="1"/>
  <c r="K23" i="21"/>
  <c r="J23" i="21" s="1"/>
  <c r="V22" i="21"/>
  <c r="W22" i="21" s="1"/>
  <c r="U22" i="21"/>
  <c r="T22" i="21" s="1"/>
  <c r="K22" i="21"/>
  <c r="J22" i="21" s="1"/>
  <c r="E12" i="21"/>
  <c r="D12" i="21"/>
  <c r="K10" i="21"/>
  <c r="K9" i="21"/>
  <c r="K8" i="21"/>
  <c r="K7" i="21"/>
  <c r="K6" i="21"/>
  <c r="K5" i="21"/>
  <c r="J5" i="21"/>
  <c r="L4" i="21"/>
  <c r="K4" i="21"/>
  <c r="J4" i="21"/>
  <c r="P3" i="21"/>
  <c r="O3" i="21"/>
  <c r="N3" i="21"/>
  <c r="M3" i="21"/>
  <c r="L3" i="21"/>
  <c r="K3" i="21"/>
  <c r="J3" i="21"/>
  <c r="K2" i="21"/>
  <c r="D1" i="21"/>
  <c r="L5" i="21" s="1"/>
  <c r="N399" i="20"/>
  <c r="M399" i="20"/>
  <c r="L399" i="20"/>
  <c r="K399" i="20"/>
  <c r="J399" i="20"/>
  <c r="N398" i="20"/>
  <c r="M398" i="20"/>
  <c r="L398" i="20"/>
  <c r="K398" i="20"/>
  <c r="J398" i="20"/>
  <c r="I398" i="20"/>
  <c r="N397" i="20"/>
  <c r="M397" i="20"/>
  <c r="L397" i="20"/>
  <c r="K397" i="20"/>
  <c r="I397" i="20" s="1"/>
  <c r="J397" i="20"/>
  <c r="N396" i="20"/>
  <c r="M396" i="20"/>
  <c r="L396" i="20"/>
  <c r="K396" i="20"/>
  <c r="J396" i="20"/>
  <c r="I396" i="20" s="1"/>
  <c r="N395" i="20"/>
  <c r="M395" i="20"/>
  <c r="L395" i="20"/>
  <c r="K395" i="20"/>
  <c r="J395" i="20"/>
  <c r="N394" i="20"/>
  <c r="M394" i="20"/>
  <c r="L394" i="20"/>
  <c r="K394" i="20"/>
  <c r="J394" i="20"/>
  <c r="I394" i="20"/>
  <c r="N393" i="20"/>
  <c r="M393" i="20"/>
  <c r="L393" i="20"/>
  <c r="K393" i="20"/>
  <c r="I393" i="20" s="1"/>
  <c r="J393" i="20"/>
  <c r="N392" i="20"/>
  <c r="M392" i="20"/>
  <c r="L392" i="20"/>
  <c r="K392" i="20"/>
  <c r="J392" i="20"/>
  <c r="I392" i="20" s="1"/>
  <c r="N391" i="20"/>
  <c r="M391" i="20"/>
  <c r="L391" i="20"/>
  <c r="K391" i="20"/>
  <c r="J391" i="20"/>
  <c r="N390" i="20"/>
  <c r="M390" i="20"/>
  <c r="L390" i="20"/>
  <c r="K390" i="20"/>
  <c r="J390" i="20"/>
  <c r="I390" i="20"/>
  <c r="N389" i="20"/>
  <c r="M389" i="20"/>
  <c r="L389" i="20"/>
  <c r="K389" i="20"/>
  <c r="I389" i="20" s="1"/>
  <c r="J389" i="20"/>
  <c r="N388" i="20"/>
  <c r="M388" i="20"/>
  <c r="L388" i="20"/>
  <c r="K388" i="20"/>
  <c r="J388" i="20"/>
  <c r="I388" i="20" s="1"/>
  <c r="N387" i="20"/>
  <c r="M387" i="20"/>
  <c r="L387" i="20"/>
  <c r="K387" i="20"/>
  <c r="J387" i="20"/>
  <c r="N386" i="20"/>
  <c r="M386" i="20"/>
  <c r="L386" i="20"/>
  <c r="K386" i="20"/>
  <c r="J386" i="20"/>
  <c r="I386" i="20"/>
  <c r="N385" i="20"/>
  <c r="M385" i="20"/>
  <c r="L385" i="20"/>
  <c r="K385" i="20"/>
  <c r="I385" i="20" s="1"/>
  <c r="J385" i="20"/>
  <c r="N384" i="20"/>
  <c r="M384" i="20"/>
  <c r="L384" i="20"/>
  <c r="K384" i="20"/>
  <c r="J384" i="20"/>
  <c r="I384" i="20" s="1"/>
  <c r="N383" i="20"/>
  <c r="M383" i="20"/>
  <c r="L383" i="20"/>
  <c r="K383" i="20"/>
  <c r="J383" i="20"/>
  <c r="N382" i="20"/>
  <c r="M382" i="20"/>
  <c r="L382" i="20"/>
  <c r="K382" i="20"/>
  <c r="J382" i="20"/>
  <c r="I382" i="20"/>
  <c r="N381" i="20"/>
  <c r="M381" i="20"/>
  <c r="L381" i="20"/>
  <c r="K381" i="20"/>
  <c r="I381" i="20" s="1"/>
  <c r="J381" i="20"/>
  <c r="N380" i="20"/>
  <c r="M380" i="20"/>
  <c r="L380" i="20"/>
  <c r="K380" i="20"/>
  <c r="J380" i="20"/>
  <c r="I380" i="20" s="1"/>
  <c r="N379" i="20"/>
  <c r="M379" i="20"/>
  <c r="L379" i="20"/>
  <c r="K379" i="20"/>
  <c r="J379" i="20"/>
  <c r="N378" i="20"/>
  <c r="M378" i="20"/>
  <c r="L378" i="20"/>
  <c r="K378" i="20"/>
  <c r="J378" i="20"/>
  <c r="I378" i="20"/>
  <c r="N377" i="20"/>
  <c r="M377" i="20"/>
  <c r="L377" i="20"/>
  <c r="K377" i="20"/>
  <c r="I377" i="20" s="1"/>
  <c r="J377" i="20"/>
  <c r="N376" i="20"/>
  <c r="M376" i="20"/>
  <c r="L376" i="20"/>
  <c r="K376" i="20"/>
  <c r="J376" i="20"/>
  <c r="I376" i="20" s="1"/>
  <c r="N375" i="20"/>
  <c r="M375" i="20"/>
  <c r="L375" i="20"/>
  <c r="K375" i="20"/>
  <c r="J375" i="20"/>
  <c r="N374" i="20"/>
  <c r="M374" i="20"/>
  <c r="L374" i="20"/>
  <c r="K374" i="20"/>
  <c r="J374" i="20"/>
  <c r="I374" i="20"/>
  <c r="N373" i="20"/>
  <c r="M373" i="20"/>
  <c r="L373" i="20"/>
  <c r="K373" i="20"/>
  <c r="I373" i="20" s="1"/>
  <c r="J373" i="20"/>
  <c r="N372" i="20"/>
  <c r="M372" i="20"/>
  <c r="L372" i="20"/>
  <c r="K372" i="20"/>
  <c r="J372" i="20"/>
  <c r="I372" i="20" s="1"/>
  <c r="N371" i="20"/>
  <c r="M371" i="20"/>
  <c r="L371" i="20"/>
  <c r="K371" i="20"/>
  <c r="J371" i="20"/>
  <c r="N370" i="20"/>
  <c r="M370" i="20"/>
  <c r="L370" i="20"/>
  <c r="K370" i="20"/>
  <c r="J370" i="20"/>
  <c r="I370" i="20"/>
  <c r="N369" i="20"/>
  <c r="M369" i="20"/>
  <c r="L369" i="20"/>
  <c r="K369" i="20"/>
  <c r="I369" i="20" s="1"/>
  <c r="J369" i="20"/>
  <c r="N368" i="20"/>
  <c r="M368" i="20"/>
  <c r="L368" i="20"/>
  <c r="K368" i="20"/>
  <c r="J368" i="20"/>
  <c r="I368" i="20" s="1"/>
  <c r="N367" i="20"/>
  <c r="M367" i="20"/>
  <c r="L367" i="20"/>
  <c r="K367" i="20"/>
  <c r="J367" i="20"/>
  <c r="N366" i="20"/>
  <c r="M366" i="20"/>
  <c r="L366" i="20"/>
  <c r="K366" i="20"/>
  <c r="J366" i="20"/>
  <c r="I366" i="20"/>
  <c r="N365" i="20"/>
  <c r="M365" i="20"/>
  <c r="L365" i="20"/>
  <c r="K365" i="20"/>
  <c r="I365" i="20" s="1"/>
  <c r="J365" i="20"/>
  <c r="N364" i="20"/>
  <c r="M364" i="20"/>
  <c r="L364" i="20"/>
  <c r="K364" i="20"/>
  <c r="J364" i="20"/>
  <c r="I364" i="20" s="1"/>
  <c r="N363" i="20"/>
  <c r="M363" i="20"/>
  <c r="L363" i="20"/>
  <c r="K363" i="20"/>
  <c r="J363" i="20"/>
  <c r="N362" i="20"/>
  <c r="M362" i="20"/>
  <c r="L362" i="20"/>
  <c r="K362" i="20"/>
  <c r="J362" i="20"/>
  <c r="I362" i="20"/>
  <c r="N361" i="20"/>
  <c r="M361" i="20"/>
  <c r="L361" i="20"/>
  <c r="K361" i="20"/>
  <c r="I361" i="20" s="1"/>
  <c r="J361" i="20"/>
  <c r="N360" i="20"/>
  <c r="M360" i="20"/>
  <c r="L360" i="20"/>
  <c r="K360" i="20"/>
  <c r="J360" i="20"/>
  <c r="I360" i="20" s="1"/>
  <c r="N359" i="20"/>
  <c r="M359" i="20"/>
  <c r="L359" i="20"/>
  <c r="K359" i="20"/>
  <c r="J359" i="20"/>
  <c r="N358" i="20"/>
  <c r="M358" i="20"/>
  <c r="L358" i="20"/>
  <c r="K358" i="20"/>
  <c r="J358" i="20"/>
  <c r="I358" i="20"/>
  <c r="N357" i="20"/>
  <c r="M357" i="20"/>
  <c r="L357" i="20"/>
  <c r="K357" i="20"/>
  <c r="I357" i="20" s="1"/>
  <c r="J357" i="20"/>
  <c r="N356" i="20"/>
  <c r="M356" i="20"/>
  <c r="L356" i="20"/>
  <c r="K356" i="20"/>
  <c r="J356" i="20"/>
  <c r="I356" i="20" s="1"/>
  <c r="N355" i="20"/>
  <c r="M355" i="20"/>
  <c r="L355" i="20"/>
  <c r="K355" i="20"/>
  <c r="J355" i="20"/>
  <c r="N354" i="20"/>
  <c r="M354" i="20"/>
  <c r="L354" i="20"/>
  <c r="K354" i="20"/>
  <c r="J354" i="20"/>
  <c r="I354" i="20"/>
  <c r="N353" i="20"/>
  <c r="M353" i="20"/>
  <c r="L353" i="20"/>
  <c r="K353" i="20"/>
  <c r="I353" i="20" s="1"/>
  <c r="J353" i="20"/>
  <c r="N352" i="20"/>
  <c r="M352" i="20"/>
  <c r="L352" i="20"/>
  <c r="K352" i="20"/>
  <c r="J352" i="20"/>
  <c r="I352" i="20" s="1"/>
  <c r="N351" i="20"/>
  <c r="M351" i="20"/>
  <c r="L351" i="20"/>
  <c r="K351" i="20"/>
  <c r="J351" i="20"/>
  <c r="N350" i="20"/>
  <c r="M350" i="20"/>
  <c r="L350" i="20"/>
  <c r="K350" i="20"/>
  <c r="J350" i="20"/>
  <c r="I350" i="20"/>
  <c r="N349" i="20"/>
  <c r="M349" i="20"/>
  <c r="L349" i="20"/>
  <c r="K349" i="20"/>
  <c r="I349" i="20" s="1"/>
  <c r="J349" i="20"/>
  <c r="N348" i="20"/>
  <c r="M348" i="20"/>
  <c r="L348" i="20"/>
  <c r="K348" i="20"/>
  <c r="J348" i="20"/>
  <c r="I348" i="20" s="1"/>
  <c r="N347" i="20"/>
  <c r="M347" i="20"/>
  <c r="L347" i="20"/>
  <c r="K347" i="20"/>
  <c r="J347" i="20"/>
  <c r="N346" i="20"/>
  <c r="M346" i="20"/>
  <c r="L346" i="20"/>
  <c r="K346" i="20"/>
  <c r="J346" i="20"/>
  <c r="I346" i="20"/>
  <c r="N345" i="20"/>
  <c r="M345" i="20"/>
  <c r="L345" i="20"/>
  <c r="K345" i="20"/>
  <c r="I345" i="20" s="1"/>
  <c r="J345" i="20"/>
  <c r="N344" i="20"/>
  <c r="M344" i="20"/>
  <c r="L344" i="20"/>
  <c r="K344" i="20"/>
  <c r="J344" i="20"/>
  <c r="I344" i="20" s="1"/>
  <c r="N343" i="20"/>
  <c r="M343" i="20"/>
  <c r="L343" i="20"/>
  <c r="K343" i="20"/>
  <c r="J343" i="20"/>
  <c r="N342" i="20"/>
  <c r="M342" i="20"/>
  <c r="L342" i="20"/>
  <c r="K342" i="20"/>
  <c r="J342" i="20"/>
  <c r="I342" i="20"/>
  <c r="N341" i="20"/>
  <c r="M341" i="20"/>
  <c r="L341" i="20"/>
  <c r="K341" i="20"/>
  <c r="I341" i="20" s="1"/>
  <c r="J341" i="20"/>
  <c r="N340" i="20"/>
  <c r="M340" i="20"/>
  <c r="L340" i="20"/>
  <c r="K340" i="20"/>
  <c r="J340" i="20"/>
  <c r="I340" i="20" s="1"/>
  <c r="N339" i="20"/>
  <c r="M339" i="20"/>
  <c r="L339" i="20"/>
  <c r="K339" i="20"/>
  <c r="J339" i="20"/>
  <c r="N338" i="20"/>
  <c r="M338" i="20"/>
  <c r="L338" i="20"/>
  <c r="K338" i="20"/>
  <c r="J338" i="20"/>
  <c r="I338" i="20"/>
  <c r="N337" i="20"/>
  <c r="M337" i="20"/>
  <c r="L337" i="20"/>
  <c r="K337" i="20"/>
  <c r="I337" i="20" s="1"/>
  <c r="J337" i="20"/>
  <c r="N336" i="20"/>
  <c r="M336" i="20"/>
  <c r="L336" i="20"/>
  <c r="K336" i="20"/>
  <c r="J336" i="20"/>
  <c r="I336" i="20" s="1"/>
  <c r="U36" i="20" s="1"/>
  <c r="V36" i="20" s="1"/>
  <c r="N335" i="20"/>
  <c r="M335" i="20"/>
  <c r="L335" i="20"/>
  <c r="K335" i="20"/>
  <c r="J335" i="20"/>
  <c r="N334" i="20"/>
  <c r="M334" i="20"/>
  <c r="L334" i="20"/>
  <c r="K334" i="20"/>
  <c r="J334" i="20"/>
  <c r="I334" i="20"/>
  <c r="N333" i="20"/>
  <c r="M333" i="20"/>
  <c r="L333" i="20"/>
  <c r="K333" i="20"/>
  <c r="I333" i="20" s="1"/>
  <c r="J333" i="20"/>
  <c r="N332" i="20"/>
  <c r="M332" i="20"/>
  <c r="L332" i="20"/>
  <c r="K332" i="20"/>
  <c r="J332" i="20"/>
  <c r="I332" i="20" s="1"/>
  <c r="N331" i="20"/>
  <c r="M331" i="20"/>
  <c r="L331" i="20"/>
  <c r="K331" i="20"/>
  <c r="J331" i="20"/>
  <c r="N330" i="20"/>
  <c r="M330" i="20"/>
  <c r="L330" i="20"/>
  <c r="K330" i="20"/>
  <c r="J330" i="20"/>
  <c r="I330" i="20"/>
  <c r="N329" i="20"/>
  <c r="M329" i="20"/>
  <c r="L329" i="20"/>
  <c r="K329" i="20"/>
  <c r="I329" i="20" s="1"/>
  <c r="J329" i="20"/>
  <c r="N328" i="20"/>
  <c r="M328" i="20"/>
  <c r="L328" i="20"/>
  <c r="K328" i="20"/>
  <c r="J328" i="20"/>
  <c r="I328" i="20" s="1"/>
  <c r="N327" i="20"/>
  <c r="M327" i="20"/>
  <c r="L327" i="20"/>
  <c r="K327" i="20"/>
  <c r="J327" i="20"/>
  <c r="N326" i="20"/>
  <c r="M326" i="20"/>
  <c r="L326" i="20"/>
  <c r="K326" i="20"/>
  <c r="J326" i="20"/>
  <c r="I326" i="20"/>
  <c r="N325" i="20"/>
  <c r="M325" i="20"/>
  <c r="L325" i="20"/>
  <c r="K325" i="20"/>
  <c r="I325" i="20" s="1"/>
  <c r="J325" i="20"/>
  <c r="N324" i="20"/>
  <c r="M324" i="20"/>
  <c r="L324" i="20"/>
  <c r="K324" i="20"/>
  <c r="J324" i="20"/>
  <c r="I324" i="20" s="1"/>
  <c r="N323" i="20"/>
  <c r="M323" i="20"/>
  <c r="L323" i="20"/>
  <c r="K323" i="20"/>
  <c r="J323" i="20"/>
  <c r="N322" i="20"/>
  <c r="M322" i="20"/>
  <c r="L322" i="20"/>
  <c r="K322" i="20"/>
  <c r="J322" i="20"/>
  <c r="I322" i="20"/>
  <c r="N321" i="20"/>
  <c r="M321" i="20"/>
  <c r="L321" i="20"/>
  <c r="K321" i="20"/>
  <c r="I321" i="20" s="1"/>
  <c r="J321" i="20"/>
  <c r="N320" i="20"/>
  <c r="M320" i="20"/>
  <c r="L320" i="20"/>
  <c r="K320" i="20"/>
  <c r="J320" i="20"/>
  <c r="I320" i="20"/>
  <c r="N319" i="20"/>
  <c r="M319" i="20"/>
  <c r="L319" i="20"/>
  <c r="K319" i="20"/>
  <c r="I319" i="20" s="1"/>
  <c r="J319" i="20"/>
  <c r="N318" i="20"/>
  <c r="M318" i="20"/>
  <c r="L318" i="20"/>
  <c r="K318" i="20"/>
  <c r="J318" i="20"/>
  <c r="I318" i="20"/>
  <c r="N317" i="20"/>
  <c r="M317" i="20"/>
  <c r="L317" i="20"/>
  <c r="K317" i="20"/>
  <c r="I317" i="20" s="1"/>
  <c r="J317" i="20"/>
  <c r="N316" i="20"/>
  <c r="M316" i="20"/>
  <c r="L316" i="20"/>
  <c r="K316" i="20"/>
  <c r="J316" i="20"/>
  <c r="I316" i="20"/>
  <c r="N315" i="20"/>
  <c r="M315" i="20"/>
  <c r="L315" i="20"/>
  <c r="K315" i="20"/>
  <c r="I315" i="20" s="1"/>
  <c r="J315" i="20"/>
  <c r="N314" i="20"/>
  <c r="M314" i="20"/>
  <c r="L314" i="20"/>
  <c r="K314" i="20"/>
  <c r="J314" i="20"/>
  <c r="I314" i="20"/>
  <c r="N313" i="20"/>
  <c r="M313" i="20"/>
  <c r="L313" i="20"/>
  <c r="K313" i="20"/>
  <c r="I313" i="20" s="1"/>
  <c r="J313" i="20"/>
  <c r="N312" i="20"/>
  <c r="M312" i="20"/>
  <c r="L312" i="20"/>
  <c r="K312" i="20"/>
  <c r="J312" i="20"/>
  <c r="I312" i="20"/>
  <c r="N311" i="20"/>
  <c r="M311" i="20"/>
  <c r="L311" i="20"/>
  <c r="K311" i="20"/>
  <c r="I311" i="20" s="1"/>
  <c r="J311" i="20"/>
  <c r="N310" i="20"/>
  <c r="M310" i="20"/>
  <c r="L310" i="20"/>
  <c r="K310" i="20"/>
  <c r="J310" i="20"/>
  <c r="I310" i="20"/>
  <c r="N309" i="20"/>
  <c r="M309" i="20"/>
  <c r="L309" i="20"/>
  <c r="K309" i="20"/>
  <c r="I309" i="20" s="1"/>
  <c r="J309" i="20"/>
  <c r="N308" i="20"/>
  <c r="M308" i="20"/>
  <c r="L308" i="20"/>
  <c r="K308" i="20"/>
  <c r="J308" i="20"/>
  <c r="I308" i="20"/>
  <c r="N307" i="20"/>
  <c r="M307" i="20"/>
  <c r="L307" i="20"/>
  <c r="K307" i="20"/>
  <c r="I307" i="20" s="1"/>
  <c r="J307" i="20"/>
  <c r="N306" i="20"/>
  <c r="M306" i="20"/>
  <c r="L306" i="20"/>
  <c r="K306" i="20"/>
  <c r="J306" i="20"/>
  <c r="I306" i="20"/>
  <c r="N305" i="20"/>
  <c r="M305" i="20"/>
  <c r="L305" i="20"/>
  <c r="K305" i="20"/>
  <c r="I305" i="20" s="1"/>
  <c r="J305" i="20"/>
  <c r="N304" i="20"/>
  <c r="M304" i="20"/>
  <c r="L304" i="20"/>
  <c r="K304" i="20"/>
  <c r="J304" i="20"/>
  <c r="I304" i="20"/>
  <c r="N303" i="20"/>
  <c r="M303" i="20"/>
  <c r="L303" i="20"/>
  <c r="K303" i="20"/>
  <c r="I303" i="20" s="1"/>
  <c r="J303" i="20"/>
  <c r="N302" i="20"/>
  <c r="M302" i="20"/>
  <c r="L302" i="20"/>
  <c r="K302" i="20"/>
  <c r="J302" i="20"/>
  <c r="I302" i="20"/>
  <c r="N301" i="20"/>
  <c r="M301" i="20"/>
  <c r="L301" i="20"/>
  <c r="K301" i="20"/>
  <c r="I301" i="20" s="1"/>
  <c r="J301" i="20"/>
  <c r="N300" i="20"/>
  <c r="M300" i="20"/>
  <c r="L300" i="20"/>
  <c r="K300" i="20"/>
  <c r="J300" i="20"/>
  <c r="I300" i="20"/>
  <c r="N299" i="20"/>
  <c r="M299" i="20"/>
  <c r="L299" i="20"/>
  <c r="K299" i="20"/>
  <c r="I299" i="20" s="1"/>
  <c r="J299" i="20"/>
  <c r="N298" i="20"/>
  <c r="M298" i="20"/>
  <c r="L298" i="20"/>
  <c r="K298" i="20"/>
  <c r="J298" i="20"/>
  <c r="I298" i="20"/>
  <c r="N297" i="20"/>
  <c r="M297" i="20"/>
  <c r="L297" i="20"/>
  <c r="K297" i="20"/>
  <c r="I297" i="20" s="1"/>
  <c r="J297" i="20"/>
  <c r="N296" i="20"/>
  <c r="M296" i="20"/>
  <c r="L296" i="20"/>
  <c r="K296" i="20"/>
  <c r="J296" i="20"/>
  <c r="I296" i="20"/>
  <c r="N295" i="20"/>
  <c r="M295" i="20"/>
  <c r="L295" i="20"/>
  <c r="K295" i="20"/>
  <c r="I295" i="20" s="1"/>
  <c r="J295" i="20"/>
  <c r="N294" i="20"/>
  <c r="M294" i="20"/>
  <c r="L294" i="20"/>
  <c r="K294" i="20"/>
  <c r="J294" i="20"/>
  <c r="I294" i="20"/>
  <c r="N293" i="20"/>
  <c r="M293" i="20"/>
  <c r="L293" i="20"/>
  <c r="K293" i="20"/>
  <c r="I293" i="20" s="1"/>
  <c r="J293" i="20"/>
  <c r="N292" i="20"/>
  <c r="M292" i="20"/>
  <c r="L292" i="20"/>
  <c r="K292" i="20"/>
  <c r="J292" i="20"/>
  <c r="I292" i="20"/>
  <c r="N291" i="20"/>
  <c r="M291" i="20"/>
  <c r="L291" i="20"/>
  <c r="K291" i="20"/>
  <c r="I291" i="20" s="1"/>
  <c r="J291" i="20"/>
  <c r="N290" i="20"/>
  <c r="M290" i="20"/>
  <c r="L290" i="20"/>
  <c r="K290" i="20"/>
  <c r="J290" i="20"/>
  <c r="I290" i="20"/>
  <c r="N289" i="20"/>
  <c r="M289" i="20"/>
  <c r="L289" i="20"/>
  <c r="K289" i="20"/>
  <c r="I289" i="20" s="1"/>
  <c r="J289" i="20"/>
  <c r="N288" i="20"/>
  <c r="M288" i="20"/>
  <c r="L288" i="20"/>
  <c r="K288" i="20"/>
  <c r="J288" i="20"/>
  <c r="I288" i="20"/>
  <c r="N287" i="20"/>
  <c r="M287" i="20"/>
  <c r="L287" i="20"/>
  <c r="K287" i="20"/>
  <c r="I287" i="20" s="1"/>
  <c r="J287" i="20"/>
  <c r="N286" i="20"/>
  <c r="M286" i="20"/>
  <c r="L286" i="20"/>
  <c r="K286" i="20"/>
  <c r="J286" i="20"/>
  <c r="I286" i="20"/>
  <c r="N285" i="20"/>
  <c r="M285" i="20"/>
  <c r="L285" i="20"/>
  <c r="K285" i="20"/>
  <c r="I285" i="20" s="1"/>
  <c r="J285" i="20"/>
  <c r="N284" i="20"/>
  <c r="M284" i="20"/>
  <c r="L284" i="20"/>
  <c r="K284" i="20"/>
  <c r="J284" i="20"/>
  <c r="I284" i="20"/>
  <c r="N283" i="20"/>
  <c r="M283" i="20"/>
  <c r="L283" i="20"/>
  <c r="K283" i="20"/>
  <c r="I283" i="20" s="1"/>
  <c r="J283" i="20"/>
  <c r="N282" i="20"/>
  <c r="M282" i="20"/>
  <c r="L282" i="20"/>
  <c r="K282" i="20"/>
  <c r="J282" i="20"/>
  <c r="I282" i="20"/>
  <c r="N281" i="20"/>
  <c r="M281" i="20"/>
  <c r="L281" i="20"/>
  <c r="K281" i="20"/>
  <c r="I281" i="20" s="1"/>
  <c r="J281" i="20"/>
  <c r="N280" i="20"/>
  <c r="M280" i="20"/>
  <c r="L280" i="20"/>
  <c r="K280" i="20"/>
  <c r="J280" i="20"/>
  <c r="I280" i="20"/>
  <c r="N279" i="20"/>
  <c r="M279" i="20"/>
  <c r="L279" i="20"/>
  <c r="K279" i="20"/>
  <c r="I279" i="20" s="1"/>
  <c r="U35" i="20" s="1"/>
  <c r="V35" i="20" s="1"/>
  <c r="J279" i="20"/>
  <c r="N278" i="20"/>
  <c r="M278" i="20"/>
  <c r="L278" i="20"/>
  <c r="K278" i="20"/>
  <c r="J278" i="20"/>
  <c r="I278" i="20"/>
  <c r="N277" i="20"/>
  <c r="M277" i="20"/>
  <c r="L277" i="20"/>
  <c r="K277" i="20"/>
  <c r="I277" i="20" s="1"/>
  <c r="J277" i="20"/>
  <c r="N276" i="20"/>
  <c r="M276" i="20"/>
  <c r="L276" i="20"/>
  <c r="K276" i="20"/>
  <c r="J276" i="20"/>
  <c r="I276" i="20"/>
  <c r="N275" i="20"/>
  <c r="M275" i="20"/>
  <c r="L275" i="20"/>
  <c r="K275" i="20"/>
  <c r="I275" i="20" s="1"/>
  <c r="J275" i="20"/>
  <c r="N274" i="20"/>
  <c r="M274" i="20"/>
  <c r="L274" i="20"/>
  <c r="K274" i="20"/>
  <c r="J274" i="20"/>
  <c r="I274" i="20"/>
  <c r="N273" i="20"/>
  <c r="M273" i="20"/>
  <c r="L273" i="20"/>
  <c r="K273" i="20"/>
  <c r="I273" i="20" s="1"/>
  <c r="J273" i="20"/>
  <c r="N272" i="20"/>
  <c r="M272" i="20"/>
  <c r="L272" i="20"/>
  <c r="K272" i="20"/>
  <c r="J272" i="20"/>
  <c r="I272" i="20"/>
  <c r="N271" i="20"/>
  <c r="M271" i="20"/>
  <c r="L271" i="20"/>
  <c r="K271" i="20"/>
  <c r="I271" i="20" s="1"/>
  <c r="J271" i="20"/>
  <c r="N270" i="20"/>
  <c r="M270" i="20"/>
  <c r="L270" i="20"/>
  <c r="K270" i="20"/>
  <c r="J270" i="20"/>
  <c r="I270" i="20"/>
  <c r="N269" i="20"/>
  <c r="M269" i="20"/>
  <c r="L269" i="20"/>
  <c r="K269" i="20"/>
  <c r="I269" i="20" s="1"/>
  <c r="J269" i="20"/>
  <c r="N268" i="20"/>
  <c r="M268" i="20"/>
  <c r="L268" i="20"/>
  <c r="K268" i="20"/>
  <c r="J268" i="20"/>
  <c r="I268" i="20"/>
  <c r="N267" i="20"/>
  <c r="M267" i="20"/>
  <c r="L267" i="20"/>
  <c r="K267" i="20"/>
  <c r="I267" i="20" s="1"/>
  <c r="J267" i="20"/>
  <c r="N266" i="20"/>
  <c r="M266" i="20"/>
  <c r="L266" i="20"/>
  <c r="K266" i="20"/>
  <c r="J266" i="20"/>
  <c r="I266" i="20"/>
  <c r="N265" i="20"/>
  <c r="M265" i="20"/>
  <c r="L265" i="20"/>
  <c r="K265" i="20"/>
  <c r="I265" i="20" s="1"/>
  <c r="J265" i="20"/>
  <c r="N264" i="20"/>
  <c r="M264" i="20"/>
  <c r="L264" i="20"/>
  <c r="K264" i="20"/>
  <c r="J264" i="20"/>
  <c r="I264" i="20"/>
  <c r="N263" i="20"/>
  <c r="M263" i="20"/>
  <c r="L263" i="20"/>
  <c r="K263" i="20"/>
  <c r="I263" i="20" s="1"/>
  <c r="J263" i="20"/>
  <c r="N262" i="20"/>
  <c r="M262" i="20"/>
  <c r="L262" i="20"/>
  <c r="K262" i="20"/>
  <c r="J262" i="20"/>
  <c r="I262" i="20"/>
  <c r="N261" i="20"/>
  <c r="M261" i="20"/>
  <c r="L261" i="20"/>
  <c r="K261" i="20"/>
  <c r="I261" i="20" s="1"/>
  <c r="J261" i="20"/>
  <c r="N260" i="20"/>
  <c r="M260" i="20"/>
  <c r="L260" i="20"/>
  <c r="K260" i="20"/>
  <c r="J260" i="20"/>
  <c r="I260" i="20"/>
  <c r="N259" i="20"/>
  <c r="M259" i="20"/>
  <c r="L259" i="20"/>
  <c r="K259" i="20"/>
  <c r="I259" i="20" s="1"/>
  <c r="J259" i="20"/>
  <c r="N258" i="20"/>
  <c r="M258" i="20"/>
  <c r="L258" i="20"/>
  <c r="K258" i="20"/>
  <c r="J258" i="20"/>
  <c r="I258" i="20"/>
  <c r="N257" i="20"/>
  <c r="M257" i="20"/>
  <c r="L257" i="20"/>
  <c r="K257" i="20"/>
  <c r="I257" i="20" s="1"/>
  <c r="J257" i="20"/>
  <c r="N256" i="20"/>
  <c r="M256" i="20"/>
  <c r="L256" i="20"/>
  <c r="K256" i="20"/>
  <c r="J256" i="20"/>
  <c r="I256" i="20"/>
  <c r="N255" i="20"/>
  <c r="M255" i="20"/>
  <c r="L255" i="20"/>
  <c r="K255" i="20"/>
  <c r="I255" i="20" s="1"/>
  <c r="J255" i="20"/>
  <c r="N254" i="20"/>
  <c r="M254" i="20"/>
  <c r="L254" i="20"/>
  <c r="K254" i="20"/>
  <c r="J254" i="20"/>
  <c r="I254" i="20"/>
  <c r="N253" i="20"/>
  <c r="M253" i="20"/>
  <c r="L253" i="20"/>
  <c r="K253" i="20"/>
  <c r="I253" i="20" s="1"/>
  <c r="J253" i="20"/>
  <c r="N252" i="20"/>
  <c r="M252" i="20"/>
  <c r="L252" i="20"/>
  <c r="K252" i="20"/>
  <c r="J252" i="20"/>
  <c r="I252" i="20"/>
  <c r="N251" i="20"/>
  <c r="M251" i="20"/>
  <c r="L251" i="20"/>
  <c r="K251" i="20"/>
  <c r="I251" i="20" s="1"/>
  <c r="U34" i="20" s="1"/>
  <c r="V34" i="20" s="1"/>
  <c r="J251" i="20"/>
  <c r="N250" i="20"/>
  <c r="M250" i="20"/>
  <c r="L250" i="20"/>
  <c r="K250" i="20"/>
  <c r="J250" i="20"/>
  <c r="I250" i="20"/>
  <c r="N249" i="20"/>
  <c r="M249" i="20"/>
  <c r="L249" i="20"/>
  <c r="K249" i="20"/>
  <c r="I249" i="20" s="1"/>
  <c r="J249" i="20"/>
  <c r="N248" i="20"/>
  <c r="M248" i="20"/>
  <c r="L248" i="20"/>
  <c r="K248" i="20"/>
  <c r="J248" i="20"/>
  <c r="I248" i="20"/>
  <c r="N247" i="20"/>
  <c r="M247" i="20"/>
  <c r="L247" i="20"/>
  <c r="K247" i="20"/>
  <c r="I247" i="20" s="1"/>
  <c r="J247" i="20"/>
  <c r="N246" i="20"/>
  <c r="M246" i="20"/>
  <c r="L246" i="20"/>
  <c r="K246" i="20"/>
  <c r="J246" i="20"/>
  <c r="I246" i="20"/>
  <c r="N245" i="20"/>
  <c r="M245" i="20"/>
  <c r="L245" i="20"/>
  <c r="K245" i="20"/>
  <c r="I245" i="20" s="1"/>
  <c r="J245" i="20"/>
  <c r="N244" i="20"/>
  <c r="M244" i="20"/>
  <c r="L244" i="20"/>
  <c r="K244" i="20"/>
  <c r="J244" i="20"/>
  <c r="I244" i="20"/>
  <c r="N243" i="20"/>
  <c r="M243" i="20"/>
  <c r="L243" i="20"/>
  <c r="K243" i="20"/>
  <c r="I243" i="20" s="1"/>
  <c r="J243" i="20"/>
  <c r="N242" i="20"/>
  <c r="M242" i="20"/>
  <c r="L242" i="20"/>
  <c r="K242" i="20"/>
  <c r="J242" i="20"/>
  <c r="I242" i="20"/>
  <c r="N241" i="20"/>
  <c r="M241" i="20"/>
  <c r="L241" i="20"/>
  <c r="K241" i="20"/>
  <c r="I241" i="20" s="1"/>
  <c r="J241" i="20"/>
  <c r="N240" i="20"/>
  <c r="M240" i="20"/>
  <c r="L240" i="20"/>
  <c r="K240" i="20"/>
  <c r="J240" i="20"/>
  <c r="I240" i="20"/>
  <c r="N239" i="20"/>
  <c r="M239" i="20"/>
  <c r="L239" i="20"/>
  <c r="K239" i="20"/>
  <c r="I239" i="20" s="1"/>
  <c r="J239" i="20"/>
  <c r="N238" i="20"/>
  <c r="M238" i="20"/>
  <c r="L238" i="20"/>
  <c r="K238" i="20"/>
  <c r="J238" i="20"/>
  <c r="I238" i="20"/>
  <c r="N237" i="20"/>
  <c r="M237" i="20"/>
  <c r="L237" i="20"/>
  <c r="K237" i="20"/>
  <c r="I237" i="20" s="1"/>
  <c r="J237" i="20"/>
  <c r="N236" i="20"/>
  <c r="M236" i="20"/>
  <c r="L236" i="20"/>
  <c r="K236" i="20"/>
  <c r="J236" i="20"/>
  <c r="I236" i="20"/>
  <c r="N235" i="20"/>
  <c r="M235" i="20"/>
  <c r="L235" i="20"/>
  <c r="K235" i="20"/>
  <c r="I235" i="20" s="1"/>
  <c r="U37" i="20" s="1"/>
  <c r="V37" i="20" s="1"/>
  <c r="J235" i="20"/>
  <c r="N234" i="20"/>
  <c r="M234" i="20"/>
  <c r="L234" i="20"/>
  <c r="K234" i="20"/>
  <c r="J234" i="20"/>
  <c r="I234" i="20"/>
  <c r="N233" i="20"/>
  <c r="M233" i="20"/>
  <c r="L233" i="20"/>
  <c r="K233" i="20"/>
  <c r="I233" i="20" s="1"/>
  <c r="J233" i="20"/>
  <c r="N232" i="20"/>
  <c r="M232" i="20"/>
  <c r="L232" i="20"/>
  <c r="K232" i="20"/>
  <c r="J232" i="20"/>
  <c r="I232" i="20"/>
  <c r="N231" i="20"/>
  <c r="M231" i="20"/>
  <c r="L231" i="20"/>
  <c r="K231" i="20"/>
  <c r="I231" i="20" s="1"/>
  <c r="U33" i="20" s="1"/>
  <c r="V33" i="20" s="1"/>
  <c r="J231" i="20"/>
  <c r="N230" i="20"/>
  <c r="M230" i="20"/>
  <c r="L230" i="20"/>
  <c r="K230" i="20"/>
  <c r="J230" i="20"/>
  <c r="I230" i="20"/>
  <c r="N229" i="20"/>
  <c r="M229" i="20"/>
  <c r="L229" i="20"/>
  <c r="K229" i="20"/>
  <c r="I229" i="20" s="1"/>
  <c r="J229" i="20"/>
  <c r="N228" i="20"/>
  <c r="M228" i="20"/>
  <c r="L228" i="20"/>
  <c r="K228" i="20"/>
  <c r="J228" i="20"/>
  <c r="I228" i="20"/>
  <c r="N227" i="20"/>
  <c r="M227" i="20"/>
  <c r="L227" i="20"/>
  <c r="K227" i="20"/>
  <c r="I227" i="20" s="1"/>
  <c r="J227" i="20"/>
  <c r="N226" i="20"/>
  <c r="M226" i="20"/>
  <c r="L226" i="20"/>
  <c r="K226" i="20"/>
  <c r="J226" i="20"/>
  <c r="I226" i="20"/>
  <c r="N225" i="20"/>
  <c r="M225" i="20"/>
  <c r="L225" i="20"/>
  <c r="K225" i="20"/>
  <c r="I225" i="20" s="1"/>
  <c r="J225" i="20"/>
  <c r="N224" i="20"/>
  <c r="M224" i="20"/>
  <c r="L224" i="20"/>
  <c r="K224" i="20"/>
  <c r="J224" i="20"/>
  <c r="I224" i="20"/>
  <c r="N223" i="20"/>
  <c r="M223" i="20"/>
  <c r="L223" i="20"/>
  <c r="K223" i="20"/>
  <c r="I223" i="20" s="1"/>
  <c r="J223" i="20"/>
  <c r="N222" i="20"/>
  <c r="M222" i="20"/>
  <c r="L222" i="20"/>
  <c r="K222" i="20"/>
  <c r="J222" i="20"/>
  <c r="I222" i="20"/>
  <c r="N221" i="20"/>
  <c r="M221" i="20"/>
  <c r="L221" i="20"/>
  <c r="K221" i="20"/>
  <c r="I221" i="20" s="1"/>
  <c r="J221" i="20"/>
  <c r="N220" i="20"/>
  <c r="M220" i="20"/>
  <c r="L220" i="20"/>
  <c r="K220" i="20"/>
  <c r="J220" i="20"/>
  <c r="I220" i="20"/>
  <c r="N219" i="20"/>
  <c r="M219" i="20"/>
  <c r="L219" i="20"/>
  <c r="K219" i="20"/>
  <c r="I219" i="20" s="1"/>
  <c r="J219" i="20"/>
  <c r="N218" i="20"/>
  <c r="M218" i="20"/>
  <c r="L218" i="20"/>
  <c r="K218" i="20"/>
  <c r="J218" i="20"/>
  <c r="I218" i="20"/>
  <c r="N217" i="20"/>
  <c r="M217" i="20"/>
  <c r="L217" i="20"/>
  <c r="K217" i="20"/>
  <c r="I217" i="20" s="1"/>
  <c r="J217" i="20"/>
  <c r="N216" i="20"/>
  <c r="M216" i="20"/>
  <c r="L216" i="20"/>
  <c r="K216" i="20"/>
  <c r="J216" i="20"/>
  <c r="I216" i="20"/>
  <c r="N215" i="20"/>
  <c r="M215" i="20"/>
  <c r="L215" i="20"/>
  <c r="K215" i="20"/>
  <c r="I215" i="20" s="1"/>
  <c r="J215" i="20"/>
  <c r="N214" i="20"/>
  <c r="M214" i="20"/>
  <c r="L214" i="20"/>
  <c r="K214" i="20"/>
  <c r="J214" i="20"/>
  <c r="I214" i="20"/>
  <c r="N213" i="20"/>
  <c r="M213" i="20"/>
  <c r="L213" i="20"/>
  <c r="K213" i="20"/>
  <c r="I213" i="20" s="1"/>
  <c r="J213" i="20"/>
  <c r="N212" i="20"/>
  <c r="M212" i="20"/>
  <c r="L212" i="20"/>
  <c r="K212" i="20"/>
  <c r="J212" i="20"/>
  <c r="I212" i="20"/>
  <c r="N211" i="20"/>
  <c r="M211" i="20"/>
  <c r="L211" i="20"/>
  <c r="K211" i="20"/>
  <c r="I211" i="20" s="1"/>
  <c r="J211" i="20"/>
  <c r="N210" i="20"/>
  <c r="M210" i="20"/>
  <c r="L210" i="20"/>
  <c r="K210" i="20"/>
  <c r="J210" i="20"/>
  <c r="I210" i="20"/>
  <c r="N209" i="20"/>
  <c r="M209" i="20"/>
  <c r="L209" i="20"/>
  <c r="K209" i="20"/>
  <c r="I209" i="20" s="1"/>
  <c r="U32" i="20" s="1"/>
  <c r="V32" i="20" s="1"/>
  <c r="J209" i="20"/>
  <c r="N208" i="20"/>
  <c r="M208" i="20"/>
  <c r="L208" i="20"/>
  <c r="K208" i="20"/>
  <c r="J208" i="20"/>
  <c r="I208" i="20"/>
  <c r="N207" i="20"/>
  <c r="M207" i="20"/>
  <c r="L207" i="20"/>
  <c r="K207" i="20"/>
  <c r="I207" i="20" s="1"/>
  <c r="J207" i="20"/>
  <c r="N206" i="20"/>
  <c r="M206" i="20"/>
  <c r="L206" i="20"/>
  <c r="K206" i="20"/>
  <c r="J206" i="20"/>
  <c r="I206" i="20"/>
  <c r="N205" i="20"/>
  <c r="M205" i="20"/>
  <c r="L205" i="20"/>
  <c r="K205" i="20"/>
  <c r="I205" i="20" s="1"/>
  <c r="J205" i="20"/>
  <c r="N204" i="20"/>
  <c r="M204" i="20"/>
  <c r="L204" i="20"/>
  <c r="K204" i="20"/>
  <c r="J204" i="20"/>
  <c r="I204" i="20"/>
  <c r="N203" i="20"/>
  <c r="M203" i="20"/>
  <c r="L203" i="20"/>
  <c r="K203" i="20"/>
  <c r="I203" i="20" s="1"/>
  <c r="K37" i="20" s="1"/>
  <c r="L37" i="20" s="1"/>
  <c r="J203" i="20"/>
  <c r="N202" i="20"/>
  <c r="M202" i="20"/>
  <c r="L202" i="20"/>
  <c r="K202" i="20"/>
  <c r="J202" i="20"/>
  <c r="I202" i="20"/>
  <c r="K36" i="20" s="1"/>
  <c r="L36" i="20" s="1"/>
  <c r="N201" i="20"/>
  <c r="M201" i="20"/>
  <c r="L201" i="20"/>
  <c r="K201" i="20"/>
  <c r="I201" i="20" s="1"/>
  <c r="K35" i="20" s="1"/>
  <c r="L35" i="20" s="1"/>
  <c r="J201" i="20"/>
  <c r="N200" i="20"/>
  <c r="M200" i="20"/>
  <c r="L200" i="20"/>
  <c r="K200" i="20"/>
  <c r="J200" i="20"/>
  <c r="I200" i="20"/>
  <c r="N199" i="20"/>
  <c r="M199" i="20"/>
  <c r="L199" i="20"/>
  <c r="K199" i="20"/>
  <c r="I199" i="20" s="1"/>
  <c r="U31" i="20" s="1"/>
  <c r="V31" i="20" s="1"/>
  <c r="J199" i="20"/>
  <c r="N198" i="20"/>
  <c r="M198" i="20"/>
  <c r="L198" i="20"/>
  <c r="K198" i="20"/>
  <c r="J198" i="20"/>
  <c r="I198" i="20"/>
  <c r="N197" i="20"/>
  <c r="M197" i="20"/>
  <c r="L197" i="20"/>
  <c r="K197" i="20"/>
  <c r="I197" i="20" s="1"/>
  <c r="J197" i="20"/>
  <c r="N196" i="20"/>
  <c r="M196" i="20"/>
  <c r="L196" i="20"/>
  <c r="K196" i="20"/>
  <c r="J196" i="20"/>
  <c r="I196" i="20"/>
  <c r="K34" i="20" s="1"/>
  <c r="L34" i="20" s="1"/>
  <c r="N195" i="20"/>
  <c r="M195" i="20"/>
  <c r="L195" i="20"/>
  <c r="K195" i="20"/>
  <c r="I195" i="20" s="1"/>
  <c r="K33" i="20" s="1"/>
  <c r="L33" i="20" s="1"/>
  <c r="J195" i="20"/>
  <c r="N194" i="20"/>
  <c r="M194" i="20"/>
  <c r="L194" i="20"/>
  <c r="K194" i="20"/>
  <c r="J194" i="20"/>
  <c r="I194" i="20"/>
  <c r="N193" i="20"/>
  <c r="M193" i="20"/>
  <c r="L193" i="20"/>
  <c r="K193" i="20"/>
  <c r="I193" i="20" s="1"/>
  <c r="J193" i="20"/>
  <c r="N192" i="20"/>
  <c r="M192" i="20"/>
  <c r="L192" i="20"/>
  <c r="K192" i="20"/>
  <c r="J192" i="20"/>
  <c r="I192" i="20"/>
  <c r="N191" i="20"/>
  <c r="M191" i="20"/>
  <c r="L191" i="20"/>
  <c r="K191" i="20"/>
  <c r="I191" i="20" s="1"/>
  <c r="J191" i="20"/>
  <c r="N190" i="20"/>
  <c r="M190" i="20"/>
  <c r="L190" i="20"/>
  <c r="K190" i="20"/>
  <c r="J190" i="20"/>
  <c r="I190" i="20"/>
  <c r="N189" i="20"/>
  <c r="M189" i="20"/>
  <c r="L189" i="20"/>
  <c r="K189" i="20"/>
  <c r="I189" i="20" s="1"/>
  <c r="J189" i="20"/>
  <c r="N188" i="20"/>
  <c r="M188" i="20"/>
  <c r="L188" i="20"/>
  <c r="K188" i="20"/>
  <c r="J188" i="20"/>
  <c r="I188" i="20"/>
  <c r="N187" i="20"/>
  <c r="M187" i="20"/>
  <c r="L187" i="20"/>
  <c r="K187" i="20"/>
  <c r="I187" i="20" s="1"/>
  <c r="K32" i="20" s="1"/>
  <c r="L32" i="20" s="1"/>
  <c r="J187" i="20"/>
  <c r="N186" i="20"/>
  <c r="M186" i="20"/>
  <c r="L186" i="20"/>
  <c r="K186" i="20"/>
  <c r="J186" i="20"/>
  <c r="I186" i="20"/>
  <c r="K31" i="20" s="1"/>
  <c r="L31" i="20" s="1"/>
  <c r="N185" i="20"/>
  <c r="M185" i="20"/>
  <c r="L185" i="20"/>
  <c r="K185" i="20"/>
  <c r="I185" i="20" s="1"/>
  <c r="K30" i="20" s="1"/>
  <c r="L30" i="20" s="1"/>
  <c r="J185" i="20"/>
  <c r="N184" i="20"/>
  <c r="M184" i="20"/>
  <c r="L184" i="20"/>
  <c r="K184" i="20"/>
  <c r="J184" i="20"/>
  <c r="I184" i="20"/>
  <c r="N183" i="20"/>
  <c r="M183" i="20"/>
  <c r="L183" i="20"/>
  <c r="K183" i="20"/>
  <c r="I183" i="20" s="1"/>
  <c r="J183" i="20"/>
  <c r="N182" i="20"/>
  <c r="M182" i="20"/>
  <c r="L182" i="20"/>
  <c r="K182" i="20"/>
  <c r="J182" i="20"/>
  <c r="I182" i="20"/>
  <c r="N181" i="20"/>
  <c r="M181" i="20"/>
  <c r="L181" i="20"/>
  <c r="K181" i="20"/>
  <c r="I181" i="20" s="1"/>
  <c r="J181" i="20"/>
  <c r="N180" i="20"/>
  <c r="M180" i="20"/>
  <c r="L180" i="20"/>
  <c r="K180" i="20"/>
  <c r="J180" i="20"/>
  <c r="I180" i="20"/>
  <c r="N179" i="20"/>
  <c r="M179" i="20"/>
  <c r="L179" i="20"/>
  <c r="K179" i="20"/>
  <c r="I179" i="20" s="1"/>
  <c r="J179" i="20"/>
  <c r="N178" i="20"/>
  <c r="M178" i="20"/>
  <c r="L178" i="20"/>
  <c r="K178" i="20"/>
  <c r="J178" i="20"/>
  <c r="I178" i="20"/>
  <c r="U30" i="20" s="1"/>
  <c r="V30" i="20" s="1"/>
  <c r="N177" i="20"/>
  <c r="M177" i="20"/>
  <c r="L177" i="20"/>
  <c r="K177" i="20"/>
  <c r="I177" i="20" s="1"/>
  <c r="J177" i="20"/>
  <c r="N176" i="20"/>
  <c r="M176" i="20"/>
  <c r="L176" i="20"/>
  <c r="K176" i="20"/>
  <c r="J176" i="20"/>
  <c r="I176" i="20"/>
  <c r="N175" i="20"/>
  <c r="M175" i="20"/>
  <c r="L175" i="20"/>
  <c r="K175" i="20"/>
  <c r="I175" i="20" s="1"/>
  <c r="J175" i="20"/>
  <c r="N174" i="20"/>
  <c r="M174" i="20"/>
  <c r="L174" i="20"/>
  <c r="K174" i="20"/>
  <c r="J174" i="20"/>
  <c r="I174" i="20"/>
  <c r="K29" i="20" s="1"/>
  <c r="L29" i="20" s="1"/>
  <c r="N173" i="20"/>
  <c r="M173" i="20"/>
  <c r="L173" i="20"/>
  <c r="K173" i="20"/>
  <c r="I173" i="20" s="1"/>
  <c r="K28" i="20" s="1"/>
  <c r="L28" i="20" s="1"/>
  <c r="J173" i="20"/>
  <c r="N172" i="20"/>
  <c r="M172" i="20"/>
  <c r="L172" i="20"/>
  <c r="K172" i="20"/>
  <c r="J172" i="20"/>
  <c r="I172" i="20"/>
  <c r="U29" i="20" s="1"/>
  <c r="V29" i="20" s="1"/>
  <c r="N171" i="20"/>
  <c r="M171" i="20"/>
  <c r="L171" i="20"/>
  <c r="K171" i="20"/>
  <c r="I171" i="20" s="1"/>
  <c r="U28" i="20" s="1"/>
  <c r="V28" i="20" s="1"/>
  <c r="J171" i="20"/>
  <c r="N170" i="20"/>
  <c r="M170" i="20"/>
  <c r="L170" i="20"/>
  <c r="K170" i="20"/>
  <c r="J170" i="20"/>
  <c r="I170" i="20"/>
  <c r="U27" i="20" s="1"/>
  <c r="V27" i="20" s="1"/>
  <c r="N169" i="20"/>
  <c r="M169" i="20"/>
  <c r="L169" i="20"/>
  <c r="K169" i="20"/>
  <c r="I169" i="20" s="1"/>
  <c r="J169" i="20"/>
  <c r="N168" i="20"/>
  <c r="M168" i="20"/>
  <c r="L168" i="20"/>
  <c r="K168" i="20"/>
  <c r="J168" i="20"/>
  <c r="I168" i="20"/>
  <c r="N167" i="20"/>
  <c r="M167" i="20"/>
  <c r="L167" i="20"/>
  <c r="K167" i="20"/>
  <c r="I167" i="20" s="1"/>
  <c r="U26" i="20" s="1"/>
  <c r="V26" i="20" s="1"/>
  <c r="J167" i="20"/>
  <c r="N166" i="20"/>
  <c r="M166" i="20"/>
  <c r="L166" i="20"/>
  <c r="K166" i="20"/>
  <c r="J166" i="20"/>
  <c r="I166" i="20"/>
  <c r="N165" i="20"/>
  <c r="M165" i="20"/>
  <c r="L165" i="20"/>
  <c r="K165" i="20"/>
  <c r="I165" i="20" s="1"/>
  <c r="J165" i="20"/>
  <c r="N164" i="20"/>
  <c r="M164" i="20"/>
  <c r="L164" i="20"/>
  <c r="K164" i="20"/>
  <c r="J164" i="20"/>
  <c r="I164" i="20"/>
  <c r="N163" i="20"/>
  <c r="M163" i="20"/>
  <c r="L163" i="20"/>
  <c r="K163" i="20"/>
  <c r="I163" i="20" s="1"/>
  <c r="J163" i="20"/>
  <c r="N162" i="20"/>
  <c r="M162" i="20"/>
  <c r="L162" i="20"/>
  <c r="K162" i="20"/>
  <c r="J162" i="20"/>
  <c r="I162" i="20"/>
  <c r="U25" i="20" s="1"/>
  <c r="V25" i="20" s="1"/>
  <c r="N161" i="20"/>
  <c r="M161" i="20"/>
  <c r="L161" i="20"/>
  <c r="K161" i="20"/>
  <c r="I161" i="20" s="1"/>
  <c r="U24" i="20" s="1"/>
  <c r="V24" i="20" s="1"/>
  <c r="J161" i="20"/>
  <c r="N160" i="20"/>
  <c r="M160" i="20"/>
  <c r="L160" i="20"/>
  <c r="K160" i="20"/>
  <c r="J160" i="20"/>
  <c r="I160" i="20"/>
  <c r="N159" i="20"/>
  <c r="M159" i="20"/>
  <c r="L159" i="20"/>
  <c r="K159" i="20"/>
  <c r="I159" i="20" s="1"/>
  <c r="J159" i="20"/>
  <c r="N158" i="20"/>
  <c r="M158" i="20"/>
  <c r="L158" i="20"/>
  <c r="K158" i="20"/>
  <c r="J158" i="20"/>
  <c r="I158" i="20"/>
  <c r="N157" i="20"/>
  <c r="M157" i="20"/>
  <c r="L157" i="20"/>
  <c r="K157" i="20"/>
  <c r="I157" i="20" s="1"/>
  <c r="J157" i="20"/>
  <c r="N156" i="20"/>
  <c r="M156" i="20"/>
  <c r="L156" i="20"/>
  <c r="K156" i="20"/>
  <c r="J156" i="20"/>
  <c r="I156" i="20"/>
  <c r="N155" i="20"/>
  <c r="M155" i="20"/>
  <c r="L155" i="20"/>
  <c r="K155" i="20"/>
  <c r="I155" i="20" s="1"/>
  <c r="K26" i="20" s="1"/>
  <c r="L26" i="20" s="1"/>
  <c r="J155" i="20"/>
  <c r="N154" i="20"/>
  <c r="M154" i="20"/>
  <c r="L154" i="20"/>
  <c r="K154" i="20"/>
  <c r="J154" i="20"/>
  <c r="I154" i="20"/>
  <c r="K25" i="20" s="1"/>
  <c r="L25" i="20" s="1"/>
  <c r="N153" i="20"/>
  <c r="M153" i="20"/>
  <c r="L153" i="20"/>
  <c r="K153" i="20"/>
  <c r="I153" i="20" s="1"/>
  <c r="K24" i="20" s="1"/>
  <c r="L24" i="20" s="1"/>
  <c r="J153" i="20"/>
  <c r="N152" i="20"/>
  <c r="M152" i="20"/>
  <c r="L152" i="20"/>
  <c r="K152" i="20"/>
  <c r="J152" i="20"/>
  <c r="I152" i="20"/>
  <c r="N151" i="20"/>
  <c r="M151" i="20"/>
  <c r="L151" i="20"/>
  <c r="K151" i="20"/>
  <c r="I151" i="20" s="1"/>
  <c r="U23" i="20" s="1"/>
  <c r="V23" i="20" s="1"/>
  <c r="J151" i="20"/>
  <c r="N150" i="20"/>
  <c r="M150" i="20"/>
  <c r="L150" i="20"/>
  <c r="K150" i="20"/>
  <c r="J150" i="20"/>
  <c r="I150" i="20"/>
  <c r="N149" i="20"/>
  <c r="M149" i="20"/>
  <c r="L149" i="20"/>
  <c r="K149" i="20"/>
  <c r="I149" i="20" s="1"/>
  <c r="J149" i="20"/>
  <c r="N148" i="20"/>
  <c r="M148" i="20"/>
  <c r="L148" i="20"/>
  <c r="K148" i="20"/>
  <c r="J148" i="20"/>
  <c r="I148" i="20"/>
  <c r="N147" i="20"/>
  <c r="M147" i="20"/>
  <c r="L147" i="20"/>
  <c r="K147" i="20"/>
  <c r="I147" i="20" s="1"/>
  <c r="J147" i="20"/>
  <c r="N146" i="20"/>
  <c r="M146" i="20"/>
  <c r="L146" i="20"/>
  <c r="K146" i="20"/>
  <c r="J146" i="20"/>
  <c r="I146" i="20"/>
  <c r="K23" i="20" s="1"/>
  <c r="L23" i="20" s="1"/>
  <c r="N145" i="20"/>
  <c r="M145" i="20"/>
  <c r="L145" i="20"/>
  <c r="K145" i="20"/>
  <c r="I145" i="20" s="1"/>
  <c r="J145" i="20"/>
  <c r="N144" i="20"/>
  <c r="M144" i="20"/>
  <c r="L144" i="20"/>
  <c r="K144" i="20"/>
  <c r="J144" i="20"/>
  <c r="I144" i="20"/>
  <c r="N143" i="20"/>
  <c r="M143" i="20"/>
  <c r="L143" i="20"/>
  <c r="K143" i="20"/>
  <c r="I143" i="20" s="1"/>
  <c r="J143" i="20"/>
  <c r="N142" i="20"/>
  <c r="M142" i="20"/>
  <c r="L142" i="20"/>
  <c r="K142" i="20"/>
  <c r="J142" i="20"/>
  <c r="I142" i="20"/>
  <c r="N141" i="20"/>
  <c r="M141" i="20"/>
  <c r="L141" i="20"/>
  <c r="K141" i="20"/>
  <c r="I141" i="20" s="1"/>
  <c r="J141" i="20"/>
  <c r="N140" i="20"/>
  <c r="M140" i="20"/>
  <c r="L140" i="20"/>
  <c r="K140" i="20"/>
  <c r="J140" i="20"/>
  <c r="I140" i="20"/>
  <c r="N139" i="20"/>
  <c r="M139" i="20"/>
  <c r="L139" i="20"/>
  <c r="K139" i="20"/>
  <c r="I139" i="20" s="1"/>
  <c r="J139" i="20"/>
  <c r="N138" i="20"/>
  <c r="M138" i="20"/>
  <c r="L138" i="20"/>
  <c r="K138" i="20"/>
  <c r="J138" i="20"/>
  <c r="I138" i="20"/>
  <c r="N137" i="20"/>
  <c r="M137" i="20"/>
  <c r="L137" i="20"/>
  <c r="K137" i="20"/>
  <c r="I137" i="20" s="1"/>
  <c r="J137" i="20"/>
  <c r="N136" i="20"/>
  <c r="M136" i="20"/>
  <c r="L136" i="20"/>
  <c r="K136" i="20"/>
  <c r="J136" i="20"/>
  <c r="I136" i="20"/>
  <c r="N135" i="20"/>
  <c r="M135" i="20"/>
  <c r="L135" i="20"/>
  <c r="K135" i="20"/>
  <c r="I135" i="20" s="1"/>
  <c r="J135" i="20"/>
  <c r="N134" i="20"/>
  <c r="M134" i="20"/>
  <c r="L134" i="20"/>
  <c r="K134" i="20"/>
  <c r="J134" i="20"/>
  <c r="I134" i="20"/>
  <c r="N133" i="20"/>
  <c r="M133" i="20"/>
  <c r="L133" i="20"/>
  <c r="K133" i="20"/>
  <c r="I133" i="20" s="1"/>
  <c r="J133" i="20"/>
  <c r="N132" i="20"/>
  <c r="M132" i="20"/>
  <c r="L132" i="20"/>
  <c r="K132" i="20"/>
  <c r="J132" i="20"/>
  <c r="I132" i="20"/>
  <c r="N131" i="20"/>
  <c r="M131" i="20"/>
  <c r="L131" i="20"/>
  <c r="K131" i="20"/>
  <c r="I131" i="20" s="1"/>
  <c r="J131" i="20"/>
  <c r="N130" i="20"/>
  <c r="M130" i="20"/>
  <c r="L130" i="20"/>
  <c r="K130" i="20"/>
  <c r="J130" i="20"/>
  <c r="I130" i="20"/>
  <c r="N129" i="20"/>
  <c r="M129" i="20"/>
  <c r="L129" i="20"/>
  <c r="K129" i="20"/>
  <c r="I129" i="20" s="1"/>
  <c r="J129" i="20"/>
  <c r="N128" i="20"/>
  <c r="M128" i="20"/>
  <c r="L128" i="20"/>
  <c r="K128" i="20"/>
  <c r="J128" i="20"/>
  <c r="I128" i="20"/>
  <c r="N127" i="20"/>
  <c r="M127" i="20"/>
  <c r="L127" i="20"/>
  <c r="K127" i="20"/>
  <c r="I127" i="20" s="1"/>
  <c r="J127" i="20"/>
  <c r="N126" i="20"/>
  <c r="M126" i="20"/>
  <c r="L126" i="20"/>
  <c r="K126" i="20"/>
  <c r="J126" i="20"/>
  <c r="I126" i="20"/>
  <c r="N125" i="20"/>
  <c r="M125" i="20"/>
  <c r="L125" i="20"/>
  <c r="K125" i="20"/>
  <c r="I125" i="20" s="1"/>
  <c r="J125" i="20"/>
  <c r="N124" i="20"/>
  <c r="M124" i="20"/>
  <c r="L124" i="20"/>
  <c r="K124" i="20"/>
  <c r="J124" i="20"/>
  <c r="I124" i="20"/>
  <c r="N123" i="20"/>
  <c r="M123" i="20"/>
  <c r="L123" i="20"/>
  <c r="K123" i="20"/>
  <c r="I123" i="20" s="1"/>
  <c r="J123" i="20"/>
  <c r="N122" i="20"/>
  <c r="M122" i="20"/>
  <c r="L122" i="20"/>
  <c r="K122" i="20"/>
  <c r="J122" i="20"/>
  <c r="I122" i="20"/>
  <c r="N121" i="20"/>
  <c r="M121" i="20"/>
  <c r="L121" i="20"/>
  <c r="K121" i="20"/>
  <c r="I121" i="20" s="1"/>
  <c r="J121" i="20"/>
  <c r="N120" i="20"/>
  <c r="M120" i="20"/>
  <c r="L120" i="20"/>
  <c r="K120" i="20"/>
  <c r="J120" i="20"/>
  <c r="I120" i="20"/>
  <c r="N119" i="20"/>
  <c r="M119" i="20"/>
  <c r="L119" i="20"/>
  <c r="K119" i="20"/>
  <c r="I119" i="20" s="1"/>
  <c r="J119" i="20"/>
  <c r="N118" i="20"/>
  <c r="M118" i="20"/>
  <c r="L118" i="20"/>
  <c r="K118" i="20"/>
  <c r="J118" i="20"/>
  <c r="I118" i="20"/>
  <c r="N117" i="20"/>
  <c r="M117" i="20"/>
  <c r="L117" i="20"/>
  <c r="K117" i="20"/>
  <c r="I117" i="20" s="1"/>
  <c r="J117" i="20"/>
  <c r="N116" i="20"/>
  <c r="M116" i="20"/>
  <c r="L116" i="20"/>
  <c r="K116" i="20"/>
  <c r="J116" i="20"/>
  <c r="I116" i="20"/>
  <c r="N115" i="20"/>
  <c r="M115" i="20"/>
  <c r="L115" i="20"/>
  <c r="K115" i="20"/>
  <c r="I115" i="20" s="1"/>
  <c r="J115" i="20"/>
  <c r="N114" i="20"/>
  <c r="M114" i="20"/>
  <c r="L114" i="20"/>
  <c r="K114" i="20"/>
  <c r="J114" i="20"/>
  <c r="I114" i="20"/>
  <c r="N113" i="20"/>
  <c r="M113" i="20"/>
  <c r="L113" i="20"/>
  <c r="K113" i="20"/>
  <c r="I113" i="20" s="1"/>
  <c r="J113" i="20"/>
  <c r="N112" i="20"/>
  <c r="M112" i="20"/>
  <c r="L112" i="20"/>
  <c r="K112" i="20"/>
  <c r="J112" i="20"/>
  <c r="I112" i="20"/>
  <c r="N111" i="20"/>
  <c r="M111" i="20"/>
  <c r="L111" i="20"/>
  <c r="K111" i="20"/>
  <c r="I111" i="20" s="1"/>
  <c r="J111" i="20"/>
  <c r="N110" i="20"/>
  <c r="M110" i="20"/>
  <c r="L110" i="20"/>
  <c r="K110" i="20"/>
  <c r="J110" i="20"/>
  <c r="I110" i="20"/>
  <c r="N109" i="20"/>
  <c r="M109" i="20"/>
  <c r="L109" i="20"/>
  <c r="K109" i="20"/>
  <c r="I109" i="20" s="1"/>
  <c r="J109" i="20"/>
  <c r="N108" i="20"/>
  <c r="M108" i="20"/>
  <c r="L108" i="20"/>
  <c r="K108" i="20"/>
  <c r="J108" i="20"/>
  <c r="I108" i="20"/>
  <c r="N107" i="20"/>
  <c r="M107" i="20"/>
  <c r="L107" i="20"/>
  <c r="K107" i="20"/>
  <c r="I107" i="20" s="1"/>
  <c r="J107" i="20"/>
  <c r="N106" i="20"/>
  <c r="M106" i="20"/>
  <c r="L106" i="20"/>
  <c r="K106" i="20"/>
  <c r="J106" i="20"/>
  <c r="I106" i="20"/>
  <c r="N105" i="20"/>
  <c r="M105" i="20"/>
  <c r="L105" i="20"/>
  <c r="K105" i="20"/>
  <c r="I105" i="20" s="1"/>
  <c r="J105" i="20"/>
  <c r="N104" i="20"/>
  <c r="M104" i="20"/>
  <c r="L104" i="20"/>
  <c r="K104" i="20"/>
  <c r="J104" i="20"/>
  <c r="I104" i="20"/>
  <c r="N103" i="20"/>
  <c r="M103" i="20"/>
  <c r="L103" i="20"/>
  <c r="K103" i="20"/>
  <c r="I103" i="20" s="1"/>
  <c r="J103" i="20"/>
  <c r="N102" i="20"/>
  <c r="M102" i="20"/>
  <c r="L102" i="20"/>
  <c r="K102" i="20"/>
  <c r="J102" i="20"/>
  <c r="I102" i="20"/>
  <c r="N101" i="20"/>
  <c r="M101" i="20"/>
  <c r="L101" i="20"/>
  <c r="K101" i="20"/>
  <c r="I101" i="20" s="1"/>
  <c r="J101" i="20"/>
  <c r="N100" i="20"/>
  <c r="M100" i="20"/>
  <c r="L100" i="20"/>
  <c r="K100" i="20"/>
  <c r="J100" i="20"/>
  <c r="I100" i="20"/>
  <c r="N99" i="20"/>
  <c r="M99" i="20"/>
  <c r="L99" i="20"/>
  <c r="K99" i="20"/>
  <c r="I99" i="20" s="1"/>
  <c r="J99" i="20"/>
  <c r="N98" i="20"/>
  <c r="M98" i="20"/>
  <c r="L98" i="20"/>
  <c r="K98" i="20"/>
  <c r="J98" i="20"/>
  <c r="I98" i="20"/>
  <c r="N97" i="20"/>
  <c r="M97" i="20"/>
  <c r="L97" i="20"/>
  <c r="K97" i="20"/>
  <c r="I97" i="20" s="1"/>
  <c r="J97" i="20"/>
  <c r="N96" i="20"/>
  <c r="M96" i="20"/>
  <c r="L96" i="20"/>
  <c r="K96" i="20"/>
  <c r="J96" i="20"/>
  <c r="I96" i="20"/>
  <c r="N95" i="20"/>
  <c r="M95" i="20"/>
  <c r="L95" i="20"/>
  <c r="K95" i="20"/>
  <c r="I95" i="20" s="1"/>
  <c r="J95" i="20"/>
  <c r="N94" i="20"/>
  <c r="M94" i="20"/>
  <c r="L94" i="20"/>
  <c r="K94" i="20"/>
  <c r="J94" i="20"/>
  <c r="I94" i="20"/>
  <c r="N93" i="20"/>
  <c r="M93" i="20"/>
  <c r="L93" i="20"/>
  <c r="K93" i="20"/>
  <c r="I93" i="20" s="1"/>
  <c r="J93" i="20"/>
  <c r="N92" i="20"/>
  <c r="M92" i="20"/>
  <c r="L92" i="20"/>
  <c r="K92" i="20"/>
  <c r="J92" i="20"/>
  <c r="I92" i="20"/>
  <c r="N91" i="20"/>
  <c r="M91" i="20"/>
  <c r="L91" i="20"/>
  <c r="K91" i="20"/>
  <c r="I91" i="20" s="1"/>
  <c r="J91" i="20"/>
  <c r="N90" i="20"/>
  <c r="M90" i="20"/>
  <c r="L90" i="20"/>
  <c r="K90" i="20"/>
  <c r="J90" i="20"/>
  <c r="I90" i="20"/>
  <c r="N89" i="20"/>
  <c r="M89" i="20"/>
  <c r="L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N80" i="20"/>
  <c r="M80" i="20"/>
  <c r="L80" i="20"/>
  <c r="K80" i="20"/>
  <c r="J80" i="20"/>
  <c r="I80" i="20" s="1"/>
  <c r="N79" i="20"/>
  <c r="M79" i="20"/>
  <c r="L79" i="20"/>
  <c r="K79" i="20"/>
  <c r="I79" i="20" s="1"/>
  <c r="J79" i="20"/>
  <c r="N78" i="20"/>
  <c r="M78" i="20"/>
  <c r="L78" i="20"/>
  <c r="J78" i="20"/>
  <c r="L77" i="20"/>
  <c r="K77" i="20"/>
  <c r="J77" i="20"/>
  <c r="J76" i="20"/>
  <c r="J75" i="20"/>
  <c r="J74" i="20"/>
  <c r="J73" i="20"/>
  <c r="J72" i="20"/>
  <c r="J71" i="20"/>
  <c r="J70" i="20"/>
  <c r="N69" i="20"/>
  <c r="M69" i="20"/>
  <c r="J69" i="20"/>
  <c r="N68" i="20"/>
  <c r="M68" i="20"/>
  <c r="J68" i="20"/>
  <c r="N67" i="20"/>
  <c r="M67" i="20"/>
  <c r="K67" i="20"/>
  <c r="I67" i="20" s="1"/>
  <c r="J67" i="20"/>
  <c r="E67" i="20"/>
  <c r="L67" i="20" s="1"/>
  <c r="N66" i="20"/>
  <c r="M66" i="20"/>
  <c r="L66" i="20"/>
  <c r="K66" i="20"/>
  <c r="J66" i="20"/>
  <c r="I66" i="20" s="1"/>
  <c r="N65" i="20"/>
  <c r="M65" i="20"/>
  <c r="L65" i="20"/>
  <c r="K65" i="20"/>
  <c r="I65" i="20" s="1"/>
  <c r="J65" i="20"/>
  <c r="N64" i="20"/>
  <c r="M64" i="20"/>
  <c r="L64" i="20"/>
  <c r="K64" i="20"/>
  <c r="J64" i="20"/>
  <c r="I64" i="20" s="1"/>
  <c r="N63" i="20"/>
  <c r="M63" i="20"/>
  <c r="L63" i="20"/>
  <c r="K63" i="20"/>
  <c r="I63" i="20" s="1"/>
  <c r="J63" i="20"/>
  <c r="N62" i="20"/>
  <c r="M62" i="20"/>
  <c r="L62" i="20"/>
  <c r="K62" i="20"/>
  <c r="J62" i="20"/>
  <c r="I62" i="20" s="1"/>
  <c r="N61" i="20"/>
  <c r="M61" i="20"/>
  <c r="L61" i="20"/>
  <c r="K61" i="20"/>
  <c r="I61" i="20" s="1"/>
  <c r="J61" i="20"/>
  <c r="N60" i="20"/>
  <c r="M60" i="20"/>
  <c r="L60" i="20"/>
  <c r="K60" i="20"/>
  <c r="J60" i="20"/>
  <c r="I60" i="20" s="1"/>
  <c r="K39" i="20"/>
  <c r="U38" i="20"/>
  <c r="V38" i="20" s="1"/>
  <c r="T38" i="20"/>
  <c r="T37" i="20"/>
  <c r="J37" i="20"/>
  <c r="T36" i="20"/>
  <c r="J36" i="20"/>
  <c r="T35" i="20"/>
  <c r="J35" i="20"/>
  <c r="T34" i="20"/>
  <c r="J34" i="20"/>
  <c r="T33" i="20"/>
  <c r="J33" i="20"/>
  <c r="T32" i="20"/>
  <c r="J32" i="20"/>
  <c r="T31" i="20"/>
  <c r="J31" i="20"/>
  <c r="T30" i="20"/>
  <c r="J30" i="20"/>
  <c r="T29" i="20"/>
  <c r="J29" i="20"/>
  <c r="T28" i="20"/>
  <c r="J28" i="20"/>
  <c r="T27" i="20"/>
  <c r="T26" i="20"/>
  <c r="J26" i="20"/>
  <c r="T25" i="20"/>
  <c r="J25" i="20"/>
  <c r="T24" i="20"/>
  <c r="J24" i="20"/>
  <c r="T23" i="20"/>
  <c r="J23" i="20"/>
  <c r="E12" i="20"/>
  <c r="K8" i="20" s="1"/>
  <c r="D12" i="20"/>
  <c r="K10" i="20"/>
  <c r="K9" i="20"/>
  <c r="K7" i="20"/>
  <c r="K6" i="20"/>
  <c r="L5" i="20"/>
  <c r="K5" i="20"/>
  <c r="J5" i="20"/>
  <c r="L4" i="20"/>
  <c r="K4" i="20"/>
  <c r="J4" i="20"/>
  <c r="P3" i="20"/>
  <c r="O3" i="20"/>
  <c r="N3" i="20"/>
  <c r="M3" i="20"/>
  <c r="L3" i="20"/>
  <c r="K3" i="20"/>
  <c r="J3" i="20"/>
  <c r="K2" i="20"/>
  <c r="D1" i="20"/>
  <c r="N399" i="19"/>
  <c r="M399" i="19"/>
  <c r="L399" i="19"/>
  <c r="K399" i="19"/>
  <c r="J399" i="19"/>
  <c r="I399" i="19"/>
  <c r="N398" i="19"/>
  <c r="M398" i="19"/>
  <c r="L398" i="19"/>
  <c r="K398" i="19"/>
  <c r="I398" i="19" s="1"/>
  <c r="J398" i="19"/>
  <c r="N397" i="19"/>
  <c r="M397" i="19"/>
  <c r="L397" i="19"/>
  <c r="K397" i="19"/>
  <c r="J397" i="19"/>
  <c r="I397" i="19"/>
  <c r="N396" i="19"/>
  <c r="M396" i="19"/>
  <c r="L396" i="19"/>
  <c r="K396" i="19"/>
  <c r="I396" i="19" s="1"/>
  <c r="J396" i="19"/>
  <c r="N395" i="19"/>
  <c r="M395" i="19"/>
  <c r="L395" i="19"/>
  <c r="K395" i="19"/>
  <c r="J395" i="19"/>
  <c r="I395" i="19"/>
  <c r="N394" i="19"/>
  <c r="M394" i="19"/>
  <c r="L394" i="19"/>
  <c r="K394" i="19"/>
  <c r="I394" i="19" s="1"/>
  <c r="J394" i="19"/>
  <c r="N393" i="19"/>
  <c r="M393" i="19"/>
  <c r="L393" i="19"/>
  <c r="K393" i="19"/>
  <c r="J393" i="19"/>
  <c r="I393" i="19"/>
  <c r="N392" i="19"/>
  <c r="M392" i="19"/>
  <c r="L392" i="19"/>
  <c r="K392" i="19"/>
  <c r="I392" i="19" s="1"/>
  <c r="J392" i="19"/>
  <c r="N391" i="19"/>
  <c r="M391" i="19"/>
  <c r="L391" i="19"/>
  <c r="K391" i="19"/>
  <c r="J391" i="19"/>
  <c r="I391" i="19"/>
  <c r="N390" i="19"/>
  <c r="M390" i="19"/>
  <c r="L390" i="19"/>
  <c r="K390" i="19"/>
  <c r="I390" i="19" s="1"/>
  <c r="J390" i="19"/>
  <c r="N389" i="19"/>
  <c r="M389" i="19"/>
  <c r="L389" i="19"/>
  <c r="K389" i="19"/>
  <c r="J389" i="19"/>
  <c r="I389" i="19"/>
  <c r="N388" i="19"/>
  <c r="M388" i="19"/>
  <c r="L388" i="19"/>
  <c r="K388" i="19"/>
  <c r="I388" i="19" s="1"/>
  <c r="J388" i="19"/>
  <c r="N387" i="19"/>
  <c r="M387" i="19"/>
  <c r="L387" i="19"/>
  <c r="K387" i="19"/>
  <c r="J387" i="19"/>
  <c r="I387" i="19"/>
  <c r="N386" i="19"/>
  <c r="M386" i="19"/>
  <c r="L386" i="19"/>
  <c r="K386" i="19"/>
  <c r="I386" i="19" s="1"/>
  <c r="J386" i="19"/>
  <c r="N385" i="19"/>
  <c r="M385" i="19"/>
  <c r="L385" i="19"/>
  <c r="K385" i="19"/>
  <c r="J385" i="19"/>
  <c r="I385" i="19"/>
  <c r="N384" i="19"/>
  <c r="M384" i="19"/>
  <c r="L384" i="19"/>
  <c r="K384" i="19"/>
  <c r="I384" i="19" s="1"/>
  <c r="J384" i="19"/>
  <c r="N383" i="19"/>
  <c r="M383" i="19"/>
  <c r="L383" i="19"/>
  <c r="K383" i="19"/>
  <c r="J383" i="19"/>
  <c r="I383" i="19"/>
  <c r="N382" i="19"/>
  <c r="M382" i="19"/>
  <c r="L382" i="19"/>
  <c r="K382" i="19"/>
  <c r="I382" i="19" s="1"/>
  <c r="J382" i="19"/>
  <c r="N381" i="19"/>
  <c r="M381" i="19"/>
  <c r="L381" i="19"/>
  <c r="K381" i="19"/>
  <c r="J381" i="19"/>
  <c r="I381" i="19"/>
  <c r="N380" i="19"/>
  <c r="M380" i="19"/>
  <c r="L380" i="19"/>
  <c r="K380" i="19"/>
  <c r="I380" i="19" s="1"/>
  <c r="J380" i="19"/>
  <c r="N379" i="19"/>
  <c r="M379" i="19"/>
  <c r="L379" i="19"/>
  <c r="K379" i="19"/>
  <c r="J379" i="19"/>
  <c r="I379" i="19"/>
  <c r="N378" i="19"/>
  <c r="M378" i="19"/>
  <c r="L378" i="19"/>
  <c r="K378" i="19"/>
  <c r="I378" i="19" s="1"/>
  <c r="J378" i="19"/>
  <c r="N377" i="19"/>
  <c r="M377" i="19"/>
  <c r="L377" i="19"/>
  <c r="K377" i="19"/>
  <c r="J377" i="19"/>
  <c r="I377" i="19"/>
  <c r="N376" i="19"/>
  <c r="M376" i="19"/>
  <c r="L376" i="19"/>
  <c r="K376" i="19"/>
  <c r="I376" i="19" s="1"/>
  <c r="J376" i="19"/>
  <c r="N375" i="19"/>
  <c r="M375" i="19"/>
  <c r="L375" i="19"/>
  <c r="K375" i="19"/>
  <c r="J375" i="19"/>
  <c r="I375" i="19"/>
  <c r="N374" i="19"/>
  <c r="M374" i="19"/>
  <c r="L374" i="19"/>
  <c r="K374" i="19"/>
  <c r="I374" i="19" s="1"/>
  <c r="J374" i="19"/>
  <c r="N373" i="19"/>
  <c r="M373" i="19"/>
  <c r="L373" i="19"/>
  <c r="K373" i="19"/>
  <c r="J373" i="19"/>
  <c r="I373" i="19"/>
  <c r="N372" i="19"/>
  <c r="M372" i="19"/>
  <c r="L372" i="19"/>
  <c r="K372" i="19"/>
  <c r="I372" i="19" s="1"/>
  <c r="J372" i="19"/>
  <c r="N371" i="19"/>
  <c r="M371" i="19"/>
  <c r="L371" i="19"/>
  <c r="K371" i="19"/>
  <c r="J371" i="19"/>
  <c r="I371" i="19"/>
  <c r="N370" i="19"/>
  <c r="M370" i="19"/>
  <c r="L370" i="19"/>
  <c r="K370" i="19"/>
  <c r="I370" i="19" s="1"/>
  <c r="J370" i="19"/>
  <c r="N369" i="19"/>
  <c r="M369" i="19"/>
  <c r="L369" i="19"/>
  <c r="K369" i="19"/>
  <c r="J369" i="19"/>
  <c r="I369" i="19"/>
  <c r="N368" i="19"/>
  <c r="M368" i="19"/>
  <c r="L368" i="19"/>
  <c r="K368" i="19"/>
  <c r="I368" i="19" s="1"/>
  <c r="J368" i="19"/>
  <c r="N367" i="19"/>
  <c r="M367" i="19"/>
  <c r="L367" i="19"/>
  <c r="K367" i="19"/>
  <c r="J367" i="19"/>
  <c r="I367" i="19"/>
  <c r="N366" i="19"/>
  <c r="M366" i="19"/>
  <c r="L366" i="19"/>
  <c r="K366" i="19"/>
  <c r="I366" i="19" s="1"/>
  <c r="J366" i="19"/>
  <c r="N365" i="19"/>
  <c r="M365" i="19"/>
  <c r="L365" i="19"/>
  <c r="K365" i="19"/>
  <c r="J365" i="19"/>
  <c r="I365" i="19"/>
  <c r="N364" i="19"/>
  <c r="M364" i="19"/>
  <c r="L364" i="19"/>
  <c r="K364" i="19"/>
  <c r="I364" i="19" s="1"/>
  <c r="J364" i="19"/>
  <c r="N363" i="19"/>
  <c r="M363" i="19"/>
  <c r="L363" i="19"/>
  <c r="K363" i="19"/>
  <c r="J363" i="19"/>
  <c r="I363" i="19"/>
  <c r="N362" i="19"/>
  <c r="M362" i="19"/>
  <c r="L362" i="19"/>
  <c r="K362" i="19"/>
  <c r="I362" i="19" s="1"/>
  <c r="J362" i="19"/>
  <c r="N361" i="19"/>
  <c r="M361" i="19"/>
  <c r="L361" i="19"/>
  <c r="K361" i="19"/>
  <c r="J361" i="19"/>
  <c r="I361" i="19"/>
  <c r="N360" i="19"/>
  <c r="M360" i="19"/>
  <c r="L360" i="19"/>
  <c r="K360" i="19"/>
  <c r="I360" i="19" s="1"/>
  <c r="J360" i="19"/>
  <c r="N359" i="19"/>
  <c r="M359" i="19"/>
  <c r="L359" i="19"/>
  <c r="K359" i="19"/>
  <c r="J359" i="19"/>
  <c r="I359" i="19"/>
  <c r="N358" i="19"/>
  <c r="M358" i="19"/>
  <c r="L358" i="19"/>
  <c r="K358" i="19"/>
  <c r="I358" i="19" s="1"/>
  <c r="J358" i="19"/>
  <c r="N357" i="19"/>
  <c r="M357" i="19"/>
  <c r="L357" i="19"/>
  <c r="K357" i="19"/>
  <c r="J357" i="19"/>
  <c r="I357" i="19"/>
  <c r="N356" i="19"/>
  <c r="M356" i="19"/>
  <c r="L356" i="19"/>
  <c r="K356" i="19"/>
  <c r="I356" i="19" s="1"/>
  <c r="J356" i="19"/>
  <c r="N355" i="19"/>
  <c r="M355" i="19"/>
  <c r="L355" i="19"/>
  <c r="K355" i="19"/>
  <c r="J355" i="19"/>
  <c r="I355" i="19"/>
  <c r="N354" i="19"/>
  <c r="M354" i="19"/>
  <c r="L354" i="19"/>
  <c r="K354" i="19"/>
  <c r="I354" i="19" s="1"/>
  <c r="J354" i="19"/>
  <c r="N353" i="19"/>
  <c r="M353" i="19"/>
  <c r="L353" i="19"/>
  <c r="K353" i="19"/>
  <c r="J353" i="19"/>
  <c r="I353" i="19"/>
  <c r="N352" i="19"/>
  <c r="M352" i="19"/>
  <c r="L352" i="19"/>
  <c r="K352" i="19"/>
  <c r="I352" i="19" s="1"/>
  <c r="J352" i="19"/>
  <c r="N351" i="19"/>
  <c r="M351" i="19"/>
  <c r="L351" i="19"/>
  <c r="K351" i="19"/>
  <c r="J351" i="19"/>
  <c r="I351" i="19"/>
  <c r="N350" i="19"/>
  <c r="M350" i="19"/>
  <c r="L350" i="19"/>
  <c r="K350" i="19"/>
  <c r="I350" i="19" s="1"/>
  <c r="J350" i="19"/>
  <c r="N349" i="19"/>
  <c r="M349" i="19"/>
  <c r="L349" i="19"/>
  <c r="K349" i="19"/>
  <c r="J349" i="19"/>
  <c r="I349" i="19"/>
  <c r="N348" i="19"/>
  <c r="M348" i="19"/>
  <c r="L348" i="19"/>
  <c r="K348" i="19"/>
  <c r="I348" i="19" s="1"/>
  <c r="J348" i="19"/>
  <c r="N347" i="19"/>
  <c r="M347" i="19"/>
  <c r="L347" i="19"/>
  <c r="K347" i="19"/>
  <c r="J347" i="19"/>
  <c r="I347" i="19"/>
  <c r="N346" i="19"/>
  <c r="M346" i="19"/>
  <c r="L346" i="19"/>
  <c r="K346" i="19"/>
  <c r="I346" i="19" s="1"/>
  <c r="J346" i="19"/>
  <c r="N345" i="19"/>
  <c r="M345" i="19"/>
  <c r="L345" i="19"/>
  <c r="K345" i="19"/>
  <c r="J345" i="19"/>
  <c r="I345" i="19"/>
  <c r="N344" i="19"/>
  <c r="M344" i="19"/>
  <c r="L344" i="19"/>
  <c r="K344" i="19"/>
  <c r="I344" i="19" s="1"/>
  <c r="J344" i="19"/>
  <c r="N343" i="19"/>
  <c r="M343" i="19"/>
  <c r="L343" i="19"/>
  <c r="K343" i="19"/>
  <c r="J343" i="19"/>
  <c r="I343" i="19"/>
  <c r="N342" i="19"/>
  <c r="M342" i="19"/>
  <c r="L342" i="19"/>
  <c r="K342" i="19"/>
  <c r="I342" i="19" s="1"/>
  <c r="J342" i="19"/>
  <c r="N341" i="19"/>
  <c r="M341" i="19"/>
  <c r="L341" i="19"/>
  <c r="K341" i="19"/>
  <c r="J341" i="19"/>
  <c r="I341" i="19"/>
  <c r="N340" i="19"/>
  <c r="M340" i="19"/>
  <c r="L340" i="19"/>
  <c r="K340" i="19"/>
  <c r="I340" i="19" s="1"/>
  <c r="J340" i="19"/>
  <c r="N339" i="19"/>
  <c r="M339" i="19"/>
  <c r="L339" i="19"/>
  <c r="K339" i="19"/>
  <c r="J339" i="19"/>
  <c r="I339" i="19"/>
  <c r="N338" i="19"/>
  <c r="M338" i="19"/>
  <c r="L338" i="19"/>
  <c r="K338" i="19"/>
  <c r="I338" i="19" s="1"/>
  <c r="J338" i="19"/>
  <c r="N337" i="19"/>
  <c r="M337" i="19"/>
  <c r="L337" i="19"/>
  <c r="K337" i="19"/>
  <c r="J337" i="19"/>
  <c r="I337" i="19"/>
  <c r="N336" i="19"/>
  <c r="M336" i="19"/>
  <c r="L336" i="19"/>
  <c r="K336" i="19"/>
  <c r="I336" i="19" s="1"/>
  <c r="J336" i="19"/>
  <c r="N335" i="19"/>
  <c r="M335" i="19"/>
  <c r="L335" i="19"/>
  <c r="K335" i="19"/>
  <c r="J335" i="19"/>
  <c r="I335" i="19"/>
  <c r="N334" i="19"/>
  <c r="M334" i="19"/>
  <c r="L334" i="19"/>
  <c r="K334" i="19"/>
  <c r="I334" i="19" s="1"/>
  <c r="J334" i="19"/>
  <c r="N333" i="19"/>
  <c r="M333" i="19"/>
  <c r="L333" i="19"/>
  <c r="K333" i="19"/>
  <c r="J333" i="19"/>
  <c r="I333" i="19"/>
  <c r="N332" i="19"/>
  <c r="M332" i="19"/>
  <c r="L332" i="19"/>
  <c r="K332" i="19"/>
  <c r="I332" i="19" s="1"/>
  <c r="J332" i="19"/>
  <c r="N331" i="19"/>
  <c r="M331" i="19"/>
  <c r="L331" i="19"/>
  <c r="K331" i="19"/>
  <c r="J331" i="19"/>
  <c r="I331" i="19"/>
  <c r="N330" i="19"/>
  <c r="M330" i="19"/>
  <c r="L330" i="19"/>
  <c r="K330" i="19"/>
  <c r="I330" i="19" s="1"/>
  <c r="J330" i="19"/>
  <c r="N329" i="19"/>
  <c r="M329" i="19"/>
  <c r="L329" i="19"/>
  <c r="K329" i="19"/>
  <c r="J329" i="19"/>
  <c r="I329" i="19"/>
  <c r="N328" i="19"/>
  <c r="M328" i="19"/>
  <c r="L328" i="19"/>
  <c r="K328" i="19"/>
  <c r="I328" i="19" s="1"/>
  <c r="J328" i="19"/>
  <c r="N327" i="19"/>
  <c r="M327" i="19"/>
  <c r="L327" i="19"/>
  <c r="K327" i="19"/>
  <c r="J327" i="19"/>
  <c r="I327" i="19"/>
  <c r="N326" i="19"/>
  <c r="M326" i="19"/>
  <c r="L326" i="19"/>
  <c r="K326" i="19"/>
  <c r="I326" i="19" s="1"/>
  <c r="J326" i="19"/>
  <c r="N325" i="19"/>
  <c r="M325" i="19"/>
  <c r="L325" i="19"/>
  <c r="K325" i="19"/>
  <c r="J325" i="19"/>
  <c r="I325" i="19"/>
  <c r="N324" i="19"/>
  <c r="M324" i="19"/>
  <c r="L324" i="19"/>
  <c r="K324" i="19"/>
  <c r="I324" i="19" s="1"/>
  <c r="J324" i="19"/>
  <c r="N323" i="19"/>
  <c r="M323" i="19"/>
  <c r="L323" i="19"/>
  <c r="K323" i="19"/>
  <c r="J323" i="19"/>
  <c r="I323" i="19"/>
  <c r="N322" i="19"/>
  <c r="M322" i="19"/>
  <c r="L322" i="19"/>
  <c r="K322" i="19"/>
  <c r="I322" i="19" s="1"/>
  <c r="J322" i="19"/>
  <c r="N321" i="19"/>
  <c r="M321" i="19"/>
  <c r="L321" i="19"/>
  <c r="K321" i="19"/>
  <c r="J321" i="19"/>
  <c r="I321" i="19"/>
  <c r="N320" i="19"/>
  <c r="M320" i="19"/>
  <c r="L320" i="19"/>
  <c r="K320" i="19"/>
  <c r="I320" i="19" s="1"/>
  <c r="J320" i="19"/>
  <c r="N319" i="19"/>
  <c r="M319" i="19"/>
  <c r="L319" i="19"/>
  <c r="K319" i="19"/>
  <c r="J319" i="19"/>
  <c r="I319" i="19"/>
  <c r="N318" i="19"/>
  <c r="M318" i="19"/>
  <c r="L318" i="19"/>
  <c r="K318" i="19"/>
  <c r="I318" i="19" s="1"/>
  <c r="J318" i="19"/>
  <c r="N317" i="19"/>
  <c r="M317" i="19"/>
  <c r="L317" i="19"/>
  <c r="K317" i="19"/>
  <c r="J317" i="19"/>
  <c r="I317" i="19"/>
  <c r="N316" i="19"/>
  <c r="M316" i="19"/>
  <c r="L316" i="19"/>
  <c r="K316" i="19"/>
  <c r="I316" i="19" s="1"/>
  <c r="J316" i="19"/>
  <c r="N315" i="19"/>
  <c r="M315" i="19"/>
  <c r="L315" i="19"/>
  <c r="K315" i="19"/>
  <c r="J315" i="19"/>
  <c r="I315" i="19"/>
  <c r="N314" i="19"/>
  <c r="M314" i="19"/>
  <c r="L314" i="19"/>
  <c r="K314" i="19"/>
  <c r="I314" i="19" s="1"/>
  <c r="J314" i="19"/>
  <c r="N313" i="19"/>
  <c r="M313" i="19"/>
  <c r="L313" i="19"/>
  <c r="K313" i="19"/>
  <c r="J313" i="19"/>
  <c r="I313" i="19"/>
  <c r="N312" i="19"/>
  <c r="M312" i="19"/>
  <c r="L312" i="19"/>
  <c r="K312" i="19"/>
  <c r="I312" i="19" s="1"/>
  <c r="J312" i="19"/>
  <c r="N311" i="19"/>
  <c r="M311" i="19"/>
  <c r="L311" i="19"/>
  <c r="K311" i="19"/>
  <c r="J311" i="19"/>
  <c r="I311" i="19"/>
  <c r="N310" i="19"/>
  <c r="M310" i="19"/>
  <c r="L310" i="19"/>
  <c r="K310" i="19"/>
  <c r="I310" i="19" s="1"/>
  <c r="J310" i="19"/>
  <c r="N309" i="19"/>
  <c r="M309" i="19"/>
  <c r="L309" i="19"/>
  <c r="K309" i="19"/>
  <c r="J309" i="19"/>
  <c r="I309" i="19"/>
  <c r="N308" i="19"/>
  <c r="M308" i="19"/>
  <c r="L308" i="19"/>
  <c r="K308" i="19"/>
  <c r="I308" i="19" s="1"/>
  <c r="J308" i="19"/>
  <c r="N307" i="19"/>
  <c r="M307" i="19"/>
  <c r="L307" i="19"/>
  <c r="K307" i="19"/>
  <c r="J307" i="19"/>
  <c r="I307" i="19"/>
  <c r="N306" i="19"/>
  <c r="M306" i="19"/>
  <c r="L306" i="19"/>
  <c r="K306" i="19"/>
  <c r="I306" i="19" s="1"/>
  <c r="J306" i="19"/>
  <c r="N305" i="19"/>
  <c r="M305" i="19"/>
  <c r="L305" i="19"/>
  <c r="K305" i="19"/>
  <c r="J305" i="19"/>
  <c r="I305" i="19"/>
  <c r="N304" i="19"/>
  <c r="M304" i="19"/>
  <c r="L304" i="19"/>
  <c r="K304" i="19"/>
  <c r="I304" i="19" s="1"/>
  <c r="J304" i="19"/>
  <c r="N303" i="19"/>
  <c r="M303" i="19"/>
  <c r="L303" i="19"/>
  <c r="K303" i="19"/>
  <c r="J303" i="19"/>
  <c r="I303" i="19"/>
  <c r="N302" i="19"/>
  <c r="M302" i="19"/>
  <c r="L302" i="19"/>
  <c r="K302" i="19"/>
  <c r="I302" i="19" s="1"/>
  <c r="J302" i="19"/>
  <c r="N301" i="19"/>
  <c r="M301" i="19"/>
  <c r="L301" i="19"/>
  <c r="K301" i="19"/>
  <c r="J301" i="19"/>
  <c r="I301" i="19"/>
  <c r="N300" i="19"/>
  <c r="M300" i="19"/>
  <c r="L300" i="19"/>
  <c r="K300" i="19"/>
  <c r="I300" i="19" s="1"/>
  <c r="J300" i="19"/>
  <c r="N299" i="19"/>
  <c r="M299" i="19"/>
  <c r="L299" i="19"/>
  <c r="K299" i="19"/>
  <c r="J299" i="19"/>
  <c r="I299" i="19"/>
  <c r="N298" i="19"/>
  <c r="M298" i="19"/>
  <c r="L298" i="19"/>
  <c r="K298" i="19"/>
  <c r="I298" i="19" s="1"/>
  <c r="J298" i="19"/>
  <c r="N297" i="19"/>
  <c r="M297" i="19"/>
  <c r="L297" i="19"/>
  <c r="K297" i="19"/>
  <c r="J297" i="19"/>
  <c r="I297" i="19"/>
  <c r="N296" i="19"/>
  <c r="M296" i="19"/>
  <c r="L296" i="19"/>
  <c r="K296" i="19"/>
  <c r="I296" i="19" s="1"/>
  <c r="J296" i="19"/>
  <c r="N295" i="19"/>
  <c r="M295" i="19"/>
  <c r="L295" i="19"/>
  <c r="K295" i="19"/>
  <c r="J295" i="19"/>
  <c r="I295" i="19"/>
  <c r="N294" i="19"/>
  <c r="M294" i="19"/>
  <c r="L294" i="19"/>
  <c r="K294" i="19"/>
  <c r="I294" i="19" s="1"/>
  <c r="J294" i="19"/>
  <c r="N293" i="19"/>
  <c r="M293" i="19"/>
  <c r="L293" i="19"/>
  <c r="K293" i="19"/>
  <c r="J293" i="19"/>
  <c r="I293" i="19"/>
  <c r="N292" i="19"/>
  <c r="M292" i="19"/>
  <c r="L292" i="19"/>
  <c r="K292" i="19"/>
  <c r="I292" i="19" s="1"/>
  <c r="J292" i="19"/>
  <c r="N291" i="19"/>
  <c r="M291" i="19"/>
  <c r="L291" i="19"/>
  <c r="K291" i="19"/>
  <c r="J291" i="19"/>
  <c r="I291" i="19"/>
  <c r="N290" i="19"/>
  <c r="M290" i="19"/>
  <c r="L290" i="19"/>
  <c r="K290" i="19"/>
  <c r="I290" i="19" s="1"/>
  <c r="J290" i="19"/>
  <c r="N289" i="19"/>
  <c r="M289" i="19"/>
  <c r="L289" i="19"/>
  <c r="K289" i="19"/>
  <c r="J289" i="19"/>
  <c r="I289" i="19"/>
  <c r="N288" i="19"/>
  <c r="M288" i="19"/>
  <c r="L288" i="19"/>
  <c r="K288" i="19"/>
  <c r="I288" i="19" s="1"/>
  <c r="J288" i="19"/>
  <c r="N287" i="19"/>
  <c r="M287" i="19"/>
  <c r="L287" i="19"/>
  <c r="K287" i="19"/>
  <c r="J287" i="19"/>
  <c r="I287" i="19"/>
  <c r="N286" i="19"/>
  <c r="M286" i="19"/>
  <c r="L286" i="19"/>
  <c r="K286" i="19"/>
  <c r="I286" i="19" s="1"/>
  <c r="J286" i="19"/>
  <c r="N285" i="19"/>
  <c r="M285" i="19"/>
  <c r="L285" i="19"/>
  <c r="K285" i="19"/>
  <c r="J285" i="19"/>
  <c r="I285" i="19"/>
  <c r="N284" i="19"/>
  <c r="M284" i="19"/>
  <c r="L284" i="19"/>
  <c r="K284" i="19"/>
  <c r="I284" i="19" s="1"/>
  <c r="J284" i="19"/>
  <c r="N283" i="19"/>
  <c r="M283" i="19"/>
  <c r="L283" i="19"/>
  <c r="I283" i="19" s="1"/>
  <c r="K283" i="19"/>
  <c r="J283" i="19"/>
  <c r="N282" i="19"/>
  <c r="M282" i="19"/>
  <c r="L282" i="19"/>
  <c r="K282" i="19"/>
  <c r="J282" i="19"/>
  <c r="N281" i="19"/>
  <c r="M281" i="19"/>
  <c r="L281" i="19"/>
  <c r="K281" i="19"/>
  <c r="J281" i="19"/>
  <c r="I281" i="19"/>
  <c r="N280" i="19"/>
  <c r="M280" i="19"/>
  <c r="L280" i="19"/>
  <c r="K280" i="19"/>
  <c r="I280" i="19" s="1"/>
  <c r="J280" i="19"/>
  <c r="N279" i="19"/>
  <c r="M279" i="19"/>
  <c r="L279" i="19"/>
  <c r="I279" i="19" s="1"/>
  <c r="U35" i="19" s="1"/>
  <c r="K279" i="19"/>
  <c r="J279" i="19"/>
  <c r="N278" i="19"/>
  <c r="M278" i="19"/>
  <c r="L278" i="19"/>
  <c r="K278" i="19"/>
  <c r="J278" i="19"/>
  <c r="N277" i="19"/>
  <c r="M277" i="19"/>
  <c r="L277" i="19"/>
  <c r="K277" i="19"/>
  <c r="J277" i="19"/>
  <c r="I277" i="19"/>
  <c r="N276" i="19"/>
  <c r="M276" i="19"/>
  <c r="L276" i="19"/>
  <c r="K276" i="19"/>
  <c r="I276" i="19" s="1"/>
  <c r="J276" i="19"/>
  <c r="N275" i="19"/>
  <c r="M275" i="19"/>
  <c r="L275" i="19"/>
  <c r="I275" i="19" s="1"/>
  <c r="K275" i="19"/>
  <c r="J275" i="19"/>
  <c r="N274" i="19"/>
  <c r="M274" i="19"/>
  <c r="L274" i="19"/>
  <c r="K274" i="19"/>
  <c r="J274" i="19"/>
  <c r="N273" i="19"/>
  <c r="M273" i="19"/>
  <c r="L273" i="19"/>
  <c r="K273" i="19"/>
  <c r="J273" i="19"/>
  <c r="I273" i="19"/>
  <c r="N272" i="19"/>
  <c r="M272" i="19"/>
  <c r="L272" i="19"/>
  <c r="K272" i="19"/>
  <c r="I272" i="19" s="1"/>
  <c r="J272" i="19"/>
  <c r="N271" i="19"/>
  <c r="M271" i="19"/>
  <c r="L271" i="19"/>
  <c r="I271" i="19" s="1"/>
  <c r="K271" i="19"/>
  <c r="J271" i="19"/>
  <c r="N270" i="19"/>
  <c r="M270" i="19"/>
  <c r="L270" i="19"/>
  <c r="K270" i="19"/>
  <c r="J270" i="19"/>
  <c r="N269" i="19"/>
  <c r="M269" i="19"/>
  <c r="L269" i="19"/>
  <c r="K269" i="19"/>
  <c r="J269" i="19"/>
  <c r="I269" i="19"/>
  <c r="N268" i="19"/>
  <c r="M268" i="19"/>
  <c r="L268" i="19"/>
  <c r="K268" i="19"/>
  <c r="I268" i="19" s="1"/>
  <c r="J268" i="19"/>
  <c r="N267" i="19"/>
  <c r="M267" i="19"/>
  <c r="L267" i="19"/>
  <c r="I267" i="19" s="1"/>
  <c r="K267" i="19"/>
  <c r="J267" i="19"/>
  <c r="N266" i="19"/>
  <c r="M266" i="19"/>
  <c r="L266" i="19"/>
  <c r="K266" i="19"/>
  <c r="J266" i="19"/>
  <c r="N265" i="19"/>
  <c r="M265" i="19"/>
  <c r="L265" i="19"/>
  <c r="K265" i="19"/>
  <c r="J265" i="19"/>
  <c r="I265" i="19"/>
  <c r="N264" i="19"/>
  <c r="M264" i="19"/>
  <c r="L264" i="19"/>
  <c r="K264" i="19"/>
  <c r="I264" i="19" s="1"/>
  <c r="J264" i="19"/>
  <c r="N263" i="19"/>
  <c r="M263" i="19"/>
  <c r="L263" i="19"/>
  <c r="I263" i="19" s="1"/>
  <c r="K263" i="19"/>
  <c r="J263" i="19"/>
  <c r="N262" i="19"/>
  <c r="M262" i="19"/>
  <c r="L262" i="19"/>
  <c r="K262" i="19"/>
  <c r="J262" i="19"/>
  <c r="N261" i="19"/>
  <c r="M261" i="19"/>
  <c r="L261" i="19"/>
  <c r="K261" i="19"/>
  <c r="J261" i="19"/>
  <c r="I261" i="19"/>
  <c r="N260" i="19"/>
  <c r="M260" i="19"/>
  <c r="L260" i="19"/>
  <c r="K260" i="19"/>
  <c r="I260" i="19" s="1"/>
  <c r="J260" i="19"/>
  <c r="N259" i="19"/>
  <c r="M259" i="19"/>
  <c r="L259" i="19"/>
  <c r="I259" i="19" s="1"/>
  <c r="K259" i="19"/>
  <c r="J259" i="19"/>
  <c r="N258" i="19"/>
  <c r="M258" i="19"/>
  <c r="L258" i="19"/>
  <c r="K258" i="19"/>
  <c r="J258" i="19"/>
  <c r="N257" i="19"/>
  <c r="M257" i="19"/>
  <c r="L257" i="19"/>
  <c r="K257" i="19"/>
  <c r="J257" i="19"/>
  <c r="I257" i="19"/>
  <c r="N256" i="19"/>
  <c r="M256" i="19"/>
  <c r="L256" i="19"/>
  <c r="K256" i="19"/>
  <c r="I256" i="19" s="1"/>
  <c r="J256" i="19"/>
  <c r="N255" i="19"/>
  <c r="M255" i="19"/>
  <c r="L255" i="19"/>
  <c r="I255" i="19" s="1"/>
  <c r="K255" i="19"/>
  <c r="J255" i="19"/>
  <c r="N254" i="19"/>
  <c r="M254" i="19"/>
  <c r="L254" i="19"/>
  <c r="K254" i="19"/>
  <c r="J254" i="19"/>
  <c r="N253" i="19"/>
  <c r="M253" i="19"/>
  <c r="L253" i="19"/>
  <c r="K253" i="19"/>
  <c r="J253" i="19"/>
  <c r="I253" i="19"/>
  <c r="N252" i="19"/>
  <c r="M252" i="19"/>
  <c r="L252" i="19"/>
  <c r="K252" i="19"/>
  <c r="I252" i="19" s="1"/>
  <c r="J252" i="19"/>
  <c r="N251" i="19"/>
  <c r="M251" i="19"/>
  <c r="L251" i="19"/>
  <c r="I251" i="19" s="1"/>
  <c r="U34" i="19" s="1"/>
  <c r="K251" i="19"/>
  <c r="J251" i="19"/>
  <c r="N250" i="19"/>
  <c r="M250" i="19"/>
  <c r="L250" i="19"/>
  <c r="K250" i="19"/>
  <c r="J250" i="19"/>
  <c r="N249" i="19"/>
  <c r="M249" i="19"/>
  <c r="L249" i="19"/>
  <c r="K249" i="19"/>
  <c r="J249" i="19"/>
  <c r="I249" i="19"/>
  <c r="N248" i="19"/>
  <c r="M248" i="19"/>
  <c r="L248" i="19"/>
  <c r="K248" i="19"/>
  <c r="I248" i="19" s="1"/>
  <c r="J248" i="19"/>
  <c r="N247" i="19"/>
  <c r="M247" i="19"/>
  <c r="L247" i="19"/>
  <c r="K247" i="19"/>
  <c r="J247" i="19"/>
  <c r="I247" i="19" s="1"/>
  <c r="N246" i="19"/>
  <c r="M246" i="19"/>
  <c r="L246" i="19"/>
  <c r="K246" i="19"/>
  <c r="J246" i="19"/>
  <c r="N245" i="19"/>
  <c r="M245" i="19"/>
  <c r="L245" i="19"/>
  <c r="K245" i="19"/>
  <c r="J245" i="19"/>
  <c r="I245" i="19"/>
  <c r="N244" i="19"/>
  <c r="M244" i="19"/>
  <c r="L244" i="19"/>
  <c r="K244" i="19"/>
  <c r="I244" i="19" s="1"/>
  <c r="J244" i="19"/>
  <c r="N243" i="19"/>
  <c r="M243" i="19"/>
  <c r="L243" i="19"/>
  <c r="K243" i="19"/>
  <c r="J243" i="19"/>
  <c r="I243" i="19" s="1"/>
  <c r="N242" i="19"/>
  <c r="M242" i="19"/>
  <c r="L242" i="19"/>
  <c r="K242" i="19"/>
  <c r="J242" i="19"/>
  <c r="N241" i="19"/>
  <c r="M241" i="19"/>
  <c r="L241" i="19"/>
  <c r="K241" i="19"/>
  <c r="J241" i="19"/>
  <c r="I241" i="19"/>
  <c r="N240" i="19"/>
  <c r="M240" i="19"/>
  <c r="L240" i="19"/>
  <c r="K240" i="19"/>
  <c r="I240" i="19" s="1"/>
  <c r="J240" i="19"/>
  <c r="N239" i="19"/>
  <c r="M239" i="19"/>
  <c r="L239" i="19"/>
  <c r="K239" i="19"/>
  <c r="J239" i="19"/>
  <c r="I239" i="19" s="1"/>
  <c r="N238" i="19"/>
  <c r="M238" i="19"/>
  <c r="L238" i="19"/>
  <c r="K238" i="19"/>
  <c r="J238" i="19"/>
  <c r="N237" i="19"/>
  <c r="M237" i="19"/>
  <c r="L237" i="19"/>
  <c r="K237" i="19"/>
  <c r="J237" i="19"/>
  <c r="I237" i="19"/>
  <c r="N236" i="19"/>
  <c r="M236" i="19"/>
  <c r="L236" i="19"/>
  <c r="K236" i="19"/>
  <c r="I236" i="19" s="1"/>
  <c r="J236" i="19"/>
  <c r="N235" i="19"/>
  <c r="M235" i="19"/>
  <c r="L235" i="19"/>
  <c r="K235" i="19"/>
  <c r="J235" i="19"/>
  <c r="I235" i="19" s="1"/>
  <c r="U37" i="19" s="1"/>
  <c r="N234" i="19"/>
  <c r="M234" i="19"/>
  <c r="L234" i="19"/>
  <c r="K234" i="19"/>
  <c r="J234" i="19"/>
  <c r="N233" i="19"/>
  <c r="M233" i="19"/>
  <c r="L233" i="19"/>
  <c r="K233" i="19"/>
  <c r="J233" i="19"/>
  <c r="I233" i="19"/>
  <c r="N232" i="19"/>
  <c r="M232" i="19"/>
  <c r="L232" i="19"/>
  <c r="K232" i="19"/>
  <c r="I232" i="19" s="1"/>
  <c r="J232" i="19"/>
  <c r="N231" i="19"/>
  <c r="M231" i="19"/>
  <c r="L231" i="19"/>
  <c r="K231" i="19"/>
  <c r="J231" i="19"/>
  <c r="I231" i="19" s="1"/>
  <c r="U33" i="19" s="1"/>
  <c r="N230" i="19"/>
  <c r="M230" i="19"/>
  <c r="L230" i="19"/>
  <c r="K230" i="19"/>
  <c r="J230" i="19"/>
  <c r="N229" i="19"/>
  <c r="M229" i="19"/>
  <c r="L229" i="19"/>
  <c r="K229" i="19"/>
  <c r="J229" i="19"/>
  <c r="I229" i="19"/>
  <c r="N228" i="19"/>
  <c r="M228" i="19"/>
  <c r="L228" i="19"/>
  <c r="K228" i="19"/>
  <c r="I228" i="19" s="1"/>
  <c r="J228" i="19"/>
  <c r="N227" i="19"/>
  <c r="M227" i="19"/>
  <c r="L227" i="19"/>
  <c r="K227" i="19"/>
  <c r="J227" i="19"/>
  <c r="I227" i="19" s="1"/>
  <c r="N226" i="19"/>
  <c r="M226" i="19"/>
  <c r="L226" i="19"/>
  <c r="K226" i="19"/>
  <c r="J226" i="19"/>
  <c r="N225" i="19"/>
  <c r="M225" i="19"/>
  <c r="L225" i="19"/>
  <c r="K225" i="19"/>
  <c r="J225" i="19"/>
  <c r="I225" i="19"/>
  <c r="N224" i="19"/>
  <c r="M224" i="19"/>
  <c r="L224" i="19"/>
  <c r="K224" i="19"/>
  <c r="I224" i="19" s="1"/>
  <c r="J224" i="19"/>
  <c r="N223" i="19"/>
  <c r="M223" i="19"/>
  <c r="L223" i="19"/>
  <c r="K223" i="19"/>
  <c r="J223" i="19"/>
  <c r="I223" i="19" s="1"/>
  <c r="N222" i="19"/>
  <c r="M222" i="19"/>
  <c r="L222" i="19"/>
  <c r="K222" i="19"/>
  <c r="J222" i="19"/>
  <c r="N221" i="19"/>
  <c r="M221" i="19"/>
  <c r="L221" i="19"/>
  <c r="K221" i="19"/>
  <c r="J221" i="19"/>
  <c r="I221" i="19"/>
  <c r="N220" i="19"/>
  <c r="M220" i="19"/>
  <c r="L220" i="19"/>
  <c r="K220" i="19"/>
  <c r="I220" i="19" s="1"/>
  <c r="J220" i="19"/>
  <c r="N219" i="19"/>
  <c r="M219" i="19"/>
  <c r="L219" i="19"/>
  <c r="K219" i="19"/>
  <c r="J219" i="19"/>
  <c r="I219" i="19" s="1"/>
  <c r="N218" i="19"/>
  <c r="M218" i="19"/>
  <c r="L218" i="19"/>
  <c r="K218" i="19"/>
  <c r="J218" i="19"/>
  <c r="N217" i="19"/>
  <c r="M217" i="19"/>
  <c r="L217" i="19"/>
  <c r="K217" i="19"/>
  <c r="J217" i="19"/>
  <c r="I217" i="19"/>
  <c r="N216" i="19"/>
  <c r="M216" i="19"/>
  <c r="L216" i="19"/>
  <c r="K216" i="19"/>
  <c r="I216" i="19" s="1"/>
  <c r="J216" i="19"/>
  <c r="N215" i="19"/>
  <c r="M215" i="19"/>
  <c r="L215" i="19"/>
  <c r="K215" i="19"/>
  <c r="J215" i="19"/>
  <c r="I215" i="19" s="1"/>
  <c r="N214" i="19"/>
  <c r="M214" i="19"/>
  <c r="L214" i="19"/>
  <c r="K214" i="19"/>
  <c r="J214" i="19"/>
  <c r="N213" i="19"/>
  <c r="M213" i="19"/>
  <c r="L213" i="19"/>
  <c r="K213" i="19"/>
  <c r="J213" i="19"/>
  <c r="I213" i="19"/>
  <c r="N212" i="19"/>
  <c r="M212" i="19"/>
  <c r="L212" i="19"/>
  <c r="K212" i="19"/>
  <c r="I212" i="19" s="1"/>
  <c r="J212" i="19"/>
  <c r="N211" i="19"/>
  <c r="M211" i="19"/>
  <c r="L211" i="19"/>
  <c r="K211" i="19"/>
  <c r="J211" i="19"/>
  <c r="I211" i="19" s="1"/>
  <c r="N210" i="19"/>
  <c r="M210" i="19"/>
  <c r="L210" i="19"/>
  <c r="K210" i="19"/>
  <c r="J210" i="19"/>
  <c r="N209" i="19"/>
  <c r="M209" i="19"/>
  <c r="L209" i="19"/>
  <c r="K209" i="19"/>
  <c r="J209" i="19"/>
  <c r="I209" i="19"/>
  <c r="N208" i="19"/>
  <c r="M208" i="19"/>
  <c r="L208" i="19"/>
  <c r="K208" i="19"/>
  <c r="I208" i="19" s="1"/>
  <c r="J208" i="19"/>
  <c r="N207" i="19"/>
  <c r="M207" i="19"/>
  <c r="L207" i="19"/>
  <c r="K207" i="19"/>
  <c r="J207" i="19"/>
  <c r="I207" i="19" s="1"/>
  <c r="N206" i="19"/>
  <c r="M206" i="19"/>
  <c r="L206" i="19"/>
  <c r="K206" i="19"/>
  <c r="J206" i="19"/>
  <c r="N205" i="19"/>
  <c r="M205" i="19"/>
  <c r="L205" i="19"/>
  <c r="K205" i="19"/>
  <c r="J205" i="19"/>
  <c r="I205" i="19"/>
  <c r="N204" i="19"/>
  <c r="M204" i="19"/>
  <c r="L204" i="19"/>
  <c r="K204" i="19"/>
  <c r="I204" i="19" s="1"/>
  <c r="J204" i="19"/>
  <c r="N203" i="19"/>
  <c r="M203" i="19"/>
  <c r="L203" i="19"/>
  <c r="K203" i="19"/>
  <c r="J203" i="19"/>
  <c r="I203" i="19" s="1"/>
  <c r="K37" i="19" s="1"/>
  <c r="N202" i="19"/>
  <c r="M202" i="19"/>
  <c r="L202" i="19"/>
  <c r="K202" i="19"/>
  <c r="J202" i="19"/>
  <c r="N201" i="19"/>
  <c r="M201" i="19"/>
  <c r="L201" i="19"/>
  <c r="K201" i="19"/>
  <c r="J201" i="19"/>
  <c r="I201" i="19"/>
  <c r="N200" i="19"/>
  <c r="M200" i="19"/>
  <c r="L200" i="19"/>
  <c r="K200" i="19"/>
  <c r="I200" i="19" s="1"/>
  <c r="J200" i="19"/>
  <c r="N199" i="19"/>
  <c r="M199" i="19"/>
  <c r="L199" i="19"/>
  <c r="K199" i="19"/>
  <c r="J199" i="19"/>
  <c r="I199" i="19" s="1"/>
  <c r="U31" i="19" s="1"/>
  <c r="N198" i="19"/>
  <c r="M198" i="19"/>
  <c r="L198" i="19"/>
  <c r="K198" i="19"/>
  <c r="J198" i="19"/>
  <c r="N197" i="19"/>
  <c r="M197" i="19"/>
  <c r="L197" i="19"/>
  <c r="K197" i="19"/>
  <c r="I197" i="19" s="1"/>
  <c r="J197" i="19"/>
  <c r="N196" i="19"/>
  <c r="M196" i="19"/>
  <c r="L196" i="19"/>
  <c r="K196" i="19"/>
  <c r="J196" i="19"/>
  <c r="I196" i="19"/>
  <c r="N195" i="19"/>
  <c r="M195" i="19"/>
  <c r="L195" i="19"/>
  <c r="K195" i="19"/>
  <c r="I195" i="19" s="1"/>
  <c r="K33" i="19" s="1"/>
  <c r="J195" i="19"/>
  <c r="N194" i="19"/>
  <c r="M194" i="19"/>
  <c r="L194" i="19"/>
  <c r="K194" i="19"/>
  <c r="J194" i="19"/>
  <c r="I194" i="19"/>
  <c r="N193" i="19"/>
  <c r="M193" i="19"/>
  <c r="L193" i="19"/>
  <c r="K193" i="19"/>
  <c r="I193" i="19" s="1"/>
  <c r="J193" i="19"/>
  <c r="N192" i="19"/>
  <c r="M192" i="19"/>
  <c r="L192" i="19"/>
  <c r="K192" i="19"/>
  <c r="J192" i="19"/>
  <c r="I192" i="19"/>
  <c r="N191" i="19"/>
  <c r="M191" i="19"/>
  <c r="L191" i="19"/>
  <c r="K191" i="19"/>
  <c r="I191" i="19" s="1"/>
  <c r="J191" i="19"/>
  <c r="N190" i="19"/>
  <c r="M190" i="19"/>
  <c r="L190" i="19"/>
  <c r="K190" i="19"/>
  <c r="J190" i="19"/>
  <c r="I190" i="19"/>
  <c r="N189" i="19"/>
  <c r="M189" i="19"/>
  <c r="L189" i="19"/>
  <c r="K189" i="19"/>
  <c r="I189" i="19" s="1"/>
  <c r="J189" i="19"/>
  <c r="N188" i="19"/>
  <c r="M188" i="19"/>
  <c r="L188" i="19"/>
  <c r="K188" i="19"/>
  <c r="J188" i="19"/>
  <c r="I188" i="19"/>
  <c r="N187" i="19"/>
  <c r="M187" i="19"/>
  <c r="L187" i="19"/>
  <c r="K187" i="19"/>
  <c r="I187" i="19" s="1"/>
  <c r="K32" i="19" s="1"/>
  <c r="J187" i="19"/>
  <c r="N186" i="19"/>
  <c r="M186" i="19"/>
  <c r="L186" i="19"/>
  <c r="K186" i="19"/>
  <c r="J186" i="19"/>
  <c r="I186" i="19"/>
  <c r="N185" i="19"/>
  <c r="M185" i="19"/>
  <c r="L185" i="19"/>
  <c r="K185" i="19"/>
  <c r="I185" i="19" s="1"/>
  <c r="K30" i="19" s="1"/>
  <c r="J185" i="19"/>
  <c r="N184" i="19"/>
  <c r="M184" i="19"/>
  <c r="L184" i="19"/>
  <c r="K184" i="19"/>
  <c r="J184" i="19"/>
  <c r="I184" i="19"/>
  <c r="N183" i="19"/>
  <c r="M183" i="19"/>
  <c r="L183" i="19"/>
  <c r="K183" i="19"/>
  <c r="I183" i="19" s="1"/>
  <c r="J183" i="19"/>
  <c r="N182" i="19"/>
  <c r="M182" i="19"/>
  <c r="L182" i="19"/>
  <c r="K182" i="19"/>
  <c r="J182" i="19"/>
  <c r="I182" i="19"/>
  <c r="N181" i="19"/>
  <c r="M181" i="19"/>
  <c r="L181" i="19"/>
  <c r="K181" i="19"/>
  <c r="I181" i="19" s="1"/>
  <c r="J181" i="19"/>
  <c r="N180" i="19"/>
  <c r="M180" i="19"/>
  <c r="L180" i="19"/>
  <c r="K180" i="19"/>
  <c r="J180" i="19"/>
  <c r="I180" i="19"/>
  <c r="N179" i="19"/>
  <c r="M179" i="19"/>
  <c r="L179" i="19"/>
  <c r="K179" i="19"/>
  <c r="I179" i="19" s="1"/>
  <c r="J179" i="19"/>
  <c r="N178" i="19"/>
  <c r="M178" i="19"/>
  <c r="L178" i="19"/>
  <c r="K178" i="19"/>
  <c r="J178" i="19"/>
  <c r="I178" i="19"/>
  <c r="N177" i="19"/>
  <c r="M177" i="19"/>
  <c r="L177" i="19"/>
  <c r="K177" i="19"/>
  <c r="I177" i="19" s="1"/>
  <c r="J177" i="19"/>
  <c r="N176" i="19"/>
  <c r="M176" i="19"/>
  <c r="L176" i="19"/>
  <c r="K176" i="19"/>
  <c r="J176" i="19"/>
  <c r="I176" i="19"/>
  <c r="N175" i="19"/>
  <c r="M175" i="19"/>
  <c r="L175" i="19"/>
  <c r="K175" i="19"/>
  <c r="I175" i="19" s="1"/>
  <c r="J175" i="19"/>
  <c r="N174" i="19"/>
  <c r="M174" i="19"/>
  <c r="L174" i="19"/>
  <c r="K174" i="19"/>
  <c r="J174" i="19"/>
  <c r="I174" i="19"/>
  <c r="N173" i="19"/>
  <c r="M173" i="19"/>
  <c r="L173" i="19"/>
  <c r="K173" i="19"/>
  <c r="I173" i="19" s="1"/>
  <c r="K28" i="19" s="1"/>
  <c r="J173" i="19"/>
  <c r="N172" i="19"/>
  <c r="M172" i="19"/>
  <c r="L172" i="19"/>
  <c r="K172" i="19"/>
  <c r="J172" i="19"/>
  <c r="I172" i="19"/>
  <c r="N171" i="19"/>
  <c r="M171" i="19"/>
  <c r="L171" i="19"/>
  <c r="K171" i="19"/>
  <c r="I171" i="19" s="1"/>
  <c r="U28" i="19" s="1"/>
  <c r="J171" i="19"/>
  <c r="N170" i="19"/>
  <c r="M170" i="19"/>
  <c r="L170" i="19"/>
  <c r="K170" i="19"/>
  <c r="J170" i="19"/>
  <c r="I170" i="19"/>
  <c r="N169" i="19"/>
  <c r="M169" i="19"/>
  <c r="L169" i="19"/>
  <c r="K169" i="19"/>
  <c r="I169" i="19" s="1"/>
  <c r="J169" i="19"/>
  <c r="N168" i="19"/>
  <c r="M168" i="19"/>
  <c r="L168" i="19"/>
  <c r="K168" i="19"/>
  <c r="J168" i="19"/>
  <c r="I168" i="19"/>
  <c r="N167" i="19"/>
  <c r="M167" i="19"/>
  <c r="L167" i="19"/>
  <c r="K167" i="19"/>
  <c r="I167" i="19" s="1"/>
  <c r="U26" i="19" s="1"/>
  <c r="J167" i="19"/>
  <c r="N166" i="19"/>
  <c r="M166" i="19"/>
  <c r="L166" i="19"/>
  <c r="K166" i="19"/>
  <c r="J166" i="19"/>
  <c r="I166" i="19"/>
  <c r="N165" i="19"/>
  <c r="M165" i="19"/>
  <c r="L165" i="19"/>
  <c r="K165" i="19"/>
  <c r="I165" i="19" s="1"/>
  <c r="J165" i="19"/>
  <c r="N164" i="19"/>
  <c r="M164" i="19"/>
  <c r="L164" i="19"/>
  <c r="K164" i="19"/>
  <c r="J164" i="19"/>
  <c r="I164" i="19"/>
  <c r="N163" i="19"/>
  <c r="M163" i="19"/>
  <c r="L163" i="19"/>
  <c r="K163" i="19"/>
  <c r="I163" i="19" s="1"/>
  <c r="J163" i="19"/>
  <c r="N162" i="19"/>
  <c r="M162" i="19"/>
  <c r="L162" i="19"/>
  <c r="K162" i="19"/>
  <c r="J162" i="19"/>
  <c r="I162" i="19"/>
  <c r="N161" i="19"/>
  <c r="M161" i="19"/>
  <c r="L161" i="19"/>
  <c r="K161" i="19"/>
  <c r="I161" i="19" s="1"/>
  <c r="U24" i="19" s="1"/>
  <c r="J161" i="19"/>
  <c r="N160" i="19"/>
  <c r="M160" i="19"/>
  <c r="L160" i="19"/>
  <c r="K160" i="19"/>
  <c r="J160" i="19"/>
  <c r="I160" i="19"/>
  <c r="N159" i="19"/>
  <c r="M159" i="19"/>
  <c r="L159" i="19"/>
  <c r="K159" i="19"/>
  <c r="I159" i="19" s="1"/>
  <c r="J159" i="19"/>
  <c r="N158" i="19"/>
  <c r="M158" i="19"/>
  <c r="L158" i="19"/>
  <c r="K158" i="19"/>
  <c r="J158" i="19"/>
  <c r="I158" i="19"/>
  <c r="N157" i="19"/>
  <c r="M157" i="19"/>
  <c r="L157" i="19"/>
  <c r="K157" i="19"/>
  <c r="I157" i="19" s="1"/>
  <c r="J157" i="19"/>
  <c r="N156" i="19"/>
  <c r="M156" i="19"/>
  <c r="L156" i="19"/>
  <c r="K156" i="19"/>
  <c r="J156" i="19"/>
  <c r="I156" i="19"/>
  <c r="N155" i="19"/>
  <c r="M155" i="19"/>
  <c r="L155" i="19"/>
  <c r="K155" i="19"/>
  <c r="I155" i="19" s="1"/>
  <c r="K26" i="19" s="1"/>
  <c r="J155" i="19"/>
  <c r="N154" i="19"/>
  <c r="M154" i="19"/>
  <c r="L154" i="19"/>
  <c r="K154" i="19"/>
  <c r="J154" i="19"/>
  <c r="I154" i="19"/>
  <c r="N153" i="19"/>
  <c r="M153" i="19"/>
  <c r="L153" i="19"/>
  <c r="K153" i="19"/>
  <c r="I153" i="19" s="1"/>
  <c r="K24" i="19" s="1"/>
  <c r="J153" i="19"/>
  <c r="N152" i="19"/>
  <c r="M152" i="19"/>
  <c r="L152" i="19"/>
  <c r="K152" i="19"/>
  <c r="J152" i="19"/>
  <c r="I152" i="19"/>
  <c r="N151" i="19"/>
  <c r="M151" i="19"/>
  <c r="L151" i="19"/>
  <c r="K151" i="19"/>
  <c r="I151" i="19" s="1"/>
  <c r="U23" i="19" s="1"/>
  <c r="J151" i="19"/>
  <c r="N150" i="19"/>
  <c r="M150" i="19"/>
  <c r="L150" i="19"/>
  <c r="K150" i="19"/>
  <c r="J150" i="19"/>
  <c r="I150" i="19"/>
  <c r="N149" i="19"/>
  <c r="M149" i="19"/>
  <c r="L149" i="19"/>
  <c r="K149" i="19"/>
  <c r="I149" i="19" s="1"/>
  <c r="J149" i="19"/>
  <c r="N148" i="19"/>
  <c r="M148" i="19"/>
  <c r="L148" i="19"/>
  <c r="K148" i="19"/>
  <c r="J148" i="19"/>
  <c r="I148" i="19"/>
  <c r="N147" i="19"/>
  <c r="M147" i="19"/>
  <c r="L147" i="19"/>
  <c r="K147" i="19"/>
  <c r="I147" i="19" s="1"/>
  <c r="J147" i="19"/>
  <c r="N146" i="19"/>
  <c r="M146" i="19"/>
  <c r="L146" i="19"/>
  <c r="K146" i="19"/>
  <c r="J146" i="19"/>
  <c r="I146" i="19"/>
  <c r="N145" i="19"/>
  <c r="M145" i="19"/>
  <c r="L145" i="19"/>
  <c r="K145" i="19"/>
  <c r="I145" i="19" s="1"/>
  <c r="J145" i="19"/>
  <c r="N144" i="19"/>
  <c r="M144" i="19"/>
  <c r="L144" i="19"/>
  <c r="K144" i="19"/>
  <c r="J144" i="19"/>
  <c r="I144" i="19"/>
  <c r="N143" i="19"/>
  <c r="M143" i="19"/>
  <c r="L143" i="19"/>
  <c r="K143" i="19"/>
  <c r="I143" i="19" s="1"/>
  <c r="J143" i="19"/>
  <c r="N142" i="19"/>
  <c r="M142" i="19"/>
  <c r="L142" i="19"/>
  <c r="K142" i="19"/>
  <c r="J142" i="19"/>
  <c r="I142" i="19"/>
  <c r="N141" i="19"/>
  <c r="M141" i="19"/>
  <c r="L141" i="19"/>
  <c r="K141" i="19"/>
  <c r="I141" i="19" s="1"/>
  <c r="J141" i="19"/>
  <c r="N140" i="19"/>
  <c r="M140" i="19"/>
  <c r="L140" i="19"/>
  <c r="K140" i="19"/>
  <c r="J140" i="19"/>
  <c r="I140" i="19"/>
  <c r="N139" i="19"/>
  <c r="M139" i="19"/>
  <c r="L139" i="19"/>
  <c r="K139" i="19"/>
  <c r="I139" i="19" s="1"/>
  <c r="J139" i="19"/>
  <c r="N138" i="19"/>
  <c r="M138" i="19"/>
  <c r="L138" i="19"/>
  <c r="K138" i="19"/>
  <c r="J138" i="19"/>
  <c r="I138" i="19"/>
  <c r="N137" i="19"/>
  <c r="M137" i="19"/>
  <c r="L137" i="19"/>
  <c r="K137" i="19"/>
  <c r="I137" i="19" s="1"/>
  <c r="J137" i="19"/>
  <c r="N136" i="19"/>
  <c r="M136" i="19"/>
  <c r="L136" i="19"/>
  <c r="K136" i="19"/>
  <c r="J136" i="19"/>
  <c r="I136" i="19"/>
  <c r="N135" i="19"/>
  <c r="M135" i="19"/>
  <c r="L135" i="19"/>
  <c r="K135" i="19"/>
  <c r="I135" i="19" s="1"/>
  <c r="J135" i="19"/>
  <c r="N134" i="19"/>
  <c r="M134" i="19"/>
  <c r="L134" i="19"/>
  <c r="K134" i="19"/>
  <c r="J134" i="19"/>
  <c r="I134" i="19"/>
  <c r="N133" i="19"/>
  <c r="M133" i="19"/>
  <c r="L133" i="19"/>
  <c r="K133" i="19"/>
  <c r="I133" i="19" s="1"/>
  <c r="J133" i="19"/>
  <c r="N132" i="19"/>
  <c r="M132" i="19"/>
  <c r="L132" i="19"/>
  <c r="K132" i="19"/>
  <c r="J132" i="19"/>
  <c r="I132" i="19"/>
  <c r="N131" i="19"/>
  <c r="M131" i="19"/>
  <c r="L131" i="19"/>
  <c r="K131" i="19"/>
  <c r="I131" i="19" s="1"/>
  <c r="J131" i="19"/>
  <c r="N130" i="19"/>
  <c r="M130" i="19"/>
  <c r="L130" i="19"/>
  <c r="K130" i="19"/>
  <c r="J130" i="19"/>
  <c r="I130" i="19"/>
  <c r="N129" i="19"/>
  <c r="M129" i="19"/>
  <c r="L129" i="19"/>
  <c r="K129" i="19"/>
  <c r="I129" i="19" s="1"/>
  <c r="J129" i="19"/>
  <c r="N128" i="19"/>
  <c r="M128" i="19"/>
  <c r="L128" i="19"/>
  <c r="K128" i="19"/>
  <c r="J128" i="19"/>
  <c r="I128" i="19"/>
  <c r="N127" i="19"/>
  <c r="M127" i="19"/>
  <c r="L127" i="19"/>
  <c r="K127" i="19"/>
  <c r="I127" i="19" s="1"/>
  <c r="J127" i="19"/>
  <c r="N126" i="19"/>
  <c r="M126" i="19"/>
  <c r="L126" i="19"/>
  <c r="K126" i="19"/>
  <c r="J126" i="19"/>
  <c r="I126" i="19"/>
  <c r="N125" i="19"/>
  <c r="M125" i="19"/>
  <c r="L125" i="19"/>
  <c r="K125" i="19"/>
  <c r="I125" i="19" s="1"/>
  <c r="J125" i="19"/>
  <c r="N124" i="19"/>
  <c r="M124" i="19"/>
  <c r="L124" i="19"/>
  <c r="K124" i="19"/>
  <c r="J124" i="19"/>
  <c r="I124" i="19"/>
  <c r="N123" i="19"/>
  <c r="M123" i="19"/>
  <c r="L123" i="19"/>
  <c r="K123" i="19"/>
  <c r="I123" i="19" s="1"/>
  <c r="J123" i="19"/>
  <c r="N122" i="19"/>
  <c r="M122" i="19"/>
  <c r="L122" i="19"/>
  <c r="K122" i="19"/>
  <c r="J122" i="19"/>
  <c r="I122" i="19"/>
  <c r="N121" i="19"/>
  <c r="M121" i="19"/>
  <c r="L121" i="19"/>
  <c r="K121" i="19"/>
  <c r="I121" i="19" s="1"/>
  <c r="J121" i="19"/>
  <c r="N120" i="19"/>
  <c r="M120" i="19"/>
  <c r="L120" i="19"/>
  <c r="K120" i="19"/>
  <c r="J120" i="19"/>
  <c r="I120" i="19"/>
  <c r="N119" i="19"/>
  <c r="M119" i="19"/>
  <c r="L119" i="19"/>
  <c r="K119" i="19"/>
  <c r="I119" i="19" s="1"/>
  <c r="J119" i="19"/>
  <c r="N118" i="19"/>
  <c r="M118" i="19"/>
  <c r="L118" i="19"/>
  <c r="K118" i="19"/>
  <c r="J118" i="19"/>
  <c r="I118" i="19"/>
  <c r="N117" i="19"/>
  <c r="M117" i="19"/>
  <c r="L117" i="19"/>
  <c r="K117" i="19"/>
  <c r="I117" i="19" s="1"/>
  <c r="J117" i="19"/>
  <c r="N116" i="19"/>
  <c r="M116" i="19"/>
  <c r="L116" i="19"/>
  <c r="K116" i="19"/>
  <c r="J116" i="19"/>
  <c r="I116" i="19"/>
  <c r="N115" i="19"/>
  <c r="M115" i="19"/>
  <c r="L115" i="19"/>
  <c r="K115" i="19"/>
  <c r="I115" i="19" s="1"/>
  <c r="J115" i="19"/>
  <c r="N114" i="19"/>
  <c r="M114" i="19"/>
  <c r="L114" i="19"/>
  <c r="K114" i="19"/>
  <c r="J114" i="19"/>
  <c r="I114" i="19"/>
  <c r="N113" i="19"/>
  <c r="M113" i="19"/>
  <c r="L113" i="19"/>
  <c r="K113" i="19"/>
  <c r="I113" i="19" s="1"/>
  <c r="J113" i="19"/>
  <c r="N112" i="19"/>
  <c r="M112" i="19"/>
  <c r="L112" i="19"/>
  <c r="K112" i="19"/>
  <c r="J112" i="19"/>
  <c r="I112" i="19"/>
  <c r="N111" i="19"/>
  <c r="M111" i="19"/>
  <c r="L111" i="19"/>
  <c r="K111" i="19"/>
  <c r="I111" i="19" s="1"/>
  <c r="J111" i="19"/>
  <c r="N110" i="19"/>
  <c r="M110" i="19"/>
  <c r="L110" i="19"/>
  <c r="K110" i="19"/>
  <c r="J110" i="19"/>
  <c r="I110" i="19"/>
  <c r="N109" i="19"/>
  <c r="M109" i="19"/>
  <c r="L109" i="19"/>
  <c r="K109" i="19"/>
  <c r="I109" i="19" s="1"/>
  <c r="J109" i="19"/>
  <c r="N108" i="19"/>
  <c r="M108" i="19"/>
  <c r="L108" i="19"/>
  <c r="K108" i="19"/>
  <c r="J108" i="19"/>
  <c r="I108" i="19"/>
  <c r="N107" i="19"/>
  <c r="M107" i="19"/>
  <c r="L107" i="19"/>
  <c r="K107" i="19"/>
  <c r="I107" i="19" s="1"/>
  <c r="J107" i="19"/>
  <c r="N106" i="19"/>
  <c r="M106" i="19"/>
  <c r="L106" i="19"/>
  <c r="K106" i="19"/>
  <c r="J106" i="19"/>
  <c r="I106" i="19"/>
  <c r="N105" i="19"/>
  <c r="M105" i="19"/>
  <c r="L105" i="19"/>
  <c r="K105" i="19"/>
  <c r="I105" i="19" s="1"/>
  <c r="J105" i="19"/>
  <c r="N104" i="19"/>
  <c r="M104" i="19"/>
  <c r="L104" i="19"/>
  <c r="K104" i="19"/>
  <c r="J104" i="19"/>
  <c r="I104" i="19"/>
  <c r="N103" i="19"/>
  <c r="M103" i="19"/>
  <c r="L103" i="19"/>
  <c r="K103" i="19"/>
  <c r="I103" i="19" s="1"/>
  <c r="J103" i="19"/>
  <c r="N102" i="19"/>
  <c r="M102" i="19"/>
  <c r="L102" i="19"/>
  <c r="K102" i="19"/>
  <c r="J102" i="19"/>
  <c r="I102" i="19"/>
  <c r="N101" i="19"/>
  <c r="M101" i="19"/>
  <c r="L101" i="19"/>
  <c r="K101" i="19"/>
  <c r="I101" i="19" s="1"/>
  <c r="J101" i="19"/>
  <c r="N100" i="19"/>
  <c r="M100" i="19"/>
  <c r="L100" i="19"/>
  <c r="K100" i="19"/>
  <c r="J100" i="19"/>
  <c r="I100" i="19"/>
  <c r="N99" i="19"/>
  <c r="M99" i="19"/>
  <c r="L99" i="19"/>
  <c r="K99" i="19"/>
  <c r="I99" i="19" s="1"/>
  <c r="J99" i="19"/>
  <c r="N98" i="19"/>
  <c r="M98" i="19"/>
  <c r="L98" i="19"/>
  <c r="K98" i="19"/>
  <c r="J98" i="19"/>
  <c r="I98" i="19"/>
  <c r="N97" i="19"/>
  <c r="M97" i="19"/>
  <c r="L97" i="19"/>
  <c r="K97" i="19"/>
  <c r="I97" i="19" s="1"/>
  <c r="J97" i="19"/>
  <c r="N96" i="19"/>
  <c r="M96" i="19"/>
  <c r="L96" i="19"/>
  <c r="K96" i="19"/>
  <c r="J96" i="19"/>
  <c r="I96" i="19"/>
  <c r="N95" i="19"/>
  <c r="M95" i="19"/>
  <c r="L95" i="19"/>
  <c r="K95" i="19"/>
  <c r="I95" i="19" s="1"/>
  <c r="J95" i="19"/>
  <c r="N94" i="19"/>
  <c r="M94" i="19"/>
  <c r="L94" i="19"/>
  <c r="K94" i="19"/>
  <c r="J94" i="19"/>
  <c r="I94" i="19"/>
  <c r="N93" i="19"/>
  <c r="M93" i="19"/>
  <c r="L93" i="19"/>
  <c r="K93" i="19"/>
  <c r="I93" i="19" s="1"/>
  <c r="J93" i="19"/>
  <c r="N92" i="19"/>
  <c r="M92" i="19"/>
  <c r="L92" i="19"/>
  <c r="K92" i="19"/>
  <c r="J92" i="19"/>
  <c r="I92" i="19"/>
  <c r="N91" i="19"/>
  <c r="M91" i="19"/>
  <c r="L91" i="19"/>
  <c r="K91" i="19"/>
  <c r="I91" i="19" s="1"/>
  <c r="J91" i="19"/>
  <c r="N90" i="19"/>
  <c r="M90" i="19"/>
  <c r="L90" i="19"/>
  <c r="K90" i="19"/>
  <c r="J90" i="19"/>
  <c r="I90" i="19"/>
  <c r="N89" i="19"/>
  <c r="M89" i="19"/>
  <c r="L89" i="19"/>
  <c r="J89" i="19"/>
  <c r="L88" i="19"/>
  <c r="K88" i="19"/>
  <c r="J88" i="19"/>
  <c r="L87" i="19"/>
  <c r="K87" i="19"/>
  <c r="J87" i="19"/>
  <c r="L86" i="19"/>
  <c r="K86" i="19"/>
  <c r="J86" i="19"/>
  <c r="L85" i="19"/>
  <c r="K85" i="19"/>
  <c r="J85" i="19"/>
  <c r="L84" i="19"/>
  <c r="K84" i="19"/>
  <c r="J84" i="19"/>
  <c r="L83" i="19"/>
  <c r="K83" i="19"/>
  <c r="J83" i="19"/>
  <c r="L82" i="19"/>
  <c r="K82" i="19"/>
  <c r="J82" i="19"/>
  <c r="L81" i="19"/>
  <c r="K81" i="19"/>
  <c r="J81" i="19"/>
  <c r="N80" i="19"/>
  <c r="M80" i="19"/>
  <c r="L80" i="19"/>
  <c r="K80" i="19"/>
  <c r="I80" i="19" s="1"/>
  <c r="J80" i="19"/>
  <c r="N79" i="19"/>
  <c r="M79" i="19"/>
  <c r="L79" i="19"/>
  <c r="I79" i="19" s="1"/>
  <c r="K79" i="19"/>
  <c r="J79" i="19"/>
  <c r="N78" i="19"/>
  <c r="M78" i="19"/>
  <c r="L78" i="19"/>
  <c r="J78" i="19"/>
  <c r="L77" i="19"/>
  <c r="K77" i="19"/>
  <c r="J77" i="19"/>
  <c r="J76" i="19"/>
  <c r="J75" i="19"/>
  <c r="J74" i="19"/>
  <c r="J73" i="19"/>
  <c r="J72" i="19"/>
  <c r="J71" i="19"/>
  <c r="J70" i="19"/>
  <c r="N69" i="19"/>
  <c r="M69" i="19"/>
  <c r="J69" i="19"/>
  <c r="N68" i="19"/>
  <c r="M68" i="19"/>
  <c r="J68" i="19"/>
  <c r="N67" i="19"/>
  <c r="M67" i="19"/>
  <c r="K67" i="19"/>
  <c r="J67" i="19"/>
  <c r="E67" i="19"/>
  <c r="L67" i="19" s="1"/>
  <c r="N66" i="19"/>
  <c r="M66" i="19"/>
  <c r="L66" i="19"/>
  <c r="K66" i="19"/>
  <c r="I66" i="19" s="1"/>
  <c r="J66" i="19"/>
  <c r="N65" i="19"/>
  <c r="M65" i="19"/>
  <c r="L65" i="19"/>
  <c r="I65" i="19" s="1"/>
  <c r="K65" i="19"/>
  <c r="J65" i="19"/>
  <c r="N64" i="19"/>
  <c r="M64" i="19"/>
  <c r="L64" i="19"/>
  <c r="K64" i="19"/>
  <c r="I64" i="19" s="1"/>
  <c r="J64" i="19"/>
  <c r="N63" i="19"/>
  <c r="M63" i="19"/>
  <c r="L63" i="19"/>
  <c r="I63" i="19" s="1"/>
  <c r="K63" i="19"/>
  <c r="J63" i="19"/>
  <c r="N62" i="19"/>
  <c r="M62" i="19"/>
  <c r="L62" i="19"/>
  <c r="K62" i="19"/>
  <c r="I62" i="19" s="1"/>
  <c r="J62" i="19"/>
  <c r="N61" i="19"/>
  <c r="M61" i="19"/>
  <c r="L61" i="19"/>
  <c r="I61" i="19" s="1"/>
  <c r="K61" i="19"/>
  <c r="J61" i="19"/>
  <c r="N60" i="19"/>
  <c r="M60" i="19"/>
  <c r="L60" i="19"/>
  <c r="K60" i="19"/>
  <c r="I60" i="19" s="1"/>
  <c r="J60" i="19"/>
  <c r="K39" i="19"/>
  <c r="U38" i="19"/>
  <c r="V38" i="19" s="1"/>
  <c r="T38" i="19"/>
  <c r="K38" i="19"/>
  <c r="L38" i="19" s="1"/>
  <c r="J38" i="19"/>
  <c r="U36" i="19"/>
  <c r="V36" i="19" s="1"/>
  <c r="T36" i="19"/>
  <c r="K35" i="19"/>
  <c r="L35" i="19" s="1"/>
  <c r="J35" i="19"/>
  <c r="K34" i="19"/>
  <c r="L34" i="19" s="1"/>
  <c r="J34" i="19"/>
  <c r="U32" i="19"/>
  <c r="V32" i="19" s="1"/>
  <c r="T32" i="19"/>
  <c r="K31" i="19"/>
  <c r="L31" i="19" s="1"/>
  <c r="J31" i="19"/>
  <c r="U30" i="19"/>
  <c r="V30" i="19" s="1"/>
  <c r="T30" i="19"/>
  <c r="U29" i="19"/>
  <c r="V29" i="19" s="1"/>
  <c r="T29" i="19"/>
  <c r="K29" i="19"/>
  <c r="L29" i="19" s="1"/>
  <c r="J29" i="19"/>
  <c r="U27" i="19"/>
  <c r="V27" i="19" s="1"/>
  <c r="T27" i="19"/>
  <c r="K27" i="19"/>
  <c r="L27" i="19" s="1"/>
  <c r="J27" i="19"/>
  <c r="U25" i="19"/>
  <c r="V25" i="19" s="1"/>
  <c r="T25" i="19"/>
  <c r="K25" i="19"/>
  <c r="L25" i="19" s="1"/>
  <c r="J25" i="19"/>
  <c r="K23" i="19"/>
  <c r="L23" i="19" s="1"/>
  <c r="J23" i="19"/>
  <c r="E12" i="19"/>
  <c r="K8" i="19" s="1"/>
  <c r="D12" i="19"/>
  <c r="K10" i="19"/>
  <c r="K9" i="19"/>
  <c r="K7" i="19"/>
  <c r="K6" i="19"/>
  <c r="L5" i="19"/>
  <c r="J5" i="19"/>
  <c r="L4" i="19"/>
  <c r="K4" i="19"/>
  <c r="J4" i="19"/>
  <c r="P3" i="19"/>
  <c r="O3" i="19"/>
  <c r="N3" i="19"/>
  <c r="M3" i="19"/>
  <c r="L3" i="19"/>
  <c r="K3" i="19"/>
  <c r="J3" i="19"/>
  <c r="K2" i="19"/>
  <c r="D1" i="19"/>
  <c r="K5" i="19" s="1"/>
  <c r="N399" i="18"/>
  <c r="M399" i="18"/>
  <c r="L399" i="18"/>
  <c r="K399" i="18"/>
  <c r="J399" i="18"/>
  <c r="I399" i="18"/>
  <c r="N398" i="18"/>
  <c r="M398" i="18"/>
  <c r="L398" i="18"/>
  <c r="K398" i="18"/>
  <c r="I398" i="18" s="1"/>
  <c r="J398" i="18"/>
  <c r="N397" i="18"/>
  <c r="M397" i="18"/>
  <c r="L397" i="18"/>
  <c r="K397" i="18"/>
  <c r="J397" i="18"/>
  <c r="I397" i="18"/>
  <c r="N396" i="18"/>
  <c r="M396" i="18"/>
  <c r="L396" i="18"/>
  <c r="K396" i="18"/>
  <c r="I396" i="18" s="1"/>
  <c r="J396" i="18"/>
  <c r="N395" i="18"/>
  <c r="M395" i="18"/>
  <c r="L395" i="18"/>
  <c r="K395" i="18"/>
  <c r="J395" i="18"/>
  <c r="I395" i="18"/>
  <c r="N394" i="18"/>
  <c r="M394" i="18"/>
  <c r="L394" i="18"/>
  <c r="K394" i="18"/>
  <c r="I394" i="18" s="1"/>
  <c r="J394" i="18"/>
  <c r="N393" i="18"/>
  <c r="M393" i="18"/>
  <c r="L393" i="18"/>
  <c r="K393" i="18"/>
  <c r="J393" i="18"/>
  <c r="I393" i="18"/>
  <c r="N392" i="18"/>
  <c r="M392" i="18"/>
  <c r="L392" i="18"/>
  <c r="K392" i="18"/>
  <c r="I392" i="18" s="1"/>
  <c r="J392" i="18"/>
  <c r="N391" i="18"/>
  <c r="M391" i="18"/>
  <c r="L391" i="18"/>
  <c r="K391" i="18"/>
  <c r="J391" i="18"/>
  <c r="I391" i="18"/>
  <c r="N390" i="18"/>
  <c r="M390" i="18"/>
  <c r="L390" i="18"/>
  <c r="K390" i="18"/>
  <c r="I390" i="18" s="1"/>
  <c r="J390" i="18"/>
  <c r="N389" i="18"/>
  <c r="M389" i="18"/>
  <c r="L389" i="18"/>
  <c r="K389" i="18"/>
  <c r="J389" i="18"/>
  <c r="I389" i="18"/>
  <c r="N388" i="18"/>
  <c r="M388" i="18"/>
  <c r="L388" i="18"/>
  <c r="K388" i="18"/>
  <c r="I388" i="18" s="1"/>
  <c r="J388" i="18"/>
  <c r="N387" i="18"/>
  <c r="M387" i="18"/>
  <c r="L387" i="18"/>
  <c r="K387" i="18"/>
  <c r="J387" i="18"/>
  <c r="I387" i="18"/>
  <c r="N386" i="18"/>
  <c r="M386" i="18"/>
  <c r="L386" i="18"/>
  <c r="K386" i="18"/>
  <c r="I386" i="18" s="1"/>
  <c r="J386" i="18"/>
  <c r="N385" i="18"/>
  <c r="M385" i="18"/>
  <c r="L385" i="18"/>
  <c r="K385" i="18"/>
  <c r="J385" i="18"/>
  <c r="I385" i="18"/>
  <c r="N384" i="18"/>
  <c r="M384" i="18"/>
  <c r="L384" i="18"/>
  <c r="K384" i="18"/>
  <c r="I384" i="18" s="1"/>
  <c r="J384" i="18"/>
  <c r="N383" i="18"/>
  <c r="M383" i="18"/>
  <c r="L383" i="18"/>
  <c r="K383" i="18"/>
  <c r="J383" i="18"/>
  <c r="I383" i="18"/>
  <c r="N382" i="18"/>
  <c r="M382" i="18"/>
  <c r="L382" i="18"/>
  <c r="K382" i="18"/>
  <c r="I382" i="18" s="1"/>
  <c r="J382" i="18"/>
  <c r="N381" i="18"/>
  <c r="M381" i="18"/>
  <c r="L381" i="18"/>
  <c r="K381" i="18"/>
  <c r="J381" i="18"/>
  <c r="I381" i="18"/>
  <c r="N380" i="18"/>
  <c r="M380" i="18"/>
  <c r="L380" i="18"/>
  <c r="K380" i="18"/>
  <c r="I380" i="18" s="1"/>
  <c r="J380" i="18"/>
  <c r="N379" i="18"/>
  <c r="M379" i="18"/>
  <c r="L379" i="18"/>
  <c r="K379" i="18"/>
  <c r="J379" i="18"/>
  <c r="I379" i="18"/>
  <c r="N378" i="18"/>
  <c r="M378" i="18"/>
  <c r="L378" i="18"/>
  <c r="K378" i="18"/>
  <c r="I378" i="18" s="1"/>
  <c r="J378" i="18"/>
  <c r="N377" i="18"/>
  <c r="M377" i="18"/>
  <c r="L377" i="18"/>
  <c r="K377" i="18"/>
  <c r="J377" i="18"/>
  <c r="I377" i="18"/>
  <c r="N376" i="18"/>
  <c r="M376" i="18"/>
  <c r="L376" i="18"/>
  <c r="K376" i="18"/>
  <c r="I376" i="18" s="1"/>
  <c r="J376" i="18"/>
  <c r="N375" i="18"/>
  <c r="M375" i="18"/>
  <c r="L375" i="18"/>
  <c r="K375" i="18"/>
  <c r="J375" i="18"/>
  <c r="I375" i="18"/>
  <c r="N374" i="18"/>
  <c r="M374" i="18"/>
  <c r="L374" i="18"/>
  <c r="K374" i="18"/>
  <c r="I374" i="18" s="1"/>
  <c r="J374" i="18"/>
  <c r="N373" i="18"/>
  <c r="M373" i="18"/>
  <c r="L373" i="18"/>
  <c r="K373" i="18"/>
  <c r="J373" i="18"/>
  <c r="I373" i="18"/>
  <c r="N372" i="18"/>
  <c r="M372" i="18"/>
  <c r="L372" i="18"/>
  <c r="K372" i="18"/>
  <c r="I372" i="18" s="1"/>
  <c r="J372" i="18"/>
  <c r="N371" i="18"/>
  <c r="M371" i="18"/>
  <c r="L371" i="18"/>
  <c r="K371" i="18"/>
  <c r="J371" i="18"/>
  <c r="I371" i="18"/>
  <c r="N370" i="18"/>
  <c r="M370" i="18"/>
  <c r="L370" i="18"/>
  <c r="K370" i="18"/>
  <c r="I370" i="18" s="1"/>
  <c r="J370" i="18"/>
  <c r="N369" i="18"/>
  <c r="M369" i="18"/>
  <c r="L369" i="18"/>
  <c r="K369" i="18"/>
  <c r="J369" i="18"/>
  <c r="I369" i="18"/>
  <c r="N368" i="18"/>
  <c r="M368" i="18"/>
  <c r="L368" i="18"/>
  <c r="K368" i="18"/>
  <c r="I368" i="18" s="1"/>
  <c r="J368" i="18"/>
  <c r="N367" i="18"/>
  <c r="M367" i="18"/>
  <c r="L367" i="18"/>
  <c r="K367" i="18"/>
  <c r="J367" i="18"/>
  <c r="I367" i="18"/>
  <c r="N366" i="18"/>
  <c r="M366" i="18"/>
  <c r="L366" i="18"/>
  <c r="K366" i="18"/>
  <c r="I366" i="18" s="1"/>
  <c r="J366" i="18"/>
  <c r="N365" i="18"/>
  <c r="M365" i="18"/>
  <c r="L365" i="18"/>
  <c r="K365" i="18"/>
  <c r="J365" i="18"/>
  <c r="I365" i="18"/>
  <c r="N364" i="18"/>
  <c r="M364" i="18"/>
  <c r="L364" i="18"/>
  <c r="K364" i="18"/>
  <c r="I364" i="18" s="1"/>
  <c r="J364" i="18"/>
  <c r="N363" i="18"/>
  <c r="M363" i="18"/>
  <c r="L363" i="18"/>
  <c r="K363" i="18"/>
  <c r="J363" i="18"/>
  <c r="I363" i="18"/>
  <c r="N362" i="18"/>
  <c r="M362" i="18"/>
  <c r="L362" i="18"/>
  <c r="K362" i="18"/>
  <c r="I362" i="18" s="1"/>
  <c r="J362" i="18"/>
  <c r="N361" i="18"/>
  <c r="M361" i="18"/>
  <c r="L361" i="18"/>
  <c r="K361" i="18"/>
  <c r="J361" i="18"/>
  <c r="I361" i="18"/>
  <c r="N360" i="18"/>
  <c r="M360" i="18"/>
  <c r="L360" i="18"/>
  <c r="K360" i="18"/>
  <c r="I360" i="18" s="1"/>
  <c r="J360" i="18"/>
  <c r="N359" i="18"/>
  <c r="M359" i="18"/>
  <c r="L359" i="18"/>
  <c r="K359" i="18"/>
  <c r="J359" i="18"/>
  <c r="I359" i="18"/>
  <c r="N358" i="18"/>
  <c r="M358" i="18"/>
  <c r="L358" i="18"/>
  <c r="K358" i="18"/>
  <c r="I358" i="18" s="1"/>
  <c r="J358" i="18"/>
  <c r="N357" i="18"/>
  <c r="M357" i="18"/>
  <c r="L357" i="18"/>
  <c r="K357" i="18"/>
  <c r="J357" i="18"/>
  <c r="I357" i="18"/>
  <c r="N356" i="18"/>
  <c r="M356" i="18"/>
  <c r="L356" i="18"/>
  <c r="K356" i="18"/>
  <c r="I356" i="18" s="1"/>
  <c r="J356" i="18"/>
  <c r="N355" i="18"/>
  <c r="M355" i="18"/>
  <c r="L355" i="18"/>
  <c r="K355" i="18"/>
  <c r="J355" i="18"/>
  <c r="I355" i="18"/>
  <c r="N354" i="18"/>
  <c r="M354" i="18"/>
  <c r="L354" i="18"/>
  <c r="K354" i="18"/>
  <c r="I354" i="18" s="1"/>
  <c r="J354" i="18"/>
  <c r="N353" i="18"/>
  <c r="M353" i="18"/>
  <c r="L353" i="18"/>
  <c r="K353" i="18"/>
  <c r="J353" i="18"/>
  <c r="I353" i="18"/>
  <c r="N352" i="18"/>
  <c r="M352" i="18"/>
  <c r="L352" i="18"/>
  <c r="K352" i="18"/>
  <c r="I352" i="18" s="1"/>
  <c r="K39" i="18" s="1"/>
  <c r="J352" i="18"/>
  <c r="N351" i="18"/>
  <c r="M351" i="18"/>
  <c r="L351" i="18"/>
  <c r="K351" i="18"/>
  <c r="J351" i="18"/>
  <c r="I351" i="18"/>
  <c r="N350" i="18"/>
  <c r="M350" i="18"/>
  <c r="L350" i="18"/>
  <c r="K350" i="18"/>
  <c r="I350" i="18" s="1"/>
  <c r="J350" i="18"/>
  <c r="N349" i="18"/>
  <c r="M349" i="18"/>
  <c r="L349" i="18"/>
  <c r="K349" i="18"/>
  <c r="J349" i="18"/>
  <c r="I349" i="18"/>
  <c r="N348" i="18"/>
  <c r="M348" i="18"/>
  <c r="L348" i="18"/>
  <c r="K348" i="18"/>
  <c r="I348" i="18" s="1"/>
  <c r="J348" i="18"/>
  <c r="N347" i="18"/>
  <c r="M347" i="18"/>
  <c r="L347" i="18"/>
  <c r="K347" i="18"/>
  <c r="J347" i="18"/>
  <c r="I347" i="18"/>
  <c r="N346" i="18"/>
  <c r="M346" i="18"/>
  <c r="L346" i="18"/>
  <c r="K346" i="18"/>
  <c r="I346" i="18" s="1"/>
  <c r="J346" i="18"/>
  <c r="N345" i="18"/>
  <c r="M345" i="18"/>
  <c r="L345" i="18"/>
  <c r="K345" i="18"/>
  <c r="J345" i="18"/>
  <c r="I345" i="18"/>
  <c r="N344" i="18"/>
  <c r="M344" i="18"/>
  <c r="L344" i="18"/>
  <c r="K344" i="18"/>
  <c r="I344" i="18" s="1"/>
  <c r="J344" i="18"/>
  <c r="N343" i="18"/>
  <c r="M343" i="18"/>
  <c r="L343" i="18"/>
  <c r="K343" i="18"/>
  <c r="J343" i="18"/>
  <c r="I343" i="18"/>
  <c r="N342" i="18"/>
  <c r="M342" i="18"/>
  <c r="L342" i="18"/>
  <c r="K342" i="18"/>
  <c r="I342" i="18" s="1"/>
  <c r="J342" i="18"/>
  <c r="N341" i="18"/>
  <c r="M341" i="18"/>
  <c r="L341" i="18"/>
  <c r="K341" i="18"/>
  <c r="J341" i="18"/>
  <c r="I341" i="18"/>
  <c r="N340" i="18"/>
  <c r="M340" i="18"/>
  <c r="L340" i="18"/>
  <c r="K340" i="18"/>
  <c r="I340" i="18" s="1"/>
  <c r="J340" i="18"/>
  <c r="N339" i="18"/>
  <c r="M339" i="18"/>
  <c r="L339" i="18"/>
  <c r="K339" i="18"/>
  <c r="J339" i="18"/>
  <c r="I339" i="18"/>
  <c r="N338" i="18"/>
  <c r="M338" i="18"/>
  <c r="L338" i="18"/>
  <c r="K338" i="18"/>
  <c r="I338" i="18" s="1"/>
  <c r="J338" i="18"/>
  <c r="N337" i="18"/>
  <c r="M337" i="18"/>
  <c r="L337" i="18"/>
  <c r="K337" i="18"/>
  <c r="J337" i="18"/>
  <c r="I337" i="18"/>
  <c r="N336" i="18"/>
  <c r="M336" i="18"/>
  <c r="L336" i="18"/>
  <c r="K336" i="18"/>
  <c r="I336" i="18" s="1"/>
  <c r="J336" i="18"/>
  <c r="N335" i="18"/>
  <c r="M335" i="18"/>
  <c r="L335" i="18"/>
  <c r="K335" i="18"/>
  <c r="J335" i="18"/>
  <c r="I335" i="18"/>
  <c r="N334" i="18"/>
  <c r="M334" i="18"/>
  <c r="L334" i="18"/>
  <c r="K334" i="18"/>
  <c r="I334" i="18" s="1"/>
  <c r="J334" i="18"/>
  <c r="N333" i="18"/>
  <c r="M333" i="18"/>
  <c r="L333" i="18"/>
  <c r="K333" i="18"/>
  <c r="J333" i="18"/>
  <c r="I333" i="18"/>
  <c r="N332" i="18"/>
  <c r="M332" i="18"/>
  <c r="L332" i="18"/>
  <c r="K332" i="18"/>
  <c r="I332" i="18" s="1"/>
  <c r="J332" i="18"/>
  <c r="N331" i="18"/>
  <c r="M331" i="18"/>
  <c r="L331" i="18"/>
  <c r="K331" i="18"/>
  <c r="J331" i="18"/>
  <c r="I331" i="18"/>
  <c r="N330" i="18"/>
  <c r="M330" i="18"/>
  <c r="L330" i="18"/>
  <c r="K330" i="18"/>
  <c r="I330" i="18" s="1"/>
  <c r="J330" i="18"/>
  <c r="N329" i="18"/>
  <c r="M329" i="18"/>
  <c r="L329" i="18"/>
  <c r="K329" i="18"/>
  <c r="J329" i="18"/>
  <c r="I329" i="18"/>
  <c r="N328" i="18"/>
  <c r="M328" i="18"/>
  <c r="L328" i="18"/>
  <c r="K328" i="18"/>
  <c r="I328" i="18" s="1"/>
  <c r="J328" i="18"/>
  <c r="N327" i="18"/>
  <c r="M327" i="18"/>
  <c r="L327" i="18"/>
  <c r="K327" i="18"/>
  <c r="J327" i="18"/>
  <c r="I327" i="18"/>
  <c r="N326" i="18"/>
  <c r="M326" i="18"/>
  <c r="L326" i="18"/>
  <c r="K326" i="18"/>
  <c r="I326" i="18" s="1"/>
  <c r="J326" i="18"/>
  <c r="N325" i="18"/>
  <c r="M325" i="18"/>
  <c r="L325" i="18"/>
  <c r="K325" i="18"/>
  <c r="J325" i="18"/>
  <c r="I325" i="18"/>
  <c r="N324" i="18"/>
  <c r="M324" i="18"/>
  <c r="L324" i="18"/>
  <c r="K324" i="18"/>
  <c r="I324" i="18" s="1"/>
  <c r="J324" i="18"/>
  <c r="N323" i="18"/>
  <c r="M323" i="18"/>
  <c r="L323" i="18"/>
  <c r="K323" i="18"/>
  <c r="J323" i="18"/>
  <c r="I323" i="18"/>
  <c r="N322" i="18"/>
  <c r="M322" i="18"/>
  <c r="L322" i="18"/>
  <c r="K322" i="18"/>
  <c r="I322" i="18" s="1"/>
  <c r="J322" i="18"/>
  <c r="N321" i="18"/>
  <c r="M321" i="18"/>
  <c r="L321" i="18"/>
  <c r="K321" i="18"/>
  <c r="J321" i="18"/>
  <c r="I321" i="18"/>
  <c r="N320" i="18"/>
  <c r="M320" i="18"/>
  <c r="L320" i="18"/>
  <c r="K320" i="18"/>
  <c r="I320" i="18" s="1"/>
  <c r="J320" i="18"/>
  <c r="N319" i="18"/>
  <c r="M319" i="18"/>
  <c r="L319" i="18"/>
  <c r="K319" i="18"/>
  <c r="J319" i="18"/>
  <c r="I319" i="18"/>
  <c r="N318" i="18"/>
  <c r="M318" i="18"/>
  <c r="L318" i="18"/>
  <c r="K318" i="18"/>
  <c r="I318" i="18" s="1"/>
  <c r="J318" i="18"/>
  <c r="N317" i="18"/>
  <c r="M317" i="18"/>
  <c r="L317" i="18"/>
  <c r="K317" i="18"/>
  <c r="J317" i="18"/>
  <c r="I317" i="18"/>
  <c r="N316" i="18"/>
  <c r="M316" i="18"/>
  <c r="L316" i="18"/>
  <c r="K316" i="18"/>
  <c r="I316" i="18" s="1"/>
  <c r="J316" i="18"/>
  <c r="N315" i="18"/>
  <c r="M315" i="18"/>
  <c r="L315" i="18"/>
  <c r="K315" i="18"/>
  <c r="J315" i="18"/>
  <c r="I315" i="18"/>
  <c r="N314" i="18"/>
  <c r="M314" i="18"/>
  <c r="L314" i="18"/>
  <c r="K314" i="18"/>
  <c r="I314" i="18" s="1"/>
  <c r="J314" i="18"/>
  <c r="N313" i="18"/>
  <c r="M313" i="18"/>
  <c r="L313" i="18"/>
  <c r="K313" i="18"/>
  <c r="J313" i="18"/>
  <c r="I313" i="18"/>
  <c r="N312" i="18"/>
  <c r="M312" i="18"/>
  <c r="L312" i="18"/>
  <c r="K312" i="18"/>
  <c r="I312" i="18" s="1"/>
  <c r="J312" i="18"/>
  <c r="N311" i="18"/>
  <c r="M311" i="18"/>
  <c r="L311" i="18"/>
  <c r="K311" i="18"/>
  <c r="J311" i="18"/>
  <c r="I311" i="18"/>
  <c r="N310" i="18"/>
  <c r="M310" i="18"/>
  <c r="L310" i="18"/>
  <c r="K310" i="18"/>
  <c r="I310" i="18" s="1"/>
  <c r="J310" i="18"/>
  <c r="N309" i="18"/>
  <c r="M309" i="18"/>
  <c r="L309" i="18"/>
  <c r="K309" i="18"/>
  <c r="J309" i="18"/>
  <c r="I309" i="18"/>
  <c r="N308" i="18"/>
  <c r="M308" i="18"/>
  <c r="L308" i="18"/>
  <c r="K308" i="18"/>
  <c r="I308" i="18" s="1"/>
  <c r="J308" i="18"/>
  <c r="N307" i="18"/>
  <c r="M307" i="18"/>
  <c r="L307" i="18"/>
  <c r="K307" i="18"/>
  <c r="J307" i="18"/>
  <c r="I307" i="18"/>
  <c r="N306" i="18"/>
  <c r="M306" i="18"/>
  <c r="L306" i="18"/>
  <c r="K306" i="18"/>
  <c r="I306" i="18" s="1"/>
  <c r="J306" i="18"/>
  <c r="N305" i="18"/>
  <c r="M305" i="18"/>
  <c r="L305" i="18"/>
  <c r="K305" i="18"/>
  <c r="J305" i="18"/>
  <c r="I305" i="18"/>
  <c r="N304" i="18"/>
  <c r="M304" i="18"/>
  <c r="L304" i="18"/>
  <c r="K304" i="18"/>
  <c r="I304" i="18" s="1"/>
  <c r="J304" i="18"/>
  <c r="N303" i="18"/>
  <c r="M303" i="18"/>
  <c r="L303" i="18"/>
  <c r="K303" i="18"/>
  <c r="J303" i="18"/>
  <c r="I303" i="18"/>
  <c r="N302" i="18"/>
  <c r="M302" i="18"/>
  <c r="L302" i="18"/>
  <c r="K302" i="18"/>
  <c r="I302" i="18" s="1"/>
  <c r="J302" i="18"/>
  <c r="N301" i="18"/>
  <c r="M301" i="18"/>
  <c r="L301" i="18"/>
  <c r="K301" i="18"/>
  <c r="J301" i="18"/>
  <c r="I301" i="18"/>
  <c r="N300" i="18"/>
  <c r="M300" i="18"/>
  <c r="L300" i="18"/>
  <c r="K300" i="18"/>
  <c r="I300" i="18" s="1"/>
  <c r="J300" i="18"/>
  <c r="N299" i="18"/>
  <c r="M299" i="18"/>
  <c r="L299" i="18"/>
  <c r="K299" i="18"/>
  <c r="J299" i="18"/>
  <c r="I299" i="18"/>
  <c r="N298" i="18"/>
  <c r="M298" i="18"/>
  <c r="L298" i="18"/>
  <c r="K298" i="18"/>
  <c r="I298" i="18" s="1"/>
  <c r="J298" i="18"/>
  <c r="N297" i="18"/>
  <c r="M297" i="18"/>
  <c r="L297" i="18"/>
  <c r="K297" i="18"/>
  <c r="J297" i="18"/>
  <c r="I297" i="18"/>
  <c r="N296" i="18"/>
  <c r="M296" i="18"/>
  <c r="L296" i="18"/>
  <c r="K296" i="18"/>
  <c r="I296" i="18" s="1"/>
  <c r="J296" i="18"/>
  <c r="N295" i="18"/>
  <c r="M295" i="18"/>
  <c r="L295" i="18"/>
  <c r="K295" i="18"/>
  <c r="J295" i="18"/>
  <c r="I295" i="18"/>
  <c r="N294" i="18"/>
  <c r="M294" i="18"/>
  <c r="L294" i="18"/>
  <c r="K294" i="18"/>
  <c r="I294" i="18" s="1"/>
  <c r="J294" i="18"/>
  <c r="N293" i="18"/>
  <c r="M293" i="18"/>
  <c r="L293" i="18"/>
  <c r="K293" i="18"/>
  <c r="J293" i="18"/>
  <c r="I293" i="18"/>
  <c r="N292" i="18"/>
  <c r="M292" i="18"/>
  <c r="L292" i="18"/>
  <c r="K292" i="18"/>
  <c r="I292" i="18" s="1"/>
  <c r="J292" i="18"/>
  <c r="N291" i="18"/>
  <c r="M291" i="18"/>
  <c r="L291" i="18"/>
  <c r="K291" i="18"/>
  <c r="J291" i="18"/>
  <c r="I291" i="18"/>
  <c r="N290" i="18"/>
  <c r="M290" i="18"/>
  <c r="L290" i="18"/>
  <c r="K290" i="18"/>
  <c r="I290" i="18" s="1"/>
  <c r="J290" i="18"/>
  <c r="N289" i="18"/>
  <c r="M289" i="18"/>
  <c r="L289" i="18"/>
  <c r="K289" i="18"/>
  <c r="J289" i="18"/>
  <c r="I289" i="18"/>
  <c r="N288" i="18"/>
  <c r="M288" i="18"/>
  <c r="L288" i="18"/>
  <c r="K288" i="18"/>
  <c r="I288" i="18" s="1"/>
  <c r="J288" i="18"/>
  <c r="N287" i="18"/>
  <c r="M287" i="18"/>
  <c r="L287" i="18"/>
  <c r="K287" i="18"/>
  <c r="J287" i="18"/>
  <c r="I287" i="18"/>
  <c r="N286" i="18"/>
  <c r="M286" i="18"/>
  <c r="L286" i="18"/>
  <c r="K286" i="18"/>
  <c r="I286" i="18" s="1"/>
  <c r="J286" i="18"/>
  <c r="N285" i="18"/>
  <c r="M285" i="18"/>
  <c r="L285" i="18"/>
  <c r="K285" i="18"/>
  <c r="J285" i="18"/>
  <c r="I285" i="18"/>
  <c r="N284" i="18"/>
  <c r="M284" i="18"/>
  <c r="L284" i="18"/>
  <c r="K284" i="18"/>
  <c r="I284" i="18" s="1"/>
  <c r="J284" i="18"/>
  <c r="N283" i="18"/>
  <c r="M283" i="18"/>
  <c r="L283" i="18"/>
  <c r="K283" i="18"/>
  <c r="J283" i="18"/>
  <c r="I283" i="18"/>
  <c r="N282" i="18"/>
  <c r="M282" i="18"/>
  <c r="L282" i="18"/>
  <c r="K282" i="18"/>
  <c r="I282" i="18" s="1"/>
  <c r="J282" i="18"/>
  <c r="N281" i="18"/>
  <c r="M281" i="18"/>
  <c r="L281" i="18"/>
  <c r="K281" i="18"/>
  <c r="J281" i="18"/>
  <c r="I281" i="18"/>
  <c r="N280" i="18"/>
  <c r="M280" i="18"/>
  <c r="L280" i="18"/>
  <c r="K280" i="18"/>
  <c r="I280" i="18" s="1"/>
  <c r="J280" i="18"/>
  <c r="N279" i="18"/>
  <c r="M279" i="18"/>
  <c r="L279" i="18"/>
  <c r="K279" i="18"/>
  <c r="J279" i="18"/>
  <c r="I279" i="18"/>
  <c r="N278" i="18"/>
  <c r="M278" i="18"/>
  <c r="L278" i="18"/>
  <c r="K278" i="18"/>
  <c r="I278" i="18" s="1"/>
  <c r="J278" i="18"/>
  <c r="N277" i="18"/>
  <c r="M277" i="18"/>
  <c r="L277" i="18"/>
  <c r="K277" i="18"/>
  <c r="J277" i="18"/>
  <c r="I277" i="18"/>
  <c r="N276" i="18"/>
  <c r="M276" i="18"/>
  <c r="L276" i="18"/>
  <c r="K276" i="18"/>
  <c r="I276" i="18" s="1"/>
  <c r="J276" i="18"/>
  <c r="N275" i="18"/>
  <c r="M275" i="18"/>
  <c r="L275" i="18"/>
  <c r="K275" i="18"/>
  <c r="J275" i="18"/>
  <c r="I275" i="18"/>
  <c r="N274" i="18"/>
  <c r="M274" i="18"/>
  <c r="L274" i="18"/>
  <c r="K274" i="18"/>
  <c r="I274" i="18" s="1"/>
  <c r="J274" i="18"/>
  <c r="N273" i="18"/>
  <c r="M273" i="18"/>
  <c r="L273" i="18"/>
  <c r="K273" i="18"/>
  <c r="J273" i="18"/>
  <c r="I273" i="18"/>
  <c r="N272" i="18"/>
  <c r="M272" i="18"/>
  <c r="L272" i="18"/>
  <c r="K272" i="18"/>
  <c r="I272" i="18" s="1"/>
  <c r="J272" i="18"/>
  <c r="N271" i="18"/>
  <c r="M271" i="18"/>
  <c r="L271" i="18"/>
  <c r="K271" i="18"/>
  <c r="J271" i="18"/>
  <c r="I271" i="18"/>
  <c r="N270" i="18"/>
  <c r="M270" i="18"/>
  <c r="L270" i="18"/>
  <c r="K270" i="18"/>
  <c r="I270" i="18" s="1"/>
  <c r="J270" i="18"/>
  <c r="N269" i="18"/>
  <c r="M269" i="18"/>
  <c r="L269" i="18"/>
  <c r="K269" i="18"/>
  <c r="J269" i="18"/>
  <c r="I269" i="18"/>
  <c r="N268" i="18"/>
  <c r="M268" i="18"/>
  <c r="L268" i="18"/>
  <c r="K268" i="18"/>
  <c r="I268" i="18" s="1"/>
  <c r="J268" i="18"/>
  <c r="N267" i="18"/>
  <c r="M267" i="18"/>
  <c r="L267" i="18"/>
  <c r="K267" i="18"/>
  <c r="J267" i="18"/>
  <c r="I267" i="18"/>
  <c r="N266" i="18"/>
  <c r="M266" i="18"/>
  <c r="L266" i="18"/>
  <c r="K266" i="18"/>
  <c r="I266" i="18" s="1"/>
  <c r="J266" i="18"/>
  <c r="N265" i="18"/>
  <c r="M265" i="18"/>
  <c r="L265" i="18"/>
  <c r="K265" i="18"/>
  <c r="J265" i="18"/>
  <c r="I265" i="18"/>
  <c r="N264" i="18"/>
  <c r="M264" i="18"/>
  <c r="L264" i="18"/>
  <c r="K264" i="18"/>
  <c r="I264" i="18" s="1"/>
  <c r="J264" i="18"/>
  <c r="N263" i="18"/>
  <c r="M263" i="18"/>
  <c r="L263" i="18"/>
  <c r="K263" i="18"/>
  <c r="J263" i="18"/>
  <c r="I263" i="18"/>
  <c r="N262" i="18"/>
  <c r="M262" i="18"/>
  <c r="L262" i="18"/>
  <c r="K262" i="18"/>
  <c r="I262" i="18" s="1"/>
  <c r="J262" i="18"/>
  <c r="N261" i="18"/>
  <c r="M261" i="18"/>
  <c r="L261" i="18"/>
  <c r="K261" i="18"/>
  <c r="J261" i="18"/>
  <c r="I261" i="18"/>
  <c r="N260" i="18"/>
  <c r="M260" i="18"/>
  <c r="L260" i="18"/>
  <c r="K260" i="18"/>
  <c r="I260" i="18" s="1"/>
  <c r="J260" i="18"/>
  <c r="N259" i="18"/>
  <c r="M259" i="18"/>
  <c r="L259" i="18"/>
  <c r="K259" i="18"/>
  <c r="J259" i="18"/>
  <c r="I259" i="18"/>
  <c r="N258" i="18"/>
  <c r="M258" i="18"/>
  <c r="L258" i="18"/>
  <c r="K258" i="18"/>
  <c r="I258" i="18" s="1"/>
  <c r="J258" i="18"/>
  <c r="N257" i="18"/>
  <c r="M257" i="18"/>
  <c r="L257" i="18"/>
  <c r="K257" i="18"/>
  <c r="J257" i="18"/>
  <c r="I257" i="18"/>
  <c r="N256" i="18"/>
  <c r="M256" i="18"/>
  <c r="L256" i="18"/>
  <c r="K256" i="18"/>
  <c r="I256" i="18" s="1"/>
  <c r="J256" i="18"/>
  <c r="N255" i="18"/>
  <c r="M255" i="18"/>
  <c r="L255" i="18"/>
  <c r="K255" i="18"/>
  <c r="J255" i="18"/>
  <c r="I255" i="18"/>
  <c r="N254" i="18"/>
  <c r="M254" i="18"/>
  <c r="L254" i="18"/>
  <c r="K254" i="18"/>
  <c r="I254" i="18" s="1"/>
  <c r="J254" i="18"/>
  <c r="N253" i="18"/>
  <c r="M253" i="18"/>
  <c r="L253" i="18"/>
  <c r="K253" i="18"/>
  <c r="J253" i="18"/>
  <c r="I253" i="18"/>
  <c r="N252" i="18"/>
  <c r="M252" i="18"/>
  <c r="L252" i="18"/>
  <c r="K252" i="18"/>
  <c r="I252" i="18" s="1"/>
  <c r="J252" i="18"/>
  <c r="N251" i="18"/>
  <c r="M251" i="18"/>
  <c r="L251" i="18"/>
  <c r="K251" i="18"/>
  <c r="J251" i="18"/>
  <c r="I251" i="18"/>
  <c r="N250" i="18"/>
  <c r="M250" i="18"/>
  <c r="L250" i="18"/>
  <c r="K250" i="18"/>
  <c r="I250" i="18" s="1"/>
  <c r="J250" i="18"/>
  <c r="N249" i="18"/>
  <c r="M249" i="18"/>
  <c r="L249" i="18"/>
  <c r="K249" i="18"/>
  <c r="J249" i="18"/>
  <c r="I249" i="18"/>
  <c r="N248" i="18"/>
  <c r="M248" i="18"/>
  <c r="L248" i="18"/>
  <c r="K248" i="18"/>
  <c r="I248" i="18" s="1"/>
  <c r="J248" i="18"/>
  <c r="N247" i="18"/>
  <c r="M247" i="18"/>
  <c r="L247" i="18"/>
  <c r="K247" i="18"/>
  <c r="J247" i="18"/>
  <c r="I247" i="18"/>
  <c r="N246" i="18"/>
  <c r="M246" i="18"/>
  <c r="L246" i="18"/>
  <c r="K246" i="18"/>
  <c r="I246" i="18" s="1"/>
  <c r="J246" i="18"/>
  <c r="N245" i="18"/>
  <c r="M245" i="18"/>
  <c r="L245" i="18"/>
  <c r="K245" i="18"/>
  <c r="J245" i="18"/>
  <c r="I245" i="18"/>
  <c r="N244" i="18"/>
  <c r="M244" i="18"/>
  <c r="L244" i="18"/>
  <c r="K244" i="18"/>
  <c r="I244" i="18" s="1"/>
  <c r="J244" i="18"/>
  <c r="N243" i="18"/>
  <c r="M243" i="18"/>
  <c r="L243" i="18"/>
  <c r="K243" i="18"/>
  <c r="J243" i="18"/>
  <c r="I243" i="18"/>
  <c r="N242" i="18"/>
  <c r="M242" i="18"/>
  <c r="L242" i="18"/>
  <c r="K242" i="18"/>
  <c r="I242" i="18" s="1"/>
  <c r="J242" i="18"/>
  <c r="N241" i="18"/>
  <c r="M241" i="18"/>
  <c r="L241" i="18"/>
  <c r="K241" i="18"/>
  <c r="J241" i="18"/>
  <c r="I241" i="18"/>
  <c r="N240" i="18"/>
  <c r="M240" i="18"/>
  <c r="L240" i="18"/>
  <c r="K240" i="18"/>
  <c r="I240" i="18" s="1"/>
  <c r="J240" i="18"/>
  <c r="N239" i="18"/>
  <c r="M239" i="18"/>
  <c r="L239" i="18"/>
  <c r="K239" i="18"/>
  <c r="J239" i="18"/>
  <c r="I239" i="18"/>
  <c r="N238" i="18"/>
  <c r="M238" i="18"/>
  <c r="L238" i="18"/>
  <c r="K238" i="18"/>
  <c r="I238" i="18" s="1"/>
  <c r="J238" i="18"/>
  <c r="N237" i="18"/>
  <c r="M237" i="18"/>
  <c r="L237" i="18"/>
  <c r="K237" i="18"/>
  <c r="J237" i="18"/>
  <c r="I237" i="18"/>
  <c r="N236" i="18"/>
  <c r="M236" i="18"/>
  <c r="L236" i="18"/>
  <c r="K236" i="18"/>
  <c r="I236" i="18" s="1"/>
  <c r="J236" i="18"/>
  <c r="N235" i="18"/>
  <c r="M235" i="18"/>
  <c r="L235" i="18"/>
  <c r="K235" i="18"/>
  <c r="J235" i="18"/>
  <c r="I235" i="18"/>
  <c r="N234" i="18"/>
  <c r="M234" i="18"/>
  <c r="L234" i="18"/>
  <c r="K234" i="18"/>
  <c r="I234" i="18" s="1"/>
  <c r="J234" i="18"/>
  <c r="N233" i="18"/>
  <c r="M233" i="18"/>
  <c r="L233" i="18"/>
  <c r="K233" i="18"/>
  <c r="J233" i="18"/>
  <c r="I233" i="18"/>
  <c r="N232" i="18"/>
  <c r="M232" i="18"/>
  <c r="L232" i="18"/>
  <c r="K232" i="18"/>
  <c r="I232" i="18" s="1"/>
  <c r="J232" i="18"/>
  <c r="N231" i="18"/>
  <c r="M231" i="18"/>
  <c r="L231" i="18"/>
  <c r="K231" i="18"/>
  <c r="J231" i="18"/>
  <c r="I231" i="18"/>
  <c r="N230" i="18"/>
  <c r="M230" i="18"/>
  <c r="L230" i="18"/>
  <c r="K230" i="18"/>
  <c r="I230" i="18" s="1"/>
  <c r="J230" i="18"/>
  <c r="N229" i="18"/>
  <c r="M229" i="18"/>
  <c r="L229" i="18"/>
  <c r="K229" i="18"/>
  <c r="J229" i="18"/>
  <c r="I229" i="18"/>
  <c r="N228" i="18"/>
  <c r="M228" i="18"/>
  <c r="L228" i="18"/>
  <c r="K228" i="18"/>
  <c r="I228" i="18" s="1"/>
  <c r="J228" i="18"/>
  <c r="N227" i="18"/>
  <c r="M227" i="18"/>
  <c r="L227" i="18"/>
  <c r="K227" i="18"/>
  <c r="J227" i="18"/>
  <c r="I227" i="18"/>
  <c r="N226" i="18"/>
  <c r="M226" i="18"/>
  <c r="L226" i="18"/>
  <c r="K226" i="18"/>
  <c r="I226" i="18" s="1"/>
  <c r="J226" i="18"/>
  <c r="N225" i="18"/>
  <c r="M225" i="18"/>
  <c r="L225" i="18"/>
  <c r="K225" i="18"/>
  <c r="J225" i="18"/>
  <c r="I225" i="18"/>
  <c r="N224" i="18"/>
  <c r="M224" i="18"/>
  <c r="L224" i="18"/>
  <c r="K224" i="18"/>
  <c r="I224" i="18" s="1"/>
  <c r="J224" i="18"/>
  <c r="N223" i="18"/>
  <c r="M223" i="18"/>
  <c r="L223" i="18"/>
  <c r="K223" i="18"/>
  <c r="J223" i="18"/>
  <c r="I223" i="18"/>
  <c r="N222" i="18"/>
  <c r="M222" i="18"/>
  <c r="L222" i="18"/>
  <c r="K222" i="18"/>
  <c r="I222" i="18" s="1"/>
  <c r="J222" i="18"/>
  <c r="N221" i="18"/>
  <c r="M221" i="18"/>
  <c r="L221" i="18"/>
  <c r="K221" i="18"/>
  <c r="J221" i="18"/>
  <c r="I221" i="18"/>
  <c r="N220" i="18"/>
  <c r="M220" i="18"/>
  <c r="L220" i="18"/>
  <c r="K220" i="18"/>
  <c r="I220" i="18" s="1"/>
  <c r="J220" i="18"/>
  <c r="N219" i="18"/>
  <c r="M219" i="18"/>
  <c r="L219" i="18"/>
  <c r="K219" i="18"/>
  <c r="J219" i="18"/>
  <c r="I219" i="18"/>
  <c r="N218" i="18"/>
  <c r="M218" i="18"/>
  <c r="L218" i="18"/>
  <c r="K218" i="18"/>
  <c r="I218" i="18" s="1"/>
  <c r="J218" i="18"/>
  <c r="N217" i="18"/>
  <c r="M217" i="18"/>
  <c r="L217" i="18"/>
  <c r="K217" i="18"/>
  <c r="J217" i="18"/>
  <c r="I217" i="18"/>
  <c r="N216" i="18"/>
  <c r="M216" i="18"/>
  <c r="L216" i="18"/>
  <c r="K216" i="18"/>
  <c r="I216" i="18" s="1"/>
  <c r="J216" i="18"/>
  <c r="N215" i="18"/>
  <c r="M215" i="18"/>
  <c r="L215" i="18"/>
  <c r="K215" i="18"/>
  <c r="J215" i="18"/>
  <c r="I215" i="18"/>
  <c r="N214" i="18"/>
  <c r="M214" i="18"/>
  <c r="L214" i="18"/>
  <c r="K214" i="18"/>
  <c r="I214" i="18" s="1"/>
  <c r="J214" i="18"/>
  <c r="N213" i="18"/>
  <c r="M213" i="18"/>
  <c r="L213" i="18"/>
  <c r="K213" i="18"/>
  <c r="J213" i="18"/>
  <c r="I213" i="18"/>
  <c r="N212" i="18"/>
  <c r="M212" i="18"/>
  <c r="L212" i="18"/>
  <c r="K212" i="18"/>
  <c r="I212" i="18" s="1"/>
  <c r="J212" i="18"/>
  <c r="N211" i="18"/>
  <c r="M211" i="18"/>
  <c r="L211" i="18"/>
  <c r="K211" i="18"/>
  <c r="J211" i="18"/>
  <c r="I211" i="18"/>
  <c r="N210" i="18"/>
  <c r="M210" i="18"/>
  <c r="L210" i="18"/>
  <c r="K210" i="18"/>
  <c r="I210" i="18" s="1"/>
  <c r="J210" i="18"/>
  <c r="N209" i="18"/>
  <c r="M209" i="18"/>
  <c r="L209" i="18"/>
  <c r="K209" i="18"/>
  <c r="J209" i="18"/>
  <c r="I209" i="18"/>
  <c r="N208" i="18"/>
  <c r="M208" i="18"/>
  <c r="L208" i="18"/>
  <c r="K208" i="18"/>
  <c r="I208" i="18" s="1"/>
  <c r="J208" i="18"/>
  <c r="N207" i="18"/>
  <c r="M207" i="18"/>
  <c r="L207" i="18"/>
  <c r="K207" i="18"/>
  <c r="J207" i="18"/>
  <c r="I207" i="18"/>
  <c r="N206" i="18"/>
  <c r="M206" i="18"/>
  <c r="L206" i="18"/>
  <c r="K206" i="18"/>
  <c r="I206" i="18" s="1"/>
  <c r="J206" i="18"/>
  <c r="N205" i="18"/>
  <c r="M205" i="18"/>
  <c r="L205" i="18"/>
  <c r="K205" i="18"/>
  <c r="J205" i="18"/>
  <c r="I205" i="18"/>
  <c r="N204" i="18"/>
  <c r="M204" i="18"/>
  <c r="L204" i="18"/>
  <c r="K204" i="18"/>
  <c r="I204" i="18" s="1"/>
  <c r="J204" i="18"/>
  <c r="N203" i="18"/>
  <c r="M203" i="18"/>
  <c r="L203" i="18"/>
  <c r="K203" i="18"/>
  <c r="J203" i="18"/>
  <c r="I203" i="18"/>
  <c r="N202" i="18"/>
  <c r="M202" i="18"/>
  <c r="L202" i="18"/>
  <c r="K202" i="18"/>
  <c r="I202" i="18" s="1"/>
  <c r="J202" i="18"/>
  <c r="N201" i="18"/>
  <c r="M201" i="18"/>
  <c r="L201" i="18"/>
  <c r="K201" i="18"/>
  <c r="J201" i="18"/>
  <c r="I201" i="18"/>
  <c r="N200" i="18"/>
  <c r="M200" i="18"/>
  <c r="L200" i="18"/>
  <c r="K200" i="18"/>
  <c r="I200" i="18" s="1"/>
  <c r="J200" i="18"/>
  <c r="N199" i="18"/>
  <c r="M199" i="18"/>
  <c r="L199" i="18"/>
  <c r="K199" i="18"/>
  <c r="J199" i="18"/>
  <c r="I199" i="18"/>
  <c r="N198" i="18"/>
  <c r="M198" i="18"/>
  <c r="L198" i="18"/>
  <c r="K198" i="18"/>
  <c r="I198" i="18" s="1"/>
  <c r="J198" i="18"/>
  <c r="N197" i="18"/>
  <c r="M197" i="18"/>
  <c r="L197" i="18"/>
  <c r="K197" i="18"/>
  <c r="J197" i="18"/>
  <c r="I197" i="18"/>
  <c r="N196" i="18"/>
  <c r="M196" i="18"/>
  <c r="L196" i="18"/>
  <c r="K196" i="18"/>
  <c r="I196" i="18" s="1"/>
  <c r="J196" i="18"/>
  <c r="N195" i="18"/>
  <c r="M195" i="18"/>
  <c r="L195" i="18"/>
  <c r="K195" i="18"/>
  <c r="J195" i="18"/>
  <c r="I195" i="18"/>
  <c r="N194" i="18"/>
  <c r="M194" i="18"/>
  <c r="L194" i="18"/>
  <c r="K194" i="18"/>
  <c r="I194" i="18" s="1"/>
  <c r="J194" i="18"/>
  <c r="N193" i="18"/>
  <c r="M193" i="18"/>
  <c r="L193" i="18"/>
  <c r="K193" i="18"/>
  <c r="J193" i="18"/>
  <c r="I193" i="18"/>
  <c r="N192" i="18"/>
  <c r="M192" i="18"/>
  <c r="L192" i="18"/>
  <c r="K192" i="18"/>
  <c r="I192" i="18" s="1"/>
  <c r="J192" i="18"/>
  <c r="N191" i="18"/>
  <c r="M191" i="18"/>
  <c r="L191" i="18"/>
  <c r="K191" i="18"/>
  <c r="J191" i="18"/>
  <c r="I191" i="18"/>
  <c r="N190" i="18"/>
  <c r="M190" i="18"/>
  <c r="L190" i="18"/>
  <c r="K190" i="18"/>
  <c r="I190" i="18" s="1"/>
  <c r="J190" i="18"/>
  <c r="N189" i="18"/>
  <c r="M189" i="18"/>
  <c r="L189" i="18"/>
  <c r="K189" i="18"/>
  <c r="J189" i="18"/>
  <c r="I189" i="18"/>
  <c r="N188" i="18"/>
  <c r="M188" i="18"/>
  <c r="L188" i="18"/>
  <c r="K188" i="18"/>
  <c r="I188" i="18" s="1"/>
  <c r="J188" i="18"/>
  <c r="N187" i="18"/>
  <c r="M187" i="18"/>
  <c r="L187" i="18"/>
  <c r="K187" i="18"/>
  <c r="J187" i="18"/>
  <c r="I187" i="18"/>
  <c r="N186" i="18"/>
  <c r="M186" i="18"/>
  <c r="L186" i="18"/>
  <c r="K186" i="18"/>
  <c r="I186" i="18" s="1"/>
  <c r="J186" i="18"/>
  <c r="N185" i="18"/>
  <c r="M185" i="18"/>
  <c r="L185" i="18"/>
  <c r="K185" i="18"/>
  <c r="J185" i="18"/>
  <c r="I185" i="18"/>
  <c r="N184" i="18"/>
  <c r="M184" i="18"/>
  <c r="L184" i="18"/>
  <c r="K184" i="18"/>
  <c r="I184" i="18" s="1"/>
  <c r="J184" i="18"/>
  <c r="N183" i="18"/>
  <c r="M183" i="18"/>
  <c r="L183" i="18"/>
  <c r="K183" i="18"/>
  <c r="J183" i="18"/>
  <c r="I183" i="18"/>
  <c r="N182" i="18"/>
  <c r="M182" i="18"/>
  <c r="L182" i="18"/>
  <c r="K182" i="18"/>
  <c r="I182" i="18" s="1"/>
  <c r="J182" i="18"/>
  <c r="N181" i="18"/>
  <c r="M181" i="18"/>
  <c r="L181" i="18"/>
  <c r="K181" i="18"/>
  <c r="J181" i="18"/>
  <c r="I181" i="18"/>
  <c r="N180" i="18"/>
  <c r="M180" i="18"/>
  <c r="L180" i="18"/>
  <c r="K180" i="18"/>
  <c r="I180" i="18" s="1"/>
  <c r="J180" i="18"/>
  <c r="N179" i="18"/>
  <c r="M179" i="18"/>
  <c r="L179" i="18"/>
  <c r="K179" i="18"/>
  <c r="J179" i="18"/>
  <c r="I179" i="18"/>
  <c r="N178" i="18"/>
  <c r="M178" i="18"/>
  <c r="L178" i="18"/>
  <c r="K178" i="18"/>
  <c r="I178" i="18" s="1"/>
  <c r="J178" i="18"/>
  <c r="N177" i="18"/>
  <c r="M177" i="18"/>
  <c r="L177" i="18"/>
  <c r="K177" i="18"/>
  <c r="J177" i="18"/>
  <c r="I177" i="18"/>
  <c r="N176" i="18"/>
  <c r="M176" i="18"/>
  <c r="L176" i="18"/>
  <c r="K176" i="18"/>
  <c r="I176" i="18" s="1"/>
  <c r="J176" i="18"/>
  <c r="N175" i="18"/>
  <c r="M175" i="18"/>
  <c r="L175" i="18"/>
  <c r="K175" i="18"/>
  <c r="J175" i="18"/>
  <c r="I175" i="18"/>
  <c r="N174" i="18"/>
  <c r="M174" i="18"/>
  <c r="L174" i="18"/>
  <c r="K174" i="18"/>
  <c r="I174" i="18" s="1"/>
  <c r="J174" i="18"/>
  <c r="N173" i="18"/>
  <c r="M173" i="18"/>
  <c r="L173" i="18"/>
  <c r="K173" i="18"/>
  <c r="J173" i="18"/>
  <c r="I173" i="18"/>
  <c r="N172" i="18"/>
  <c r="M172" i="18"/>
  <c r="L172" i="18"/>
  <c r="K172" i="18"/>
  <c r="I172" i="18" s="1"/>
  <c r="J172" i="18"/>
  <c r="N171" i="18"/>
  <c r="M171" i="18"/>
  <c r="L171" i="18"/>
  <c r="K171" i="18"/>
  <c r="J171" i="18"/>
  <c r="I171" i="18"/>
  <c r="N170" i="18"/>
  <c r="M170" i="18"/>
  <c r="L170" i="18"/>
  <c r="K170" i="18"/>
  <c r="I170" i="18" s="1"/>
  <c r="J170" i="18"/>
  <c r="N169" i="18"/>
  <c r="M169" i="18"/>
  <c r="L169" i="18"/>
  <c r="K169" i="18"/>
  <c r="J169" i="18"/>
  <c r="I169" i="18"/>
  <c r="N168" i="18"/>
  <c r="M168" i="18"/>
  <c r="L168" i="18"/>
  <c r="K168" i="18"/>
  <c r="I168" i="18" s="1"/>
  <c r="J168" i="18"/>
  <c r="N167" i="18"/>
  <c r="M167" i="18"/>
  <c r="L167" i="18"/>
  <c r="K167" i="18"/>
  <c r="J167" i="18"/>
  <c r="I167" i="18"/>
  <c r="N166" i="18"/>
  <c r="M166" i="18"/>
  <c r="L166" i="18"/>
  <c r="K166" i="18"/>
  <c r="I166" i="18" s="1"/>
  <c r="J166" i="18"/>
  <c r="N165" i="18"/>
  <c r="M165" i="18"/>
  <c r="L165" i="18"/>
  <c r="K165" i="18"/>
  <c r="J165" i="18"/>
  <c r="I165" i="18"/>
  <c r="N164" i="18"/>
  <c r="M164" i="18"/>
  <c r="L164" i="18"/>
  <c r="K164" i="18"/>
  <c r="I164" i="18" s="1"/>
  <c r="J164" i="18"/>
  <c r="N163" i="18"/>
  <c r="M163" i="18"/>
  <c r="L163" i="18"/>
  <c r="K163" i="18"/>
  <c r="J163" i="18"/>
  <c r="I163" i="18" s="1"/>
  <c r="N162" i="18"/>
  <c r="M162" i="18"/>
  <c r="L162" i="18"/>
  <c r="K162" i="18"/>
  <c r="J162" i="18"/>
  <c r="N161" i="18"/>
  <c r="M161" i="18"/>
  <c r="L161" i="18"/>
  <c r="K161" i="18"/>
  <c r="J161" i="18"/>
  <c r="I161" i="18"/>
  <c r="N160" i="18"/>
  <c r="M160" i="18"/>
  <c r="L160" i="18"/>
  <c r="K160" i="18"/>
  <c r="I160" i="18" s="1"/>
  <c r="J160" i="18"/>
  <c r="N159" i="18"/>
  <c r="M159" i="18"/>
  <c r="L159" i="18"/>
  <c r="K159" i="18"/>
  <c r="J159" i="18"/>
  <c r="I159" i="18"/>
  <c r="N158" i="18"/>
  <c r="M158" i="18"/>
  <c r="L158" i="18"/>
  <c r="K158" i="18"/>
  <c r="I158" i="18" s="1"/>
  <c r="J158" i="18"/>
  <c r="N157" i="18"/>
  <c r="M157" i="18"/>
  <c r="L157" i="18"/>
  <c r="K157" i="18"/>
  <c r="J157" i="18"/>
  <c r="I157" i="18"/>
  <c r="N156" i="18"/>
  <c r="M156" i="18"/>
  <c r="L156" i="18"/>
  <c r="K156" i="18"/>
  <c r="I156" i="18" s="1"/>
  <c r="J156" i="18"/>
  <c r="N155" i="18"/>
  <c r="M155" i="18"/>
  <c r="L155" i="18"/>
  <c r="K155" i="18"/>
  <c r="J155" i="18"/>
  <c r="I155" i="18" s="1"/>
  <c r="K26" i="18" s="1"/>
  <c r="N154" i="18"/>
  <c r="M154" i="18"/>
  <c r="L154" i="18"/>
  <c r="K154" i="18"/>
  <c r="J154" i="18"/>
  <c r="N153" i="18"/>
  <c r="M153" i="18"/>
  <c r="L153" i="18"/>
  <c r="K153" i="18"/>
  <c r="J153" i="18"/>
  <c r="I153" i="18"/>
  <c r="N152" i="18"/>
  <c r="M152" i="18"/>
  <c r="L152" i="18"/>
  <c r="K152" i="18"/>
  <c r="I152" i="18" s="1"/>
  <c r="J152" i="18"/>
  <c r="N151" i="18"/>
  <c r="M151" i="18"/>
  <c r="L151" i="18"/>
  <c r="K151" i="18"/>
  <c r="J151" i="18"/>
  <c r="I151" i="18"/>
  <c r="N150" i="18"/>
  <c r="M150" i="18"/>
  <c r="L150" i="18"/>
  <c r="K150" i="18"/>
  <c r="I150" i="18" s="1"/>
  <c r="J150" i="18"/>
  <c r="N149" i="18"/>
  <c r="M149" i="18"/>
  <c r="L149" i="18"/>
  <c r="K149" i="18"/>
  <c r="J149" i="18"/>
  <c r="I149" i="18"/>
  <c r="N148" i="18"/>
  <c r="M148" i="18"/>
  <c r="L148" i="18"/>
  <c r="K148" i="18"/>
  <c r="I148" i="18" s="1"/>
  <c r="J148" i="18"/>
  <c r="N147" i="18"/>
  <c r="M147" i="18"/>
  <c r="L147" i="18"/>
  <c r="K147" i="18"/>
  <c r="J147" i="18"/>
  <c r="I147" i="18" s="1"/>
  <c r="N146" i="18"/>
  <c r="M146" i="18"/>
  <c r="L146" i="18"/>
  <c r="K146" i="18"/>
  <c r="J146" i="18"/>
  <c r="N145" i="18"/>
  <c r="M145" i="18"/>
  <c r="L145" i="18"/>
  <c r="K145" i="18"/>
  <c r="J145" i="18"/>
  <c r="I145" i="18"/>
  <c r="N144" i="18"/>
  <c r="M144" i="18"/>
  <c r="L144" i="18"/>
  <c r="K144" i="18"/>
  <c r="I144" i="18" s="1"/>
  <c r="J144" i="18"/>
  <c r="N143" i="18"/>
  <c r="M143" i="18"/>
  <c r="L143" i="18"/>
  <c r="K143" i="18"/>
  <c r="J143" i="18"/>
  <c r="I143" i="18"/>
  <c r="N142" i="18"/>
  <c r="M142" i="18"/>
  <c r="L142" i="18"/>
  <c r="K142" i="18"/>
  <c r="I142" i="18" s="1"/>
  <c r="J142" i="18"/>
  <c r="N141" i="18"/>
  <c r="M141" i="18"/>
  <c r="L141" i="18"/>
  <c r="K141" i="18"/>
  <c r="J141" i="18"/>
  <c r="I141" i="18"/>
  <c r="N140" i="18"/>
  <c r="M140" i="18"/>
  <c r="L140" i="18"/>
  <c r="K140" i="18"/>
  <c r="I140" i="18" s="1"/>
  <c r="J140" i="18"/>
  <c r="N139" i="18"/>
  <c r="M139" i="18"/>
  <c r="L139" i="18"/>
  <c r="K139" i="18"/>
  <c r="J139" i="18"/>
  <c r="I139" i="18" s="1"/>
  <c r="N138" i="18"/>
  <c r="M138" i="18"/>
  <c r="L138" i="18"/>
  <c r="K138" i="18"/>
  <c r="J138" i="18"/>
  <c r="N137" i="18"/>
  <c r="M137" i="18"/>
  <c r="L137" i="18"/>
  <c r="K137" i="18"/>
  <c r="J137" i="18"/>
  <c r="I137" i="18"/>
  <c r="N136" i="18"/>
  <c r="M136" i="18"/>
  <c r="L136" i="18"/>
  <c r="K136" i="18"/>
  <c r="I136" i="18" s="1"/>
  <c r="J136" i="18"/>
  <c r="N135" i="18"/>
  <c r="M135" i="18"/>
  <c r="L135" i="18"/>
  <c r="K135" i="18"/>
  <c r="J135" i="18"/>
  <c r="I135" i="18"/>
  <c r="N134" i="18"/>
  <c r="M134" i="18"/>
  <c r="L134" i="18"/>
  <c r="K134" i="18"/>
  <c r="I134" i="18" s="1"/>
  <c r="J134" i="18"/>
  <c r="N133" i="18"/>
  <c r="M133" i="18"/>
  <c r="L133" i="18"/>
  <c r="K133" i="18"/>
  <c r="J133" i="18"/>
  <c r="I133" i="18"/>
  <c r="N132" i="18"/>
  <c r="M132" i="18"/>
  <c r="L132" i="18"/>
  <c r="K132" i="18"/>
  <c r="I132" i="18" s="1"/>
  <c r="J132" i="18"/>
  <c r="N131" i="18"/>
  <c r="M131" i="18"/>
  <c r="L131" i="18"/>
  <c r="K131" i="18"/>
  <c r="J131" i="18"/>
  <c r="I131" i="18" s="1"/>
  <c r="N130" i="18"/>
  <c r="M130" i="18"/>
  <c r="L130" i="18"/>
  <c r="K130" i="18"/>
  <c r="J130" i="18"/>
  <c r="N129" i="18"/>
  <c r="M129" i="18"/>
  <c r="L129" i="18"/>
  <c r="K129" i="18"/>
  <c r="J129" i="18"/>
  <c r="I129" i="18"/>
  <c r="N128" i="18"/>
  <c r="M128" i="18"/>
  <c r="L128" i="18"/>
  <c r="K128" i="18"/>
  <c r="I128" i="18" s="1"/>
  <c r="J128" i="18"/>
  <c r="N127" i="18"/>
  <c r="M127" i="18"/>
  <c r="L127" i="18"/>
  <c r="K127" i="18"/>
  <c r="J127" i="18"/>
  <c r="I127" i="18"/>
  <c r="N126" i="18"/>
  <c r="M126" i="18"/>
  <c r="L126" i="18"/>
  <c r="K126" i="18"/>
  <c r="J126" i="18"/>
  <c r="N125" i="18"/>
  <c r="M125" i="18"/>
  <c r="L125" i="18"/>
  <c r="I125" i="18" s="1"/>
  <c r="K125" i="18"/>
  <c r="J125" i="18"/>
  <c r="N124" i="18"/>
  <c r="M124" i="18"/>
  <c r="L124" i="18"/>
  <c r="K124" i="18"/>
  <c r="J124" i="18"/>
  <c r="N123" i="18"/>
  <c r="M123" i="18"/>
  <c r="L123" i="18"/>
  <c r="K123" i="18"/>
  <c r="J123" i="18"/>
  <c r="I123" i="18" s="1"/>
  <c r="N122" i="18"/>
  <c r="M122" i="18"/>
  <c r="L122" i="18"/>
  <c r="K122" i="18"/>
  <c r="J122" i="18"/>
  <c r="N121" i="18"/>
  <c r="M121" i="18"/>
  <c r="L121" i="18"/>
  <c r="K121" i="18"/>
  <c r="J121" i="18"/>
  <c r="I121" i="18"/>
  <c r="N120" i="18"/>
  <c r="M120" i="18"/>
  <c r="L120" i="18"/>
  <c r="K120" i="18"/>
  <c r="I120" i="18" s="1"/>
  <c r="J120" i="18"/>
  <c r="N119" i="18"/>
  <c r="M119" i="18"/>
  <c r="L119" i="18"/>
  <c r="I119" i="18" s="1"/>
  <c r="K119" i="18"/>
  <c r="J119" i="18"/>
  <c r="N118" i="18"/>
  <c r="M118" i="18"/>
  <c r="L118" i="18"/>
  <c r="K118" i="18"/>
  <c r="J118" i="18"/>
  <c r="N117" i="18"/>
  <c r="M117" i="18"/>
  <c r="L117" i="18"/>
  <c r="I117" i="18" s="1"/>
  <c r="K117" i="18"/>
  <c r="J117" i="18"/>
  <c r="N116" i="18"/>
  <c r="M116" i="18"/>
  <c r="L116" i="18"/>
  <c r="K116" i="18"/>
  <c r="J116" i="18"/>
  <c r="N115" i="18"/>
  <c r="M115" i="18"/>
  <c r="L115" i="18"/>
  <c r="K115" i="18"/>
  <c r="J115" i="18"/>
  <c r="I115" i="18" s="1"/>
  <c r="N114" i="18"/>
  <c r="M114" i="18"/>
  <c r="L114" i="18"/>
  <c r="K114" i="18"/>
  <c r="J114" i="18"/>
  <c r="N113" i="18"/>
  <c r="M113" i="18"/>
  <c r="L113" i="18"/>
  <c r="K113" i="18"/>
  <c r="J113" i="18"/>
  <c r="I113" i="18"/>
  <c r="N112" i="18"/>
  <c r="M112" i="18"/>
  <c r="L112" i="18"/>
  <c r="K112" i="18"/>
  <c r="I112" i="18" s="1"/>
  <c r="J112" i="18"/>
  <c r="N111" i="18"/>
  <c r="M111" i="18"/>
  <c r="L111" i="18"/>
  <c r="I111" i="18" s="1"/>
  <c r="K111" i="18"/>
  <c r="J111" i="18"/>
  <c r="N110" i="18"/>
  <c r="M110" i="18"/>
  <c r="L110" i="18"/>
  <c r="K110" i="18"/>
  <c r="J110" i="18"/>
  <c r="N109" i="18"/>
  <c r="M109" i="18"/>
  <c r="L109" i="18"/>
  <c r="I109" i="18" s="1"/>
  <c r="K109" i="18"/>
  <c r="J109" i="18"/>
  <c r="N108" i="18"/>
  <c r="M108" i="18"/>
  <c r="L108" i="18"/>
  <c r="K108" i="18"/>
  <c r="J108" i="18"/>
  <c r="N107" i="18"/>
  <c r="M107" i="18"/>
  <c r="L107" i="18"/>
  <c r="K107" i="18"/>
  <c r="J107" i="18"/>
  <c r="I107" i="18" s="1"/>
  <c r="N106" i="18"/>
  <c r="M106" i="18"/>
  <c r="L106" i="18"/>
  <c r="K106" i="18"/>
  <c r="J106" i="18"/>
  <c r="N105" i="18"/>
  <c r="M105" i="18"/>
  <c r="L105" i="18"/>
  <c r="K105" i="18"/>
  <c r="J105" i="18"/>
  <c r="I105" i="18"/>
  <c r="N104" i="18"/>
  <c r="M104" i="18"/>
  <c r="L104" i="18"/>
  <c r="K104" i="18"/>
  <c r="I104" i="18" s="1"/>
  <c r="J104" i="18"/>
  <c r="N103" i="18"/>
  <c r="M103" i="18"/>
  <c r="L103" i="18"/>
  <c r="I103" i="18" s="1"/>
  <c r="K103" i="18"/>
  <c r="J103" i="18"/>
  <c r="N102" i="18"/>
  <c r="M102" i="18"/>
  <c r="L102" i="18"/>
  <c r="K102" i="18"/>
  <c r="J102" i="18"/>
  <c r="N101" i="18"/>
  <c r="M101" i="18"/>
  <c r="L101" i="18"/>
  <c r="I101" i="18" s="1"/>
  <c r="K101" i="18"/>
  <c r="J101" i="18"/>
  <c r="N100" i="18"/>
  <c r="M100" i="18"/>
  <c r="L100" i="18"/>
  <c r="K100" i="18"/>
  <c r="J100" i="18"/>
  <c r="N99" i="18"/>
  <c r="M99" i="18"/>
  <c r="L99" i="18"/>
  <c r="K99" i="18"/>
  <c r="J99" i="18"/>
  <c r="I99" i="18" s="1"/>
  <c r="N98" i="18"/>
  <c r="M98" i="18"/>
  <c r="L98" i="18"/>
  <c r="K98" i="18"/>
  <c r="J98" i="18"/>
  <c r="N97" i="18"/>
  <c r="M97" i="18"/>
  <c r="L97" i="18"/>
  <c r="K97" i="18"/>
  <c r="J97" i="18"/>
  <c r="I97" i="18"/>
  <c r="N96" i="18"/>
  <c r="M96" i="18"/>
  <c r="L96" i="18"/>
  <c r="K96" i="18"/>
  <c r="I96" i="18" s="1"/>
  <c r="J96" i="18"/>
  <c r="N95" i="18"/>
  <c r="M95" i="18"/>
  <c r="L95" i="18"/>
  <c r="I95" i="18" s="1"/>
  <c r="K95" i="18"/>
  <c r="J95" i="18"/>
  <c r="N94" i="18"/>
  <c r="M94" i="18"/>
  <c r="L94" i="18"/>
  <c r="K94" i="18"/>
  <c r="J94" i="18"/>
  <c r="N93" i="18"/>
  <c r="M93" i="18"/>
  <c r="L93" i="18"/>
  <c r="I93" i="18" s="1"/>
  <c r="K93" i="18"/>
  <c r="J93" i="18"/>
  <c r="N92" i="18"/>
  <c r="M92" i="18"/>
  <c r="L92" i="18"/>
  <c r="K92" i="18"/>
  <c r="J92" i="18"/>
  <c r="N91" i="18"/>
  <c r="M91" i="18"/>
  <c r="L91" i="18"/>
  <c r="K91" i="18"/>
  <c r="J91" i="18"/>
  <c r="I91" i="18" s="1"/>
  <c r="N90" i="18"/>
  <c r="M90" i="18"/>
  <c r="L90" i="18"/>
  <c r="K90" i="18"/>
  <c r="J90" i="18"/>
  <c r="N89" i="18"/>
  <c r="M89" i="18"/>
  <c r="L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N80" i="18"/>
  <c r="M80" i="18"/>
  <c r="L80" i="18"/>
  <c r="K80" i="18"/>
  <c r="I80" i="18" s="1"/>
  <c r="J80" i="18"/>
  <c r="N79" i="18"/>
  <c r="M79" i="18"/>
  <c r="L79" i="18"/>
  <c r="K79" i="18"/>
  <c r="J79" i="18"/>
  <c r="I79" i="18"/>
  <c r="N78" i="18"/>
  <c r="M78" i="18"/>
  <c r="L78" i="18"/>
  <c r="J78" i="18"/>
  <c r="L77" i="18"/>
  <c r="K77" i="18"/>
  <c r="J77" i="18"/>
  <c r="J76" i="18"/>
  <c r="J75" i="18"/>
  <c r="J74" i="18"/>
  <c r="J73" i="18"/>
  <c r="J72" i="18"/>
  <c r="J71" i="18"/>
  <c r="J70" i="18"/>
  <c r="N69" i="18"/>
  <c r="M69" i="18"/>
  <c r="J69" i="18"/>
  <c r="N68" i="18"/>
  <c r="M68" i="18"/>
  <c r="J68" i="18"/>
  <c r="N67" i="18"/>
  <c r="M67" i="18"/>
  <c r="K67" i="18"/>
  <c r="J67" i="18"/>
  <c r="E67" i="18"/>
  <c r="L67" i="18" s="1"/>
  <c r="I67" i="18" s="1"/>
  <c r="N66" i="18"/>
  <c r="M66" i="18"/>
  <c r="L66" i="18"/>
  <c r="K66" i="18"/>
  <c r="I66" i="18" s="1"/>
  <c r="J66" i="18"/>
  <c r="N65" i="18"/>
  <c r="M65" i="18"/>
  <c r="L65" i="18"/>
  <c r="K65" i="18"/>
  <c r="J65" i="18"/>
  <c r="I65" i="18"/>
  <c r="N64" i="18"/>
  <c r="M64" i="18"/>
  <c r="L64" i="18"/>
  <c r="K64" i="18"/>
  <c r="I64" i="18" s="1"/>
  <c r="J64" i="18"/>
  <c r="N63" i="18"/>
  <c r="M63" i="18"/>
  <c r="L63" i="18"/>
  <c r="K63" i="18"/>
  <c r="J63" i="18"/>
  <c r="I63" i="18"/>
  <c r="N62" i="18"/>
  <c r="M62" i="18"/>
  <c r="L62" i="18"/>
  <c r="K62" i="18"/>
  <c r="I62" i="18" s="1"/>
  <c r="J62" i="18"/>
  <c r="N61" i="18"/>
  <c r="M61" i="18"/>
  <c r="L61" i="18"/>
  <c r="K61" i="18"/>
  <c r="J61" i="18"/>
  <c r="I61" i="18"/>
  <c r="N60" i="18"/>
  <c r="M60" i="18"/>
  <c r="L60" i="18"/>
  <c r="K60" i="18"/>
  <c r="I60" i="18" s="1"/>
  <c r="J60" i="18"/>
  <c r="V38" i="18"/>
  <c r="U38" i="18"/>
  <c r="T38" i="18" s="1"/>
  <c r="K38" i="18"/>
  <c r="J38" i="18" s="1"/>
  <c r="U37" i="18"/>
  <c r="T37" i="18" s="1"/>
  <c r="K37" i="18"/>
  <c r="J37" i="18" s="1"/>
  <c r="V36" i="18"/>
  <c r="U36" i="18"/>
  <c r="T36" i="18" s="1"/>
  <c r="K36" i="18"/>
  <c r="L36" i="18" s="1"/>
  <c r="U35" i="18"/>
  <c r="V35" i="18" s="1"/>
  <c r="K35" i="18"/>
  <c r="L35" i="18" s="1"/>
  <c r="U34" i="18"/>
  <c r="V34" i="18" s="1"/>
  <c r="K34" i="18"/>
  <c r="L34" i="18" s="1"/>
  <c r="U33" i="18"/>
  <c r="V33" i="18" s="1"/>
  <c r="K33" i="18"/>
  <c r="L33" i="18" s="1"/>
  <c r="U32" i="18"/>
  <c r="V32" i="18" s="1"/>
  <c r="K32" i="18"/>
  <c r="L32" i="18" s="1"/>
  <c r="U31" i="18"/>
  <c r="V31" i="18" s="1"/>
  <c r="K31" i="18"/>
  <c r="L31" i="18" s="1"/>
  <c r="U30" i="18"/>
  <c r="V30" i="18" s="1"/>
  <c r="K30" i="18"/>
  <c r="L30" i="18" s="1"/>
  <c r="U29" i="18"/>
  <c r="V29" i="18" s="1"/>
  <c r="K29" i="18"/>
  <c r="L29" i="18" s="1"/>
  <c r="U28" i="18"/>
  <c r="V28" i="18" s="1"/>
  <c r="K28" i="18"/>
  <c r="L28" i="18" s="1"/>
  <c r="U27" i="18"/>
  <c r="V27" i="18" s="1"/>
  <c r="K27" i="18"/>
  <c r="L27" i="18" s="1"/>
  <c r="U26" i="18"/>
  <c r="V26" i="18" s="1"/>
  <c r="U24" i="18"/>
  <c r="V24" i="18" s="1"/>
  <c r="K24" i="18"/>
  <c r="L24" i="18" s="1"/>
  <c r="U23" i="18"/>
  <c r="V23" i="18" s="1"/>
  <c r="W23" i="18" s="1"/>
  <c r="U22" i="18"/>
  <c r="V22" i="18" s="1"/>
  <c r="W22" i="18" s="1"/>
  <c r="K22" i="18"/>
  <c r="L22" i="18" s="1"/>
  <c r="M22" i="18" s="1"/>
  <c r="E12" i="18"/>
  <c r="D12" i="18"/>
  <c r="K10" i="18"/>
  <c r="K9" i="18"/>
  <c r="K8" i="18"/>
  <c r="K7" i="18"/>
  <c r="K6" i="18"/>
  <c r="J5" i="18"/>
  <c r="L4" i="18"/>
  <c r="K4" i="18"/>
  <c r="J4" i="18"/>
  <c r="P3" i="18"/>
  <c r="O3" i="18"/>
  <c r="N3" i="18"/>
  <c r="M3" i="18"/>
  <c r="L3" i="18"/>
  <c r="K3" i="18"/>
  <c r="J3" i="18"/>
  <c r="K2" i="18"/>
  <c r="D1" i="18"/>
  <c r="L5" i="18" s="1"/>
  <c r="N399" i="17"/>
  <c r="M399" i="17"/>
  <c r="L399" i="17"/>
  <c r="K399" i="17"/>
  <c r="I399" i="17" s="1"/>
  <c r="J399" i="17"/>
  <c r="N398" i="17"/>
  <c r="M398" i="17"/>
  <c r="L398" i="17"/>
  <c r="I398" i="17" s="1"/>
  <c r="K398" i="17"/>
  <c r="J398" i="17"/>
  <c r="N397" i="17"/>
  <c r="M397" i="17"/>
  <c r="L397" i="17"/>
  <c r="K397" i="17"/>
  <c r="I397" i="17" s="1"/>
  <c r="J397" i="17"/>
  <c r="N396" i="17"/>
  <c r="M396" i="17"/>
  <c r="L396" i="17"/>
  <c r="I396" i="17" s="1"/>
  <c r="K396" i="17"/>
  <c r="J396" i="17"/>
  <c r="N395" i="17"/>
  <c r="M395" i="17"/>
  <c r="L395" i="17"/>
  <c r="K395" i="17"/>
  <c r="I395" i="17" s="1"/>
  <c r="J395" i="17"/>
  <c r="N394" i="17"/>
  <c r="M394" i="17"/>
  <c r="L394" i="17"/>
  <c r="I394" i="17" s="1"/>
  <c r="K394" i="17"/>
  <c r="J394" i="17"/>
  <c r="N393" i="17"/>
  <c r="M393" i="17"/>
  <c r="L393" i="17"/>
  <c r="K393" i="17"/>
  <c r="I393" i="17" s="1"/>
  <c r="J393" i="17"/>
  <c r="N392" i="17"/>
  <c r="M392" i="17"/>
  <c r="L392" i="17"/>
  <c r="I392" i="17" s="1"/>
  <c r="K392" i="17"/>
  <c r="J392" i="17"/>
  <c r="N391" i="17"/>
  <c r="M391" i="17"/>
  <c r="L391" i="17"/>
  <c r="K391" i="17"/>
  <c r="I391" i="17" s="1"/>
  <c r="J391" i="17"/>
  <c r="N390" i="17"/>
  <c r="M390" i="17"/>
  <c r="L390" i="17"/>
  <c r="I390" i="17" s="1"/>
  <c r="K390" i="17"/>
  <c r="J390" i="17"/>
  <c r="N389" i="17"/>
  <c r="M389" i="17"/>
  <c r="L389" i="17"/>
  <c r="K389" i="17"/>
  <c r="I389" i="17" s="1"/>
  <c r="J389" i="17"/>
  <c r="N388" i="17"/>
  <c r="M388" i="17"/>
  <c r="L388" i="17"/>
  <c r="I388" i="17" s="1"/>
  <c r="K388" i="17"/>
  <c r="J388" i="17"/>
  <c r="N387" i="17"/>
  <c r="M387" i="17"/>
  <c r="L387" i="17"/>
  <c r="K387" i="17"/>
  <c r="I387" i="17" s="1"/>
  <c r="J387" i="17"/>
  <c r="N386" i="17"/>
  <c r="M386" i="17"/>
  <c r="L386" i="17"/>
  <c r="I386" i="17" s="1"/>
  <c r="K386" i="17"/>
  <c r="J386" i="17"/>
  <c r="N385" i="17"/>
  <c r="M385" i="17"/>
  <c r="L385" i="17"/>
  <c r="K385" i="17"/>
  <c r="I385" i="17" s="1"/>
  <c r="J385" i="17"/>
  <c r="N384" i="17"/>
  <c r="M384" i="17"/>
  <c r="L384" i="17"/>
  <c r="I384" i="17" s="1"/>
  <c r="K384" i="17"/>
  <c r="J384" i="17"/>
  <c r="N383" i="17"/>
  <c r="M383" i="17"/>
  <c r="L383" i="17"/>
  <c r="K383" i="17"/>
  <c r="I383" i="17" s="1"/>
  <c r="J383" i="17"/>
  <c r="N382" i="17"/>
  <c r="M382" i="17"/>
  <c r="L382" i="17"/>
  <c r="I382" i="17" s="1"/>
  <c r="K382" i="17"/>
  <c r="J382" i="17"/>
  <c r="N381" i="17"/>
  <c r="M381" i="17"/>
  <c r="L381" i="17"/>
  <c r="K381" i="17"/>
  <c r="I381" i="17" s="1"/>
  <c r="J381" i="17"/>
  <c r="N380" i="17"/>
  <c r="M380" i="17"/>
  <c r="L380" i="17"/>
  <c r="I380" i="17" s="1"/>
  <c r="K380" i="17"/>
  <c r="J380" i="17"/>
  <c r="N379" i="17"/>
  <c r="M379" i="17"/>
  <c r="L379" i="17"/>
  <c r="K379" i="17"/>
  <c r="I379" i="17" s="1"/>
  <c r="J379" i="17"/>
  <c r="N378" i="17"/>
  <c r="M378" i="17"/>
  <c r="L378" i="17"/>
  <c r="I378" i="17" s="1"/>
  <c r="K378" i="17"/>
  <c r="J378" i="17"/>
  <c r="N377" i="17"/>
  <c r="M377" i="17"/>
  <c r="L377" i="17"/>
  <c r="K377" i="17"/>
  <c r="I377" i="17" s="1"/>
  <c r="J377" i="17"/>
  <c r="N376" i="17"/>
  <c r="M376" i="17"/>
  <c r="L376" i="17"/>
  <c r="I376" i="17" s="1"/>
  <c r="K376" i="17"/>
  <c r="J376" i="17"/>
  <c r="N375" i="17"/>
  <c r="M375" i="17"/>
  <c r="L375" i="17"/>
  <c r="K375" i="17"/>
  <c r="I375" i="17" s="1"/>
  <c r="J375" i="17"/>
  <c r="N374" i="17"/>
  <c r="M374" i="17"/>
  <c r="L374" i="17"/>
  <c r="I374" i="17" s="1"/>
  <c r="K374" i="17"/>
  <c r="J374" i="17"/>
  <c r="N373" i="17"/>
  <c r="M373" i="17"/>
  <c r="L373" i="17"/>
  <c r="K373" i="17"/>
  <c r="I373" i="17" s="1"/>
  <c r="J373" i="17"/>
  <c r="N372" i="17"/>
  <c r="M372" i="17"/>
  <c r="L372" i="17"/>
  <c r="I372" i="17" s="1"/>
  <c r="K372" i="17"/>
  <c r="J372" i="17"/>
  <c r="N371" i="17"/>
  <c r="M371" i="17"/>
  <c r="L371" i="17"/>
  <c r="K371" i="17"/>
  <c r="I371" i="17" s="1"/>
  <c r="J371" i="17"/>
  <c r="N370" i="17"/>
  <c r="M370" i="17"/>
  <c r="L370" i="17"/>
  <c r="I370" i="17" s="1"/>
  <c r="K370" i="17"/>
  <c r="J370" i="17"/>
  <c r="N369" i="17"/>
  <c r="M369" i="17"/>
  <c r="L369" i="17"/>
  <c r="K369" i="17"/>
  <c r="I369" i="17" s="1"/>
  <c r="J369" i="17"/>
  <c r="N368" i="17"/>
  <c r="M368" i="17"/>
  <c r="L368" i="17"/>
  <c r="I368" i="17" s="1"/>
  <c r="K368" i="17"/>
  <c r="J368" i="17"/>
  <c r="N367" i="17"/>
  <c r="M367" i="17"/>
  <c r="L367" i="17"/>
  <c r="K367" i="17"/>
  <c r="I367" i="17" s="1"/>
  <c r="J367" i="17"/>
  <c r="N366" i="17"/>
  <c r="M366" i="17"/>
  <c r="L366" i="17"/>
  <c r="I366" i="17" s="1"/>
  <c r="K366" i="17"/>
  <c r="J366" i="17"/>
  <c r="N365" i="17"/>
  <c r="M365" i="17"/>
  <c r="L365" i="17"/>
  <c r="K365" i="17"/>
  <c r="I365" i="17" s="1"/>
  <c r="J365" i="17"/>
  <c r="N364" i="17"/>
  <c r="M364" i="17"/>
  <c r="L364" i="17"/>
  <c r="I364" i="17" s="1"/>
  <c r="K364" i="17"/>
  <c r="J364" i="17"/>
  <c r="N363" i="17"/>
  <c r="M363" i="17"/>
  <c r="L363" i="17"/>
  <c r="K363" i="17"/>
  <c r="I363" i="17" s="1"/>
  <c r="J363" i="17"/>
  <c r="N362" i="17"/>
  <c r="M362" i="17"/>
  <c r="L362" i="17"/>
  <c r="I362" i="17" s="1"/>
  <c r="K362" i="17"/>
  <c r="J362" i="17"/>
  <c r="N361" i="17"/>
  <c r="M361" i="17"/>
  <c r="L361" i="17"/>
  <c r="K361" i="17"/>
  <c r="I361" i="17" s="1"/>
  <c r="J361" i="17"/>
  <c r="N360" i="17"/>
  <c r="M360" i="17"/>
  <c r="L360" i="17"/>
  <c r="I360" i="17" s="1"/>
  <c r="K360" i="17"/>
  <c r="J360" i="17"/>
  <c r="N359" i="17"/>
  <c r="M359" i="17"/>
  <c r="L359" i="17"/>
  <c r="K359" i="17"/>
  <c r="I359" i="17" s="1"/>
  <c r="J359" i="17"/>
  <c r="N358" i="17"/>
  <c r="M358" i="17"/>
  <c r="L358" i="17"/>
  <c r="I358" i="17" s="1"/>
  <c r="K358" i="17"/>
  <c r="J358" i="17"/>
  <c r="N357" i="17"/>
  <c r="M357" i="17"/>
  <c r="L357" i="17"/>
  <c r="K357" i="17"/>
  <c r="I357" i="17" s="1"/>
  <c r="J357" i="17"/>
  <c r="N356" i="17"/>
  <c r="M356" i="17"/>
  <c r="L356" i="17"/>
  <c r="I356" i="17" s="1"/>
  <c r="K356" i="17"/>
  <c r="J356" i="17"/>
  <c r="N355" i="17"/>
  <c r="M355" i="17"/>
  <c r="L355" i="17"/>
  <c r="K355" i="17"/>
  <c r="I355" i="17" s="1"/>
  <c r="J355" i="17"/>
  <c r="N354" i="17"/>
  <c r="M354" i="17"/>
  <c r="L354" i="17"/>
  <c r="I354" i="17" s="1"/>
  <c r="K354" i="17"/>
  <c r="J354" i="17"/>
  <c r="N353" i="17"/>
  <c r="M353" i="17"/>
  <c r="L353" i="17"/>
  <c r="K353" i="17"/>
  <c r="I353" i="17" s="1"/>
  <c r="J353" i="17"/>
  <c r="N352" i="17"/>
  <c r="M352" i="17"/>
  <c r="L352" i="17"/>
  <c r="I352" i="17" s="1"/>
  <c r="K39" i="17" s="1"/>
  <c r="K352" i="17"/>
  <c r="J352" i="17"/>
  <c r="N351" i="17"/>
  <c r="M351" i="17"/>
  <c r="L351" i="17"/>
  <c r="K351" i="17"/>
  <c r="I351" i="17" s="1"/>
  <c r="K38" i="17" s="1"/>
  <c r="J351" i="17"/>
  <c r="N350" i="17"/>
  <c r="M350" i="17"/>
  <c r="L350" i="17"/>
  <c r="I350" i="17" s="1"/>
  <c r="K350" i="17"/>
  <c r="J350" i="17"/>
  <c r="N349" i="17"/>
  <c r="M349" i="17"/>
  <c r="L349" i="17"/>
  <c r="K349" i="17"/>
  <c r="I349" i="17" s="1"/>
  <c r="J349" i="17"/>
  <c r="N348" i="17"/>
  <c r="M348" i="17"/>
  <c r="L348" i="17"/>
  <c r="K348" i="17"/>
  <c r="J348" i="17"/>
  <c r="I348" i="17" s="1"/>
  <c r="N347" i="17"/>
  <c r="M347" i="17"/>
  <c r="L347" i="17"/>
  <c r="K347" i="17"/>
  <c r="I347" i="17" s="1"/>
  <c r="J347" i="17"/>
  <c r="N346" i="17"/>
  <c r="M346" i="17"/>
  <c r="L346" i="17"/>
  <c r="K346" i="17"/>
  <c r="J346" i="17"/>
  <c r="I346" i="17" s="1"/>
  <c r="N345" i="17"/>
  <c r="M345" i="17"/>
  <c r="L345" i="17"/>
  <c r="K345" i="17"/>
  <c r="I345" i="17" s="1"/>
  <c r="J345" i="17"/>
  <c r="N344" i="17"/>
  <c r="M344" i="17"/>
  <c r="L344" i="17"/>
  <c r="K344" i="17"/>
  <c r="J344" i="17"/>
  <c r="I344" i="17" s="1"/>
  <c r="N343" i="17"/>
  <c r="M343" i="17"/>
  <c r="L343" i="17"/>
  <c r="K343" i="17"/>
  <c r="I343" i="17" s="1"/>
  <c r="J343" i="17"/>
  <c r="N342" i="17"/>
  <c r="M342" i="17"/>
  <c r="L342" i="17"/>
  <c r="K342" i="17"/>
  <c r="J342" i="17"/>
  <c r="I342" i="17" s="1"/>
  <c r="N341" i="17"/>
  <c r="M341" i="17"/>
  <c r="L341" i="17"/>
  <c r="K341" i="17"/>
  <c r="I341" i="17" s="1"/>
  <c r="J341" i="17"/>
  <c r="N340" i="17"/>
  <c r="M340" i="17"/>
  <c r="L340" i="17"/>
  <c r="K340" i="17"/>
  <c r="J340" i="17"/>
  <c r="I340" i="17" s="1"/>
  <c r="N339" i="17"/>
  <c r="M339" i="17"/>
  <c r="L339" i="17"/>
  <c r="K339" i="17"/>
  <c r="I339" i="17" s="1"/>
  <c r="J339" i="17"/>
  <c r="N338" i="17"/>
  <c r="M338" i="17"/>
  <c r="L338" i="17"/>
  <c r="K338" i="17"/>
  <c r="J338" i="17"/>
  <c r="I338" i="17" s="1"/>
  <c r="N337" i="17"/>
  <c r="M337" i="17"/>
  <c r="L337" i="17"/>
  <c r="K337" i="17"/>
  <c r="I337" i="17" s="1"/>
  <c r="J337" i="17"/>
  <c r="N336" i="17"/>
  <c r="M336" i="17"/>
  <c r="L336" i="17"/>
  <c r="K336" i="17"/>
  <c r="J336" i="17"/>
  <c r="I336" i="17" s="1"/>
  <c r="U36" i="17" s="1"/>
  <c r="N335" i="17"/>
  <c r="M335" i="17"/>
  <c r="L335" i="17"/>
  <c r="K335" i="17"/>
  <c r="I335" i="17" s="1"/>
  <c r="J335" i="17"/>
  <c r="N334" i="17"/>
  <c r="M334" i="17"/>
  <c r="L334" i="17"/>
  <c r="K334" i="17"/>
  <c r="J334" i="17"/>
  <c r="I334" i="17" s="1"/>
  <c r="N333" i="17"/>
  <c r="M333" i="17"/>
  <c r="L333" i="17"/>
  <c r="K333" i="17"/>
  <c r="I333" i="17" s="1"/>
  <c r="J333" i="17"/>
  <c r="N332" i="17"/>
  <c r="M332" i="17"/>
  <c r="L332" i="17"/>
  <c r="K332" i="17"/>
  <c r="J332" i="17"/>
  <c r="I332" i="17" s="1"/>
  <c r="N331" i="17"/>
  <c r="M331" i="17"/>
  <c r="L331" i="17"/>
  <c r="K331" i="17"/>
  <c r="I331" i="17" s="1"/>
  <c r="J331" i="17"/>
  <c r="N330" i="17"/>
  <c r="M330" i="17"/>
  <c r="L330" i="17"/>
  <c r="K330" i="17"/>
  <c r="J330" i="17"/>
  <c r="I330" i="17" s="1"/>
  <c r="N329" i="17"/>
  <c r="M329" i="17"/>
  <c r="L329" i="17"/>
  <c r="K329" i="17"/>
  <c r="I329" i="17" s="1"/>
  <c r="J329" i="17"/>
  <c r="N328" i="17"/>
  <c r="M328" i="17"/>
  <c r="L328" i="17"/>
  <c r="K328" i="17"/>
  <c r="J328" i="17"/>
  <c r="I328" i="17" s="1"/>
  <c r="N327" i="17"/>
  <c r="M327" i="17"/>
  <c r="L327" i="17"/>
  <c r="K327" i="17"/>
  <c r="I327" i="17" s="1"/>
  <c r="J327" i="17"/>
  <c r="N326" i="17"/>
  <c r="M326" i="17"/>
  <c r="L326" i="17"/>
  <c r="K326" i="17"/>
  <c r="J326" i="17"/>
  <c r="I326" i="17" s="1"/>
  <c r="N325" i="17"/>
  <c r="M325" i="17"/>
  <c r="L325" i="17"/>
  <c r="K325" i="17"/>
  <c r="I325" i="17" s="1"/>
  <c r="J325" i="17"/>
  <c r="N324" i="17"/>
  <c r="M324" i="17"/>
  <c r="L324" i="17"/>
  <c r="K324" i="17"/>
  <c r="J324" i="17"/>
  <c r="I324" i="17" s="1"/>
  <c r="N323" i="17"/>
  <c r="M323" i="17"/>
  <c r="L323" i="17"/>
  <c r="K323" i="17"/>
  <c r="I323" i="17" s="1"/>
  <c r="J323" i="17"/>
  <c r="N322" i="17"/>
  <c r="M322" i="17"/>
  <c r="L322" i="17"/>
  <c r="K322" i="17"/>
  <c r="J322" i="17"/>
  <c r="I322" i="17" s="1"/>
  <c r="N321" i="17"/>
  <c r="M321" i="17"/>
  <c r="L321" i="17"/>
  <c r="K321" i="17"/>
  <c r="I321" i="17" s="1"/>
  <c r="J321" i="17"/>
  <c r="N320" i="17"/>
  <c r="M320" i="17"/>
  <c r="L320" i="17"/>
  <c r="K320" i="17"/>
  <c r="J320" i="17"/>
  <c r="I320" i="17" s="1"/>
  <c r="N319" i="17"/>
  <c r="M319" i="17"/>
  <c r="L319" i="17"/>
  <c r="K319" i="17"/>
  <c r="I319" i="17" s="1"/>
  <c r="J319" i="17"/>
  <c r="N318" i="17"/>
  <c r="M318" i="17"/>
  <c r="L318" i="17"/>
  <c r="K318" i="17"/>
  <c r="J318" i="17"/>
  <c r="I318" i="17" s="1"/>
  <c r="N317" i="17"/>
  <c r="M317" i="17"/>
  <c r="L317" i="17"/>
  <c r="K317" i="17"/>
  <c r="I317" i="17" s="1"/>
  <c r="J317" i="17"/>
  <c r="N316" i="17"/>
  <c r="M316" i="17"/>
  <c r="L316" i="17"/>
  <c r="K316" i="17"/>
  <c r="J316" i="17"/>
  <c r="I316" i="17" s="1"/>
  <c r="N315" i="17"/>
  <c r="M315" i="17"/>
  <c r="L315" i="17"/>
  <c r="K315" i="17"/>
  <c r="I315" i="17" s="1"/>
  <c r="J315" i="17"/>
  <c r="N314" i="17"/>
  <c r="M314" i="17"/>
  <c r="L314" i="17"/>
  <c r="K314" i="17"/>
  <c r="J314" i="17"/>
  <c r="I314" i="17" s="1"/>
  <c r="N313" i="17"/>
  <c r="M313" i="17"/>
  <c r="L313" i="17"/>
  <c r="K313" i="17"/>
  <c r="I313" i="17" s="1"/>
  <c r="J313" i="17"/>
  <c r="N312" i="17"/>
  <c r="M312" i="17"/>
  <c r="L312" i="17"/>
  <c r="I312" i="17" s="1"/>
  <c r="K312" i="17"/>
  <c r="J312" i="17"/>
  <c r="N311" i="17"/>
  <c r="M311" i="17"/>
  <c r="L311" i="17"/>
  <c r="K311" i="17"/>
  <c r="I311" i="17" s="1"/>
  <c r="J311" i="17"/>
  <c r="N310" i="17"/>
  <c r="M310" i="17"/>
  <c r="L310" i="17"/>
  <c r="I310" i="17" s="1"/>
  <c r="K310" i="17"/>
  <c r="J310" i="17"/>
  <c r="N309" i="17"/>
  <c r="M309" i="17"/>
  <c r="L309" i="17"/>
  <c r="K309" i="17"/>
  <c r="I309" i="17" s="1"/>
  <c r="J309" i="17"/>
  <c r="N308" i="17"/>
  <c r="M308" i="17"/>
  <c r="L308" i="17"/>
  <c r="I308" i="17" s="1"/>
  <c r="K308" i="17"/>
  <c r="J308" i="17"/>
  <c r="N307" i="17"/>
  <c r="M307" i="17"/>
  <c r="L307" i="17"/>
  <c r="K307" i="17"/>
  <c r="I307" i="17" s="1"/>
  <c r="J307" i="17"/>
  <c r="N306" i="17"/>
  <c r="M306" i="17"/>
  <c r="L306" i="17"/>
  <c r="I306" i="17" s="1"/>
  <c r="K306" i="17"/>
  <c r="J306" i="17"/>
  <c r="N305" i="17"/>
  <c r="M305" i="17"/>
  <c r="L305" i="17"/>
  <c r="K305" i="17"/>
  <c r="I305" i="17" s="1"/>
  <c r="J305" i="17"/>
  <c r="N304" i="17"/>
  <c r="M304" i="17"/>
  <c r="L304" i="17"/>
  <c r="I304" i="17" s="1"/>
  <c r="K304" i="17"/>
  <c r="J304" i="17"/>
  <c r="N303" i="17"/>
  <c r="M303" i="17"/>
  <c r="L303" i="17"/>
  <c r="K303" i="17"/>
  <c r="I303" i="17" s="1"/>
  <c r="J303" i="17"/>
  <c r="N302" i="17"/>
  <c r="M302" i="17"/>
  <c r="L302" i="17"/>
  <c r="I302" i="17" s="1"/>
  <c r="K302" i="17"/>
  <c r="J302" i="17"/>
  <c r="N301" i="17"/>
  <c r="M301" i="17"/>
  <c r="L301" i="17"/>
  <c r="K301" i="17"/>
  <c r="I301" i="17" s="1"/>
  <c r="J301" i="17"/>
  <c r="N300" i="17"/>
  <c r="M300" i="17"/>
  <c r="L300" i="17"/>
  <c r="K300" i="17"/>
  <c r="J300" i="17"/>
  <c r="I300" i="17" s="1"/>
  <c r="N299" i="17"/>
  <c r="M299" i="17"/>
  <c r="L299" i="17"/>
  <c r="K299" i="17"/>
  <c r="I299" i="17" s="1"/>
  <c r="J299" i="17"/>
  <c r="N298" i="17"/>
  <c r="M298" i="17"/>
  <c r="L298" i="17"/>
  <c r="K298" i="17"/>
  <c r="J298" i="17"/>
  <c r="I298" i="17" s="1"/>
  <c r="N297" i="17"/>
  <c r="M297" i="17"/>
  <c r="L297" i="17"/>
  <c r="K297" i="17"/>
  <c r="I297" i="17" s="1"/>
  <c r="J297" i="17"/>
  <c r="N296" i="17"/>
  <c r="M296" i="17"/>
  <c r="L296" i="17"/>
  <c r="K296" i="17"/>
  <c r="J296" i="17"/>
  <c r="I296" i="17" s="1"/>
  <c r="N295" i="17"/>
  <c r="M295" i="17"/>
  <c r="L295" i="17"/>
  <c r="K295" i="17"/>
  <c r="I295" i="17" s="1"/>
  <c r="J295" i="17"/>
  <c r="N294" i="17"/>
  <c r="M294" i="17"/>
  <c r="L294" i="17"/>
  <c r="K294" i="17"/>
  <c r="J294" i="17"/>
  <c r="I294" i="17" s="1"/>
  <c r="N293" i="17"/>
  <c r="M293" i="17"/>
  <c r="L293" i="17"/>
  <c r="K293" i="17"/>
  <c r="I293" i="17" s="1"/>
  <c r="J293" i="17"/>
  <c r="N292" i="17"/>
  <c r="M292" i="17"/>
  <c r="L292" i="17"/>
  <c r="K292" i="17"/>
  <c r="J292" i="17"/>
  <c r="I292" i="17" s="1"/>
  <c r="N291" i="17"/>
  <c r="M291" i="17"/>
  <c r="L291" i="17"/>
  <c r="K291" i="17"/>
  <c r="I291" i="17" s="1"/>
  <c r="J291" i="17"/>
  <c r="N290" i="17"/>
  <c r="M290" i="17"/>
  <c r="L290" i="17"/>
  <c r="K290" i="17"/>
  <c r="J290" i="17"/>
  <c r="I290" i="17" s="1"/>
  <c r="N289" i="17"/>
  <c r="M289" i="17"/>
  <c r="L289" i="17"/>
  <c r="K289" i="17"/>
  <c r="I289" i="17" s="1"/>
  <c r="J289" i="17"/>
  <c r="N288" i="17"/>
  <c r="M288" i="17"/>
  <c r="L288" i="17"/>
  <c r="K288" i="17"/>
  <c r="J288" i="17"/>
  <c r="I288" i="17" s="1"/>
  <c r="N287" i="17"/>
  <c r="M287" i="17"/>
  <c r="L287" i="17"/>
  <c r="K287" i="17"/>
  <c r="I287" i="17" s="1"/>
  <c r="J287" i="17"/>
  <c r="N286" i="17"/>
  <c r="M286" i="17"/>
  <c r="L286" i="17"/>
  <c r="K286" i="17"/>
  <c r="J286" i="17"/>
  <c r="I286" i="17" s="1"/>
  <c r="N285" i="17"/>
  <c r="M285" i="17"/>
  <c r="L285" i="17"/>
  <c r="K285" i="17"/>
  <c r="I285" i="17" s="1"/>
  <c r="J285" i="17"/>
  <c r="N284" i="17"/>
  <c r="M284" i="17"/>
  <c r="L284" i="17"/>
  <c r="K284" i="17"/>
  <c r="J284" i="17"/>
  <c r="I284" i="17" s="1"/>
  <c r="N283" i="17"/>
  <c r="M283" i="17"/>
  <c r="L283" i="17"/>
  <c r="K283" i="17"/>
  <c r="I283" i="17" s="1"/>
  <c r="J283" i="17"/>
  <c r="N282" i="17"/>
  <c r="M282" i="17"/>
  <c r="L282" i="17"/>
  <c r="K282" i="17"/>
  <c r="J282" i="17"/>
  <c r="I282" i="17" s="1"/>
  <c r="N281" i="17"/>
  <c r="M281" i="17"/>
  <c r="L281" i="17"/>
  <c r="K281" i="17"/>
  <c r="I281" i="17" s="1"/>
  <c r="J281" i="17"/>
  <c r="N280" i="17"/>
  <c r="M280" i="17"/>
  <c r="L280" i="17"/>
  <c r="K280" i="17"/>
  <c r="J280" i="17"/>
  <c r="I280" i="17" s="1"/>
  <c r="N279" i="17"/>
  <c r="M279" i="17"/>
  <c r="L279" i="17"/>
  <c r="K279" i="17"/>
  <c r="I279" i="17" s="1"/>
  <c r="U35" i="17" s="1"/>
  <c r="J279" i="17"/>
  <c r="N278" i="17"/>
  <c r="M278" i="17"/>
  <c r="L278" i="17"/>
  <c r="K278" i="17"/>
  <c r="J278" i="17"/>
  <c r="I278" i="17" s="1"/>
  <c r="N277" i="17"/>
  <c r="M277" i="17"/>
  <c r="L277" i="17"/>
  <c r="K277" i="17"/>
  <c r="I277" i="17" s="1"/>
  <c r="J277" i="17"/>
  <c r="N276" i="17"/>
  <c r="M276" i="17"/>
  <c r="L276" i="17"/>
  <c r="K276" i="17"/>
  <c r="J276" i="17"/>
  <c r="I276" i="17" s="1"/>
  <c r="N275" i="17"/>
  <c r="M275" i="17"/>
  <c r="L275" i="17"/>
  <c r="K275" i="17"/>
  <c r="I275" i="17" s="1"/>
  <c r="J275" i="17"/>
  <c r="N274" i="17"/>
  <c r="M274" i="17"/>
  <c r="L274" i="17"/>
  <c r="K274" i="17"/>
  <c r="J274" i="17"/>
  <c r="I274" i="17" s="1"/>
  <c r="N273" i="17"/>
  <c r="M273" i="17"/>
  <c r="L273" i="17"/>
  <c r="K273" i="17"/>
  <c r="I273" i="17" s="1"/>
  <c r="J273" i="17"/>
  <c r="N272" i="17"/>
  <c r="M272" i="17"/>
  <c r="L272" i="17"/>
  <c r="K272" i="17"/>
  <c r="J272" i="17"/>
  <c r="I272" i="17" s="1"/>
  <c r="N271" i="17"/>
  <c r="M271" i="17"/>
  <c r="L271" i="17"/>
  <c r="K271" i="17"/>
  <c r="I271" i="17" s="1"/>
  <c r="J271" i="17"/>
  <c r="N270" i="17"/>
  <c r="M270" i="17"/>
  <c r="L270" i="17"/>
  <c r="K270" i="17"/>
  <c r="J270" i="17"/>
  <c r="I270" i="17" s="1"/>
  <c r="N269" i="17"/>
  <c r="M269" i="17"/>
  <c r="L269" i="17"/>
  <c r="K269" i="17"/>
  <c r="I269" i="17" s="1"/>
  <c r="J269" i="17"/>
  <c r="N268" i="17"/>
  <c r="M268" i="17"/>
  <c r="L268" i="17"/>
  <c r="K268" i="17"/>
  <c r="J268" i="17"/>
  <c r="I268" i="17" s="1"/>
  <c r="N267" i="17"/>
  <c r="M267" i="17"/>
  <c r="L267" i="17"/>
  <c r="K267" i="17"/>
  <c r="I267" i="17" s="1"/>
  <c r="J267" i="17"/>
  <c r="N266" i="17"/>
  <c r="M266" i="17"/>
  <c r="L266" i="17"/>
  <c r="K266" i="17"/>
  <c r="J266" i="17"/>
  <c r="I266" i="17" s="1"/>
  <c r="N265" i="17"/>
  <c r="M265" i="17"/>
  <c r="L265" i="17"/>
  <c r="K265" i="17"/>
  <c r="I265" i="17" s="1"/>
  <c r="J265" i="17"/>
  <c r="N264" i="17"/>
  <c r="M264" i="17"/>
  <c r="L264" i="17"/>
  <c r="K264" i="17"/>
  <c r="J264" i="17"/>
  <c r="I264" i="17" s="1"/>
  <c r="N263" i="17"/>
  <c r="M263" i="17"/>
  <c r="L263" i="17"/>
  <c r="K263" i="17"/>
  <c r="I263" i="17" s="1"/>
  <c r="J263" i="17"/>
  <c r="N262" i="17"/>
  <c r="M262" i="17"/>
  <c r="L262" i="17"/>
  <c r="K262" i="17"/>
  <c r="J262" i="17"/>
  <c r="I262" i="17" s="1"/>
  <c r="N261" i="17"/>
  <c r="M261" i="17"/>
  <c r="L261" i="17"/>
  <c r="K261" i="17"/>
  <c r="I261" i="17" s="1"/>
  <c r="J261" i="17"/>
  <c r="N260" i="17"/>
  <c r="M260" i="17"/>
  <c r="L260" i="17"/>
  <c r="K260" i="17"/>
  <c r="J260" i="17"/>
  <c r="I260" i="17" s="1"/>
  <c r="N259" i="17"/>
  <c r="M259" i="17"/>
  <c r="L259" i="17"/>
  <c r="K259" i="17"/>
  <c r="I259" i="17" s="1"/>
  <c r="J259" i="17"/>
  <c r="N258" i="17"/>
  <c r="M258" i="17"/>
  <c r="L258" i="17"/>
  <c r="K258" i="17"/>
  <c r="J258" i="17"/>
  <c r="I258" i="17" s="1"/>
  <c r="N257" i="17"/>
  <c r="M257" i="17"/>
  <c r="L257" i="17"/>
  <c r="K257" i="17"/>
  <c r="I257" i="17" s="1"/>
  <c r="J257" i="17"/>
  <c r="N256" i="17"/>
  <c r="M256" i="17"/>
  <c r="L256" i="17"/>
  <c r="K256" i="17"/>
  <c r="J256" i="17"/>
  <c r="I256" i="17" s="1"/>
  <c r="N255" i="17"/>
  <c r="M255" i="17"/>
  <c r="L255" i="17"/>
  <c r="K255" i="17"/>
  <c r="I255" i="17" s="1"/>
  <c r="J255" i="17"/>
  <c r="N254" i="17"/>
  <c r="M254" i="17"/>
  <c r="L254" i="17"/>
  <c r="K254" i="17"/>
  <c r="J254" i="17"/>
  <c r="I254" i="17" s="1"/>
  <c r="N253" i="17"/>
  <c r="M253" i="17"/>
  <c r="L253" i="17"/>
  <c r="K253" i="17"/>
  <c r="I253" i="17" s="1"/>
  <c r="J253" i="17"/>
  <c r="N252" i="17"/>
  <c r="M252" i="17"/>
  <c r="L252" i="17"/>
  <c r="K252" i="17"/>
  <c r="J252" i="17"/>
  <c r="I252" i="17" s="1"/>
  <c r="N251" i="17"/>
  <c r="M251" i="17"/>
  <c r="L251" i="17"/>
  <c r="K251" i="17"/>
  <c r="I251" i="17" s="1"/>
  <c r="U34" i="17" s="1"/>
  <c r="J251" i="17"/>
  <c r="N250" i="17"/>
  <c r="M250" i="17"/>
  <c r="L250" i="17"/>
  <c r="K250" i="17"/>
  <c r="J250" i="17"/>
  <c r="I250" i="17" s="1"/>
  <c r="N249" i="17"/>
  <c r="M249" i="17"/>
  <c r="L249" i="17"/>
  <c r="K249" i="17"/>
  <c r="I249" i="17" s="1"/>
  <c r="J249" i="17"/>
  <c r="N248" i="17"/>
  <c r="M248" i="17"/>
  <c r="L248" i="17"/>
  <c r="K248" i="17"/>
  <c r="J248" i="17"/>
  <c r="I248" i="17" s="1"/>
  <c r="N247" i="17"/>
  <c r="M247" i="17"/>
  <c r="L247" i="17"/>
  <c r="K247" i="17"/>
  <c r="I247" i="17" s="1"/>
  <c r="J247" i="17"/>
  <c r="N246" i="17"/>
  <c r="M246" i="17"/>
  <c r="L246" i="17"/>
  <c r="K246" i="17"/>
  <c r="J246" i="17"/>
  <c r="I246" i="17" s="1"/>
  <c r="N245" i="17"/>
  <c r="M245" i="17"/>
  <c r="L245" i="17"/>
  <c r="K245" i="17"/>
  <c r="I245" i="17" s="1"/>
  <c r="J245" i="17"/>
  <c r="N244" i="17"/>
  <c r="M244" i="17"/>
  <c r="L244" i="17"/>
  <c r="K244" i="17"/>
  <c r="J244" i="17"/>
  <c r="I244" i="17" s="1"/>
  <c r="N243" i="17"/>
  <c r="M243" i="17"/>
  <c r="L243" i="17"/>
  <c r="K243" i="17"/>
  <c r="I243" i="17" s="1"/>
  <c r="J243" i="17"/>
  <c r="N242" i="17"/>
  <c r="M242" i="17"/>
  <c r="L242" i="17"/>
  <c r="K242" i="17"/>
  <c r="J242" i="17"/>
  <c r="I242" i="17" s="1"/>
  <c r="N241" i="17"/>
  <c r="M241" i="17"/>
  <c r="L241" i="17"/>
  <c r="K241" i="17"/>
  <c r="I241" i="17" s="1"/>
  <c r="J241" i="17"/>
  <c r="N240" i="17"/>
  <c r="M240" i="17"/>
  <c r="L240" i="17"/>
  <c r="K240" i="17"/>
  <c r="J240" i="17"/>
  <c r="I240" i="17" s="1"/>
  <c r="N239" i="17"/>
  <c r="M239" i="17"/>
  <c r="L239" i="17"/>
  <c r="K239" i="17"/>
  <c r="I239" i="17" s="1"/>
  <c r="J239" i="17"/>
  <c r="N238" i="17"/>
  <c r="M238" i="17"/>
  <c r="L238" i="17"/>
  <c r="K238" i="17"/>
  <c r="J238" i="17"/>
  <c r="I238" i="17" s="1"/>
  <c r="N237" i="17"/>
  <c r="M237" i="17"/>
  <c r="L237" i="17"/>
  <c r="K237" i="17"/>
  <c r="I237" i="17" s="1"/>
  <c r="J237" i="17"/>
  <c r="N236" i="17"/>
  <c r="M236" i="17"/>
  <c r="L236" i="17"/>
  <c r="K236" i="17"/>
  <c r="J236" i="17"/>
  <c r="I236" i="17" s="1"/>
  <c r="U38" i="17" s="1"/>
  <c r="N235" i="17"/>
  <c r="M235" i="17"/>
  <c r="L235" i="17"/>
  <c r="K235" i="17"/>
  <c r="I235" i="17" s="1"/>
  <c r="U37" i="17" s="1"/>
  <c r="J235" i="17"/>
  <c r="N234" i="17"/>
  <c r="M234" i="17"/>
  <c r="L234" i="17"/>
  <c r="K234" i="17"/>
  <c r="J234" i="17"/>
  <c r="I234" i="17" s="1"/>
  <c r="N233" i="17"/>
  <c r="M233" i="17"/>
  <c r="L233" i="17"/>
  <c r="K233" i="17"/>
  <c r="I233" i="17" s="1"/>
  <c r="J233" i="17"/>
  <c r="N232" i="17"/>
  <c r="M232" i="17"/>
  <c r="L232" i="17"/>
  <c r="K232" i="17"/>
  <c r="J232" i="17"/>
  <c r="I232" i="17" s="1"/>
  <c r="N231" i="17"/>
  <c r="M231" i="17"/>
  <c r="L231" i="17"/>
  <c r="K231" i="17"/>
  <c r="I231" i="17" s="1"/>
  <c r="U33" i="17" s="1"/>
  <c r="J231" i="17"/>
  <c r="N230" i="17"/>
  <c r="M230" i="17"/>
  <c r="L230" i="17"/>
  <c r="K230" i="17"/>
  <c r="J230" i="17"/>
  <c r="I230" i="17" s="1"/>
  <c r="N229" i="17"/>
  <c r="M229" i="17"/>
  <c r="L229" i="17"/>
  <c r="K229" i="17"/>
  <c r="I229" i="17" s="1"/>
  <c r="J229" i="17"/>
  <c r="N228" i="17"/>
  <c r="M228" i="17"/>
  <c r="L228" i="17"/>
  <c r="K228" i="17"/>
  <c r="J228" i="17"/>
  <c r="I228" i="17" s="1"/>
  <c r="N227" i="17"/>
  <c r="M227" i="17"/>
  <c r="L227" i="17"/>
  <c r="K227" i="17"/>
  <c r="I227" i="17" s="1"/>
  <c r="J227" i="17"/>
  <c r="N226" i="17"/>
  <c r="M226" i="17"/>
  <c r="L226" i="17"/>
  <c r="K226" i="17"/>
  <c r="J226" i="17"/>
  <c r="I226" i="17" s="1"/>
  <c r="N225" i="17"/>
  <c r="M225" i="17"/>
  <c r="L225" i="17"/>
  <c r="K225" i="17"/>
  <c r="I225" i="17" s="1"/>
  <c r="J225" i="17"/>
  <c r="N224" i="17"/>
  <c r="M224" i="17"/>
  <c r="L224" i="17"/>
  <c r="K224" i="17"/>
  <c r="J224" i="17"/>
  <c r="I224" i="17" s="1"/>
  <c r="N223" i="17"/>
  <c r="M223" i="17"/>
  <c r="L223" i="17"/>
  <c r="K223" i="17"/>
  <c r="I223" i="17" s="1"/>
  <c r="J223" i="17"/>
  <c r="N222" i="17"/>
  <c r="M222" i="17"/>
  <c r="L222" i="17"/>
  <c r="K222" i="17"/>
  <c r="J222" i="17"/>
  <c r="I222" i="17" s="1"/>
  <c r="N221" i="17"/>
  <c r="M221" i="17"/>
  <c r="L221" i="17"/>
  <c r="K221" i="17"/>
  <c r="I221" i="17" s="1"/>
  <c r="J221" i="17"/>
  <c r="N220" i="17"/>
  <c r="M220" i="17"/>
  <c r="L220" i="17"/>
  <c r="K220" i="17"/>
  <c r="J220" i="17"/>
  <c r="I220" i="17" s="1"/>
  <c r="N219" i="17"/>
  <c r="M219" i="17"/>
  <c r="L219" i="17"/>
  <c r="K219" i="17"/>
  <c r="I219" i="17" s="1"/>
  <c r="J219" i="17"/>
  <c r="N218" i="17"/>
  <c r="M218" i="17"/>
  <c r="L218" i="17"/>
  <c r="K218" i="17"/>
  <c r="J218" i="17"/>
  <c r="I218" i="17" s="1"/>
  <c r="N217" i="17"/>
  <c r="M217" i="17"/>
  <c r="L217" i="17"/>
  <c r="K217" i="17"/>
  <c r="I217" i="17" s="1"/>
  <c r="J217" i="17"/>
  <c r="N216" i="17"/>
  <c r="M216" i="17"/>
  <c r="L216" i="17"/>
  <c r="K216" i="17"/>
  <c r="J216" i="17"/>
  <c r="I216" i="17" s="1"/>
  <c r="N215" i="17"/>
  <c r="M215" i="17"/>
  <c r="L215" i="17"/>
  <c r="K215" i="17"/>
  <c r="I215" i="17" s="1"/>
  <c r="J215" i="17"/>
  <c r="N214" i="17"/>
  <c r="M214" i="17"/>
  <c r="L214" i="17"/>
  <c r="K214" i="17"/>
  <c r="J214" i="17"/>
  <c r="I214" i="17" s="1"/>
  <c r="N213" i="17"/>
  <c r="M213" i="17"/>
  <c r="L213" i="17"/>
  <c r="K213" i="17"/>
  <c r="I213" i="17" s="1"/>
  <c r="J213" i="17"/>
  <c r="N212" i="17"/>
  <c r="M212" i="17"/>
  <c r="L212" i="17"/>
  <c r="I212" i="17" s="1"/>
  <c r="K212" i="17"/>
  <c r="J212" i="17"/>
  <c r="N211" i="17"/>
  <c r="M211" i="17"/>
  <c r="L211" i="17"/>
  <c r="K211" i="17"/>
  <c r="I211" i="17" s="1"/>
  <c r="J211" i="17"/>
  <c r="N210" i="17"/>
  <c r="M210" i="17"/>
  <c r="L210" i="17"/>
  <c r="I210" i="17" s="1"/>
  <c r="K210" i="17"/>
  <c r="J210" i="17"/>
  <c r="N209" i="17"/>
  <c r="M209" i="17"/>
  <c r="L209" i="17"/>
  <c r="K209" i="17"/>
  <c r="I209" i="17" s="1"/>
  <c r="U32" i="17" s="1"/>
  <c r="J209" i="17"/>
  <c r="N208" i="17"/>
  <c r="M208" i="17"/>
  <c r="L208" i="17"/>
  <c r="I208" i="17" s="1"/>
  <c r="K208" i="17"/>
  <c r="J208" i="17"/>
  <c r="N207" i="17"/>
  <c r="M207" i="17"/>
  <c r="L207" i="17"/>
  <c r="K207" i="17"/>
  <c r="I207" i="17" s="1"/>
  <c r="J207" i="17"/>
  <c r="N206" i="17"/>
  <c r="M206" i="17"/>
  <c r="L206" i="17"/>
  <c r="I206" i="17" s="1"/>
  <c r="K206" i="17"/>
  <c r="J206" i="17"/>
  <c r="N205" i="17"/>
  <c r="M205" i="17"/>
  <c r="L205" i="17"/>
  <c r="K205" i="17"/>
  <c r="I205" i="17" s="1"/>
  <c r="J205" i="17"/>
  <c r="N204" i="17"/>
  <c r="M204" i="17"/>
  <c r="L204" i="17"/>
  <c r="I204" i="17" s="1"/>
  <c r="K204" i="17"/>
  <c r="J204" i="17"/>
  <c r="N203" i="17"/>
  <c r="M203" i="17"/>
  <c r="L203" i="17"/>
  <c r="K203" i="17"/>
  <c r="I203" i="17" s="1"/>
  <c r="K37" i="17" s="1"/>
  <c r="J203" i="17"/>
  <c r="N202" i="17"/>
  <c r="M202" i="17"/>
  <c r="L202" i="17"/>
  <c r="I202" i="17" s="1"/>
  <c r="K36" i="17" s="1"/>
  <c r="K202" i="17"/>
  <c r="J202" i="17"/>
  <c r="N201" i="17"/>
  <c r="M201" i="17"/>
  <c r="L201" i="17"/>
  <c r="K201" i="17"/>
  <c r="I201" i="17" s="1"/>
  <c r="K35" i="17" s="1"/>
  <c r="J201" i="17"/>
  <c r="N200" i="17"/>
  <c r="M200" i="17"/>
  <c r="L200" i="17"/>
  <c r="I200" i="17" s="1"/>
  <c r="K200" i="17"/>
  <c r="J200" i="17"/>
  <c r="N199" i="17"/>
  <c r="M199" i="17"/>
  <c r="L199" i="17"/>
  <c r="K199" i="17"/>
  <c r="I199" i="17" s="1"/>
  <c r="U31" i="17" s="1"/>
  <c r="J199" i="17"/>
  <c r="N198" i="17"/>
  <c r="M198" i="17"/>
  <c r="L198" i="17"/>
  <c r="I198" i="17" s="1"/>
  <c r="K198" i="17"/>
  <c r="J198" i="17"/>
  <c r="N197" i="17"/>
  <c r="M197" i="17"/>
  <c r="L197" i="17"/>
  <c r="K197" i="17"/>
  <c r="I197" i="17" s="1"/>
  <c r="J197" i="17"/>
  <c r="N196" i="17"/>
  <c r="M196" i="17"/>
  <c r="L196" i="17"/>
  <c r="I196" i="17" s="1"/>
  <c r="K34" i="17" s="1"/>
  <c r="K196" i="17"/>
  <c r="J196" i="17"/>
  <c r="N195" i="17"/>
  <c r="M195" i="17"/>
  <c r="L195" i="17"/>
  <c r="K195" i="17"/>
  <c r="I195" i="17" s="1"/>
  <c r="K33" i="17" s="1"/>
  <c r="J195" i="17"/>
  <c r="N194" i="17"/>
  <c r="M194" i="17"/>
  <c r="L194" i="17"/>
  <c r="I194" i="17" s="1"/>
  <c r="K194" i="17"/>
  <c r="J194" i="17"/>
  <c r="N193" i="17"/>
  <c r="M193" i="17"/>
  <c r="L193" i="17"/>
  <c r="K193" i="17"/>
  <c r="I193" i="17" s="1"/>
  <c r="J193" i="17"/>
  <c r="N192" i="17"/>
  <c r="M192" i="17"/>
  <c r="L192" i="17"/>
  <c r="I192" i="17" s="1"/>
  <c r="K192" i="17"/>
  <c r="J192" i="17"/>
  <c r="N191" i="17"/>
  <c r="M191" i="17"/>
  <c r="L191" i="17"/>
  <c r="K191" i="17"/>
  <c r="I191" i="17" s="1"/>
  <c r="J191" i="17"/>
  <c r="N190" i="17"/>
  <c r="M190" i="17"/>
  <c r="L190" i="17"/>
  <c r="I190" i="17" s="1"/>
  <c r="K190" i="17"/>
  <c r="J190" i="17"/>
  <c r="N189" i="17"/>
  <c r="M189" i="17"/>
  <c r="L189" i="17"/>
  <c r="K189" i="17"/>
  <c r="I189" i="17" s="1"/>
  <c r="J189" i="17"/>
  <c r="N188" i="17"/>
  <c r="M188" i="17"/>
  <c r="L188" i="17"/>
  <c r="I188" i="17" s="1"/>
  <c r="K188" i="17"/>
  <c r="J188" i="17"/>
  <c r="N187" i="17"/>
  <c r="M187" i="17"/>
  <c r="L187" i="17"/>
  <c r="K187" i="17"/>
  <c r="I187" i="17" s="1"/>
  <c r="K32" i="17" s="1"/>
  <c r="J187" i="17"/>
  <c r="N186" i="17"/>
  <c r="M186" i="17"/>
  <c r="L186" i="17"/>
  <c r="I186" i="17" s="1"/>
  <c r="K31" i="17" s="1"/>
  <c r="K186" i="17"/>
  <c r="J186" i="17"/>
  <c r="N185" i="17"/>
  <c r="M185" i="17"/>
  <c r="L185" i="17"/>
  <c r="K185" i="17"/>
  <c r="I185" i="17" s="1"/>
  <c r="K30" i="17" s="1"/>
  <c r="J185" i="17"/>
  <c r="N184" i="17"/>
  <c r="M184" i="17"/>
  <c r="L184" i="17"/>
  <c r="I184" i="17" s="1"/>
  <c r="K184" i="17"/>
  <c r="J184" i="17"/>
  <c r="N183" i="17"/>
  <c r="M183" i="17"/>
  <c r="L183" i="17"/>
  <c r="K183" i="17"/>
  <c r="I183" i="17" s="1"/>
  <c r="J183" i="17"/>
  <c r="N182" i="17"/>
  <c r="M182" i="17"/>
  <c r="L182" i="17"/>
  <c r="I182" i="17" s="1"/>
  <c r="K182" i="17"/>
  <c r="J182" i="17"/>
  <c r="N181" i="17"/>
  <c r="M181" i="17"/>
  <c r="L181" i="17"/>
  <c r="K181" i="17"/>
  <c r="I181" i="17" s="1"/>
  <c r="J181" i="17"/>
  <c r="N180" i="17"/>
  <c r="M180" i="17"/>
  <c r="L180" i="17"/>
  <c r="I180" i="17" s="1"/>
  <c r="K180" i="17"/>
  <c r="J180" i="17"/>
  <c r="N179" i="17"/>
  <c r="M179" i="17"/>
  <c r="L179" i="17"/>
  <c r="K179" i="17"/>
  <c r="I179" i="17" s="1"/>
  <c r="J179" i="17"/>
  <c r="N178" i="17"/>
  <c r="M178" i="17"/>
  <c r="L178" i="17"/>
  <c r="I178" i="17" s="1"/>
  <c r="U30" i="17" s="1"/>
  <c r="K178" i="17"/>
  <c r="J178" i="17"/>
  <c r="N177" i="17"/>
  <c r="M177" i="17"/>
  <c r="L177" i="17"/>
  <c r="K177" i="17"/>
  <c r="I177" i="17" s="1"/>
  <c r="J177" i="17"/>
  <c r="N176" i="17"/>
  <c r="M176" i="17"/>
  <c r="L176" i="17"/>
  <c r="I176" i="17" s="1"/>
  <c r="K176" i="17"/>
  <c r="J176" i="17"/>
  <c r="N175" i="17"/>
  <c r="M175" i="17"/>
  <c r="L175" i="17"/>
  <c r="K175" i="17"/>
  <c r="I175" i="17" s="1"/>
  <c r="J175" i="17"/>
  <c r="N174" i="17"/>
  <c r="M174" i="17"/>
  <c r="L174" i="17"/>
  <c r="I174" i="17" s="1"/>
  <c r="K29" i="17" s="1"/>
  <c r="K174" i="17"/>
  <c r="J174" i="17"/>
  <c r="N173" i="17"/>
  <c r="M173" i="17"/>
  <c r="L173" i="17"/>
  <c r="K173" i="17"/>
  <c r="I173" i="17" s="1"/>
  <c r="K28" i="17" s="1"/>
  <c r="J173" i="17"/>
  <c r="N172" i="17"/>
  <c r="M172" i="17"/>
  <c r="L172" i="17"/>
  <c r="I172" i="17" s="1"/>
  <c r="K172" i="17"/>
  <c r="J172" i="17"/>
  <c r="N171" i="17"/>
  <c r="M171" i="17"/>
  <c r="L171" i="17"/>
  <c r="K171" i="17"/>
  <c r="I171" i="17" s="1"/>
  <c r="U28" i="17" s="1"/>
  <c r="J171" i="17"/>
  <c r="N170" i="17"/>
  <c r="M170" i="17"/>
  <c r="L170" i="17"/>
  <c r="I170" i="17" s="1"/>
  <c r="U27" i="17" s="1"/>
  <c r="K170" i="17"/>
  <c r="J170" i="17"/>
  <c r="N169" i="17"/>
  <c r="M169" i="17"/>
  <c r="L169" i="17"/>
  <c r="K169" i="17"/>
  <c r="I169" i="17" s="1"/>
  <c r="J169" i="17"/>
  <c r="N168" i="17"/>
  <c r="M168" i="17"/>
  <c r="L168" i="17"/>
  <c r="I168" i="17" s="1"/>
  <c r="K168" i="17"/>
  <c r="J168" i="17"/>
  <c r="N167" i="17"/>
  <c r="M167" i="17"/>
  <c r="L167" i="17"/>
  <c r="K167" i="17"/>
  <c r="I167" i="17" s="1"/>
  <c r="U26" i="17" s="1"/>
  <c r="J167" i="17"/>
  <c r="N166" i="17"/>
  <c r="M166" i="17"/>
  <c r="L166" i="17"/>
  <c r="I166" i="17" s="1"/>
  <c r="K166" i="17"/>
  <c r="J166" i="17"/>
  <c r="N165" i="17"/>
  <c r="M165" i="17"/>
  <c r="L165" i="17"/>
  <c r="K165" i="17"/>
  <c r="I165" i="17" s="1"/>
  <c r="J165" i="17"/>
  <c r="N164" i="17"/>
  <c r="M164" i="17"/>
  <c r="L164" i="17"/>
  <c r="I164" i="17" s="1"/>
  <c r="K164" i="17"/>
  <c r="J164" i="17"/>
  <c r="N163" i="17"/>
  <c r="M163" i="17"/>
  <c r="L163" i="17"/>
  <c r="K163" i="17"/>
  <c r="I163" i="17" s="1"/>
  <c r="J163" i="17"/>
  <c r="N162" i="17"/>
  <c r="M162" i="17"/>
  <c r="L162" i="17"/>
  <c r="I162" i="17" s="1"/>
  <c r="U25" i="17" s="1"/>
  <c r="K162" i="17"/>
  <c r="J162" i="17"/>
  <c r="N161" i="17"/>
  <c r="M161" i="17"/>
  <c r="L161" i="17"/>
  <c r="K161" i="17"/>
  <c r="I161" i="17" s="1"/>
  <c r="U24" i="17" s="1"/>
  <c r="J161" i="17"/>
  <c r="N160" i="17"/>
  <c r="M160" i="17"/>
  <c r="L160" i="17"/>
  <c r="I160" i="17" s="1"/>
  <c r="K160" i="17"/>
  <c r="J160" i="17"/>
  <c r="N159" i="17"/>
  <c r="M159" i="17"/>
  <c r="L159" i="17"/>
  <c r="K159" i="17"/>
  <c r="I159" i="17" s="1"/>
  <c r="J159" i="17"/>
  <c r="N158" i="17"/>
  <c r="M158" i="17"/>
  <c r="L158" i="17"/>
  <c r="I158" i="17" s="1"/>
  <c r="K158" i="17"/>
  <c r="J158" i="17"/>
  <c r="N157" i="17"/>
  <c r="M157" i="17"/>
  <c r="L157" i="17"/>
  <c r="K157" i="17"/>
  <c r="I157" i="17" s="1"/>
  <c r="J157" i="17"/>
  <c r="N156" i="17"/>
  <c r="M156" i="17"/>
  <c r="L156" i="17"/>
  <c r="I156" i="17" s="1"/>
  <c r="K156" i="17"/>
  <c r="J156" i="17"/>
  <c r="N155" i="17"/>
  <c r="M155" i="17"/>
  <c r="L155" i="17"/>
  <c r="K155" i="17"/>
  <c r="I155" i="17" s="1"/>
  <c r="K26" i="17" s="1"/>
  <c r="J155" i="17"/>
  <c r="N154" i="17"/>
  <c r="M154" i="17"/>
  <c r="L154" i="17"/>
  <c r="I154" i="17" s="1"/>
  <c r="K25" i="17" s="1"/>
  <c r="K154" i="17"/>
  <c r="J154" i="17"/>
  <c r="N153" i="17"/>
  <c r="M153" i="17"/>
  <c r="L153" i="17"/>
  <c r="K153" i="17"/>
  <c r="I153" i="17" s="1"/>
  <c r="K24" i="17" s="1"/>
  <c r="J153" i="17"/>
  <c r="N152" i="17"/>
  <c r="M152" i="17"/>
  <c r="L152" i="17"/>
  <c r="I152" i="17" s="1"/>
  <c r="K152" i="17"/>
  <c r="J152" i="17"/>
  <c r="N151" i="17"/>
  <c r="M151" i="17"/>
  <c r="L151" i="17"/>
  <c r="K151" i="17"/>
  <c r="I151" i="17" s="1"/>
  <c r="U23" i="17" s="1"/>
  <c r="J151" i="17"/>
  <c r="N150" i="17"/>
  <c r="M150" i="17"/>
  <c r="L150" i="17"/>
  <c r="I150" i="17" s="1"/>
  <c r="K150" i="17"/>
  <c r="J150" i="17"/>
  <c r="N149" i="17"/>
  <c r="M149" i="17"/>
  <c r="L149" i="17"/>
  <c r="K149" i="17"/>
  <c r="I149" i="17" s="1"/>
  <c r="J149" i="17"/>
  <c r="N148" i="17"/>
  <c r="M148" i="17"/>
  <c r="L148" i="17"/>
  <c r="I148" i="17" s="1"/>
  <c r="K148" i="17"/>
  <c r="J148" i="17"/>
  <c r="N147" i="17"/>
  <c r="M147" i="17"/>
  <c r="L147" i="17"/>
  <c r="K147" i="17"/>
  <c r="I147" i="17" s="1"/>
  <c r="J147" i="17"/>
  <c r="N146" i="17"/>
  <c r="M146" i="17"/>
  <c r="L146" i="17"/>
  <c r="I146" i="17" s="1"/>
  <c r="K23" i="17" s="1"/>
  <c r="K146" i="17"/>
  <c r="J146" i="17"/>
  <c r="N145" i="17"/>
  <c r="M145" i="17"/>
  <c r="L145" i="17"/>
  <c r="K145" i="17"/>
  <c r="I145" i="17" s="1"/>
  <c r="J145" i="17"/>
  <c r="N144" i="17"/>
  <c r="M144" i="17"/>
  <c r="L144" i="17"/>
  <c r="I144" i="17" s="1"/>
  <c r="K144" i="17"/>
  <c r="J144" i="17"/>
  <c r="N143" i="17"/>
  <c r="M143" i="17"/>
  <c r="L143" i="17"/>
  <c r="K143" i="17"/>
  <c r="I143" i="17" s="1"/>
  <c r="J143" i="17"/>
  <c r="N142" i="17"/>
  <c r="M142" i="17"/>
  <c r="L142" i="17"/>
  <c r="I142" i="17" s="1"/>
  <c r="K142" i="17"/>
  <c r="J142" i="17"/>
  <c r="N141" i="17"/>
  <c r="M141" i="17"/>
  <c r="L141" i="17"/>
  <c r="K141" i="17"/>
  <c r="I141" i="17" s="1"/>
  <c r="J141" i="17"/>
  <c r="N140" i="17"/>
  <c r="M140" i="17"/>
  <c r="L140" i="17"/>
  <c r="I140" i="17" s="1"/>
  <c r="K140" i="17"/>
  <c r="J140" i="17"/>
  <c r="N139" i="17"/>
  <c r="M139" i="17"/>
  <c r="L139" i="17"/>
  <c r="K139" i="17"/>
  <c r="I139" i="17" s="1"/>
  <c r="J139" i="17"/>
  <c r="N138" i="17"/>
  <c r="M138" i="17"/>
  <c r="L138" i="17"/>
  <c r="I138" i="17" s="1"/>
  <c r="K138" i="17"/>
  <c r="J138" i="17"/>
  <c r="N137" i="17"/>
  <c r="M137" i="17"/>
  <c r="L137" i="17"/>
  <c r="K137" i="17"/>
  <c r="I137" i="17" s="1"/>
  <c r="J137" i="17"/>
  <c r="N136" i="17"/>
  <c r="M136" i="17"/>
  <c r="L136" i="17"/>
  <c r="I136" i="17" s="1"/>
  <c r="K136" i="17"/>
  <c r="J136" i="17"/>
  <c r="N135" i="17"/>
  <c r="M135" i="17"/>
  <c r="L135" i="17"/>
  <c r="K135" i="17"/>
  <c r="I135" i="17" s="1"/>
  <c r="J135" i="17"/>
  <c r="N134" i="17"/>
  <c r="M134" i="17"/>
  <c r="L134" i="17"/>
  <c r="I134" i="17" s="1"/>
  <c r="K134" i="17"/>
  <c r="J134" i="17"/>
  <c r="N133" i="17"/>
  <c r="M133" i="17"/>
  <c r="L133" i="17"/>
  <c r="K133" i="17"/>
  <c r="I133" i="17" s="1"/>
  <c r="J133" i="17"/>
  <c r="N132" i="17"/>
  <c r="M132" i="17"/>
  <c r="L132" i="17"/>
  <c r="I132" i="17" s="1"/>
  <c r="K132" i="17"/>
  <c r="J132" i="17"/>
  <c r="N131" i="17"/>
  <c r="M131" i="17"/>
  <c r="L131" i="17"/>
  <c r="K131" i="17"/>
  <c r="I131" i="17" s="1"/>
  <c r="J131" i="17"/>
  <c r="N130" i="17"/>
  <c r="M130" i="17"/>
  <c r="L130" i="17"/>
  <c r="K130" i="17"/>
  <c r="J130" i="17"/>
  <c r="I130" i="17" s="1"/>
  <c r="N129" i="17"/>
  <c r="M129" i="17"/>
  <c r="L129" i="17"/>
  <c r="K129" i="17"/>
  <c r="I129" i="17" s="1"/>
  <c r="J129" i="17"/>
  <c r="N128" i="17"/>
  <c r="M128" i="17"/>
  <c r="L128" i="17"/>
  <c r="K128" i="17"/>
  <c r="J128" i="17"/>
  <c r="I128" i="17" s="1"/>
  <c r="N127" i="17"/>
  <c r="M127" i="17"/>
  <c r="L127" i="17"/>
  <c r="K127" i="17"/>
  <c r="I127" i="17" s="1"/>
  <c r="J127" i="17"/>
  <c r="N126" i="17"/>
  <c r="M126" i="17"/>
  <c r="L126" i="17"/>
  <c r="K126" i="17"/>
  <c r="J126" i="17"/>
  <c r="I126" i="17" s="1"/>
  <c r="N125" i="17"/>
  <c r="M125" i="17"/>
  <c r="L125" i="17"/>
  <c r="K125" i="17"/>
  <c r="I125" i="17" s="1"/>
  <c r="J125" i="17"/>
  <c r="N124" i="17"/>
  <c r="M124" i="17"/>
  <c r="L124" i="17"/>
  <c r="K124" i="17"/>
  <c r="J124" i="17"/>
  <c r="I124" i="17" s="1"/>
  <c r="N123" i="17"/>
  <c r="M123" i="17"/>
  <c r="L123" i="17"/>
  <c r="K123" i="17"/>
  <c r="I123" i="17" s="1"/>
  <c r="J123" i="17"/>
  <c r="N122" i="17"/>
  <c r="M122" i="17"/>
  <c r="L122" i="17"/>
  <c r="K122" i="17"/>
  <c r="J122" i="17"/>
  <c r="I122" i="17" s="1"/>
  <c r="N121" i="17"/>
  <c r="M121" i="17"/>
  <c r="L121" i="17"/>
  <c r="K121" i="17"/>
  <c r="I121" i="17" s="1"/>
  <c r="J121" i="17"/>
  <c r="N120" i="17"/>
  <c r="M120" i="17"/>
  <c r="L120" i="17"/>
  <c r="K120" i="17"/>
  <c r="J120" i="17"/>
  <c r="I120" i="17" s="1"/>
  <c r="N119" i="17"/>
  <c r="M119" i="17"/>
  <c r="L119" i="17"/>
  <c r="K119" i="17"/>
  <c r="I119" i="17" s="1"/>
  <c r="J119" i="17"/>
  <c r="N118" i="17"/>
  <c r="M118" i="17"/>
  <c r="L118" i="17"/>
  <c r="K118" i="17"/>
  <c r="J118" i="17"/>
  <c r="I118" i="17" s="1"/>
  <c r="N117" i="17"/>
  <c r="M117" i="17"/>
  <c r="L117" i="17"/>
  <c r="K117" i="17"/>
  <c r="I117" i="17" s="1"/>
  <c r="J117" i="17"/>
  <c r="N116" i="17"/>
  <c r="M116" i="17"/>
  <c r="L116" i="17"/>
  <c r="K116" i="17"/>
  <c r="J116" i="17"/>
  <c r="I116" i="17" s="1"/>
  <c r="N115" i="17"/>
  <c r="M115" i="17"/>
  <c r="L115" i="17"/>
  <c r="K115" i="17"/>
  <c r="I115" i="17" s="1"/>
  <c r="J115" i="17"/>
  <c r="N114" i="17"/>
  <c r="M114" i="17"/>
  <c r="L114" i="17"/>
  <c r="K114" i="17"/>
  <c r="J114" i="17"/>
  <c r="I114" i="17" s="1"/>
  <c r="N113" i="17"/>
  <c r="M113" i="17"/>
  <c r="L113" i="17"/>
  <c r="K113" i="17"/>
  <c r="I113" i="17" s="1"/>
  <c r="J113" i="17"/>
  <c r="N112" i="17"/>
  <c r="M112" i="17"/>
  <c r="L112" i="17"/>
  <c r="K112" i="17"/>
  <c r="J112" i="17"/>
  <c r="I112" i="17" s="1"/>
  <c r="N111" i="17"/>
  <c r="M111" i="17"/>
  <c r="L111" i="17"/>
  <c r="K111" i="17"/>
  <c r="I111" i="17" s="1"/>
  <c r="J111" i="17"/>
  <c r="N110" i="17"/>
  <c r="M110" i="17"/>
  <c r="L110" i="17"/>
  <c r="K110" i="17"/>
  <c r="J110" i="17"/>
  <c r="I110" i="17" s="1"/>
  <c r="N109" i="17"/>
  <c r="M109" i="17"/>
  <c r="L109" i="17"/>
  <c r="K109" i="17"/>
  <c r="I109" i="17" s="1"/>
  <c r="J109" i="17"/>
  <c r="N108" i="17"/>
  <c r="M108" i="17"/>
  <c r="L108" i="17"/>
  <c r="K108" i="17"/>
  <c r="J108" i="17"/>
  <c r="I108" i="17" s="1"/>
  <c r="N107" i="17"/>
  <c r="M107" i="17"/>
  <c r="L107" i="17"/>
  <c r="K107" i="17"/>
  <c r="I107" i="17" s="1"/>
  <c r="J107" i="17"/>
  <c r="N106" i="17"/>
  <c r="M106" i="17"/>
  <c r="L106" i="17"/>
  <c r="K106" i="17"/>
  <c r="J106" i="17"/>
  <c r="I106" i="17" s="1"/>
  <c r="N105" i="17"/>
  <c r="M105" i="17"/>
  <c r="L105" i="17"/>
  <c r="K105" i="17"/>
  <c r="I105" i="17" s="1"/>
  <c r="J105" i="17"/>
  <c r="N104" i="17"/>
  <c r="M104" i="17"/>
  <c r="L104" i="17"/>
  <c r="K104" i="17"/>
  <c r="J104" i="17"/>
  <c r="I104" i="17" s="1"/>
  <c r="N103" i="17"/>
  <c r="M103" i="17"/>
  <c r="L103" i="17"/>
  <c r="K103" i="17"/>
  <c r="I103" i="17" s="1"/>
  <c r="J103" i="17"/>
  <c r="N102" i="17"/>
  <c r="M102" i="17"/>
  <c r="L102" i="17"/>
  <c r="K102" i="17"/>
  <c r="J102" i="17"/>
  <c r="I102" i="17" s="1"/>
  <c r="N101" i="17"/>
  <c r="M101" i="17"/>
  <c r="L101" i="17"/>
  <c r="K101" i="17"/>
  <c r="I101" i="17" s="1"/>
  <c r="J101" i="17"/>
  <c r="N100" i="17"/>
  <c r="M100" i="17"/>
  <c r="L100" i="17"/>
  <c r="K100" i="17"/>
  <c r="J100" i="17"/>
  <c r="I100" i="17" s="1"/>
  <c r="N99" i="17"/>
  <c r="M99" i="17"/>
  <c r="L99" i="17"/>
  <c r="K99" i="17"/>
  <c r="I99" i="17" s="1"/>
  <c r="J99" i="17"/>
  <c r="N98" i="17"/>
  <c r="M98" i="17"/>
  <c r="L98" i="17"/>
  <c r="K98" i="17"/>
  <c r="J98" i="17"/>
  <c r="I98" i="17" s="1"/>
  <c r="N97" i="17"/>
  <c r="M97" i="17"/>
  <c r="L97" i="17"/>
  <c r="K97" i="17"/>
  <c r="I97" i="17" s="1"/>
  <c r="J97" i="17"/>
  <c r="N96" i="17"/>
  <c r="M96" i="17"/>
  <c r="L96" i="17"/>
  <c r="K96" i="17"/>
  <c r="J96" i="17"/>
  <c r="I96" i="17" s="1"/>
  <c r="N95" i="17"/>
  <c r="M95" i="17"/>
  <c r="L95" i="17"/>
  <c r="K95" i="17"/>
  <c r="I95" i="17" s="1"/>
  <c r="J95" i="17"/>
  <c r="N94" i="17"/>
  <c r="M94" i="17"/>
  <c r="L94" i="17"/>
  <c r="K94" i="17"/>
  <c r="J94" i="17"/>
  <c r="I94" i="17" s="1"/>
  <c r="N93" i="17"/>
  <c r="M93" i="17"/>
  <c r="L93" i="17"/>
  <c r="K93" i="17"/>
  <c r="I93" i="17" s="1"/>
  <c r="J93" i="17"/>
  <c r="N92" i="17"/>
  <c r="M92" i="17"/>
  <c r="L92" i="17"/>
  <c r="K92" i="17"/>
  <c r="J92" i="17"/>
  <c r="I92" i="17" s="1"/>
  <c r="N91" i="17"/>
  <c r="M91" i="17"/>
  <c r="L91" i="17"/>
  <c r="K91" i="17"/>
  <c r="I91" i="17" s="1"/>
  <c r="J91" i="17"/>
  <c r="N90" i="17"/>
  <c r="M90" i="17"/>
  <c r="L90" i="17"/>
  <c r="K90" i="17"/>
  <c r="J90" i="17"/>
  <c r="I90" i="17" s="1"/>
  <c r="N89" i="17"/>
  <c r="M89" i="17"/>
  <c r="L89" i="17"/>
  <c r="J89" i="17"/>
  <c r="L88" i="17"/>
  <c r="K88" i="17"/>
  <c r="J88" i="17"/>
  <c r="L87" i="17"/>
  <c r="K87" i="17"/>
  <c r="J87" i="17"/>
  <c r="L86" i="17"/>
  <c r="K86" i="17"/>
  <c r="J86" i="17"/>
  <c r="L85" i="17"/>
  <c r="K85" i="17"/>
  <c r="J85" i="17"/>
  <c r="L84" i="17"/>
  <c r="K84" i="17"/>
  <c r="J84" i="17"/>
  <c r="L83" i="17"/>
  <c r="K83" i="17"/>
  <c r="J83" i="17"/>
  <c r="L82" i="17"/>
  <c r="K82" i="17"/>
  <c r="J82" i="17"/>
  <c r="L81" i="17"/>
  <c r="K81" i="17"/>
  <c r="J81" i="17"/>
  <c r="N80" i="17"/>
  <c r="M80" i="17"/>
  <c r="L80" i="17"/>
  <c r="K80" i="17"/>
  <c r="J80" i="17"/>
  <c r="I80" i="17"/>
  <c r="N79" i="17"/>
  <c r="M79" i="17"/>
  <c r="L79" i="17"/>
  <c r="K79" i="17"/>
  <c r="I79" i="17" s="1"/>
  <c r="J79" i="17"/>
  <c r="N78" i="17"/>
  <c r="M78" i="17"/>
  <c r="L78" i="17"/>
  <c r="J78" i="17"/>
  <c r="L77" i="17"/>
  <c r="K77" i="17"/>
  <c r="J77" i="17"/>
  <c r="J76" i="17"/>
  <c r="J75" i="17"/>
  <c r="J74" i="17"/>
  <c r="J73" i="17"/>
  <c r="J72" i="17"/>
  <c r="J71" i="17"/>
  <c r="J70" i="17"/>
  <c r="N69" i="17"/>
  <c r="M69" i="17"/>
  <c r="J69" i="17"/>
  <c r="N68" i="17"/>
  <c r="M68" i="17"/>
  <c r="J68" i="17"/>
  <c r="N67" i="17"/>
  <c r="M67" i="17"/>
  <c r="K67" i="17"/>
  <c r="I67" i="17" s="1"/>
  <c r="J67" i="17"/>
  <c r="E67" i="17"/>
  <c r="L67" i="17" s="1"/>
  <c r="N66" i="17"/>
  <c r="M66" i="17"/>
  <c r="L66" i="17"/>
  <c r="K66" i="17"/>
  <c r="J66" i="17"/>
  <c r="I66" i="17"/>
  <c r="N65" i="17"/>
  <c r="M65" i="17"/>
  <c r="L65" i="17"/>
  <c r="K65" i="17"/>
  <c r="I65" i="17" s="1"/>
  <c r="J65" i="17"/>
  <c r="N64" i="17"/>
  <c r="M64" i="17"/>
  <c r="L64" i="17"/>
  <c r="K64" i="17"/>
  <c r="J64" i="17"/>
  <c r="I64" i="17"/>
  <c r="N63" i="17"/>
  <c r="M63" i="17"/>
  <c r="L63" i="17"/>
  <c r="K63" i="17"/>
  <c r="I63" i="17" s="1"/>
  <c r="J63" i="17"/>
  <c r="N62" i="17"/>
  <c r="M62" i="17"/>
  <c r="L62" i="17"/>
  <c r="K62" i="17"/>
  <c r="J62" i="17"/>
  <c r="I62" i="17"/>
  <c r="N61" i="17"/>
  <c r="M61" i="17"/>
  <c r="L61" i="17"/>
  <c r="K61" i="17"/>
  <c r="I61" i="17" s="1"/>
  <c r="J61" i="17"/>
  <c r="N60" i="17"/>
  <c r="M60" i="17"/>
  <c r="L60" i="17"/>
  <c r="K60" i="17"/>
  <c r="J60" i="17"/>
  <c r="I60" i="17"/>
  <c r="E12" i="17"/>
  <c r="D12" i="17"/>
  <c r="K8" i="17" s="1"/>
  <c r="K10" i="17"/>
  <c r="K9" i="17"/>
  <c r="K7" i="17"/>
  <c r="K6" i="17"/>
  <c r="L5" i="17"/>
  <c r="K5" i="17"/>
  <c r="J5" i="17"/>
  <c r="L4" i="17"/>
  <c r="K4" i="17"/>
  <c r="J4" i="17"/>
  <c r="P3" i="17"/>
  <c r="O3" i="17"/>
  <c r="N3" i="17"/>
  <c r="M3" i="17"/>
  <c r="L3" i="17"/>
  <c r="K3" i="17"/>
  <c r="J3" i="17"/>
  <c r="K2" i="17"/>
  <c r="D1" i="17"/>
  <c r="N399" i="16"/>
  <c r="M399" i="16"/>
  <c r="L399" i="16"/>
  <c r="I399" i="16" s="1"/>
  <c r="K399" i="16"/>
  <c r="J399" i="16"/>
  <c r="N398" i="16"/>
  <c r="M398" i="16"/>
  <c r="L398" i="16"/>
  <c r="K398" i="16"/>
  <c r="J398" i="16"/>
  <c r="N397" i="16"/>
  <c r="M397" i="16"/>
  <c r="L397" i="16"/>
  <c r="I397" i="16" s="1"/>
  <c r="K397" i="16"/>
  <c r="J397" i="16"/>
  <c r="N396" i="16"/>
  <c r="M396" i="16"/>
  <c r="L396" i="16"/>
  <c r="K396" i="16"/>
  <c r="J396" i="16"/>
  <c r="N395" i="16"/>
  <c r="M395" i="16"/>
  <c r="L395" i="16"/>
  <c r="I395" i="16" s="1"/>
  <c r="K395" i="16"/>
  <c r="J395" i="16"/>
  <c r="N394" i="16"/>
  <c r="M394" i="16"/>
  <c r="L394" i="16"/>
  <c r="K394" i="16"/>
  <c r="J394" i="16"/>
  <c r="N393" i="16"/>
  <c r="M393" i="16"/>
  <c r="L393" i="16"/>
  <c r="I393" i="16" s="1"/>
  <c r="K393" i="16"/>
  <c r="J393" i="16"/>
  <c r="N392" i="16"/>
  <c r="M392" i="16"/>
  <c r="L392" i="16"/>
  <c r="K392" i="16"/>
  <c r="J392" i="16"/>
  <c r="N391" i="16"/>
  <c r="M391" i="16"/>
  <c r="L391" i="16"/>
  <c r="I391" i="16" s="1"/>
  <c r="K391" i="16"/>
  <c r="J391" i="16"/>
  <c r="N390" i="16"/>
  <c r="M390" i="16"/>
  <c r="L390" i="16"/>
  <c r="K390" i="16"/>
  <c r="J390" i="16"/>
  <c r="N389" i="16"/>
  <c r="M389" i="16"/>
  <c r="L389" i="16"/>
  <c r="I389" i="16" s="1"/>
  <c r="K389" i="16"/>
  <c r="J389" i="16"/>
  <c r="N388" i="16"/>
  <c r="M388" i="16"/>
  <c r="L388" i="16"/>
  <c r="K388" i="16"/>
  <c r="J388" i="16"/>
  <c r="N387" i="16"/>
  <c r="M387" i="16"/>
  <c r="L387" i="16"/>
  <c r="I387" i="16" s="1"/>
  <c r="K387" i="16"/>
  <c r="J387" i="16"/>
  <c r="N386" i="16"/>
  <c r="M386" i="16"/>
  <c r="L386" i="16"/>
  <c r="K386" i="16"/>
  <c r="J386" i="16"/>
  <c r="N385" i="16"/>
  <c r="M385" i="16"/>
  <c r="L385" i="16"/>
  <c r="I385" i="16" s="1"/>
  <c r="K385" i="16"/>
  <c r="J385" i="16"/>
  <c r="N384" i="16"/>
  <c r="M384" i="16"/>
  <c r="L384" i="16"/>
  <c r="K384" i="16"/>
  <c r="J384" i="16"/>
  <c r="N383" i="16"/>
  <c r="M383" i="16"/>
  <c r="L383" i="16"/>
  <c r="I383" i="16" s="1"/>
  <c r="K383" i="16"/>
  <c r="J383" i="16"/>
  <c r="N382" i="16"/>
  <c r="M382" i="16"/>
  <c r="L382" i="16"/>
  <c r="K382" i="16"/>
  <c r="J382" i="16"/>
  <c r="N381" i="16"/>
  <c r="M381" i="16"/>
  <c r="L381" i="16"/>
  <c r="I381" i="16" s="1"/>
  <c r="K381" i="16"/>
  <c r="J381" i="16"/>
  <c r="N380" i="16"/>
  <c r="M380" i="16"/>
  <c r="L380" i="16"/>
  <c r="K380" i="16"/>
  <c r="J380" i="16"/>
  <c r="N379" i="16"/>
  <c r="M379" i="16"/>
  <c r="L379" i="16"/>
  <c r="I379" i="16" s="1"/>
  <c r="K379" i="16"/>
  <c r="J379" i="16"/>
  <c r="N378" i="16"/>
  <c r="M378" i="16"/>
  <c r="L378" i="16"/>
  <c r="K378" i="16"/>
  <c r="J378" i="16"/>
  <c r="N377" i="16"/>
  <c r="M377" i="16"/>
  <c r="L377" i="16"/>
  <c r="I377" i="16" s="1"/>
  <c r="K377" i="16"/>
  <c r="J377" i="16"/>
  <c r="N376" i="16"/>
  <c r="M376" i="16"/>
  <c r="L376" i="16"/>
  <c r="K376" i="16"/>
  <c r="J376" i="16"/>
  <c r="N375" i="16"/>
  <c r="M375" i="16"/>
  <c r="L375" i="16"/>
  <c r="I375" i="16" s="1"/>
  <c r="K375" i="16"/>
  <c r="J375" i="16"/>
  <c r="N374" i="16"/>
  <c r="M374" i="16"/>
  <c r="L374" i="16"/>
  <c r="K374" i="16"/>
  <c r="J374" i="16"/>
  <c r="N373" i="16"/>
  <c r="M373" i="16"/>
  <c r="L373" i="16"/>
  <c r="I373" i="16" s="1"/>
  <c r="K373" i="16"/>
  <c r="J373" i="16"/>
  <c r="N372" i="16"/>
  <c r="M372" i="16"/>
  <c r="L372" i="16"/>
  <c r="K372" i="16"/>
  <c r="J372" i="16"/>
  <c r="N371" i="16"/>
  <c r="M371" i="16"/>
  <c r="L371" i="16"/>
  <c r="I371" i="16" s="1"/>
  <c r="K371" i="16"/>
  <c r="J371" i="16"/>
  <c r="N370" i="16"/>
  <c r="M370" i="16"/>
  <c r="L370" i="16"/>
  <c r="K370" i="16"/>
  <c r="J370" i="16"/>
  <c r="N369" i="16"/>
  <c r="M369" i="16"/>
  <c r="L369" i="16"/>
  <c r="I369" i="16" s="1"/>
  <c r="K369" i="16"/>
  <c r="J369" i="16"/>
  <c r="N368" i="16"/>
  <c r="M368" i="16"/>
  <c r="L368" i="16"/>
  <c r="K368" i="16"/>
  <c r="J368" i="16"/>
  <c r="N367" i="16"/>
  <c r="M367" i="16"/>
  <c r="L367" i="16"/>
  <c r="I367" i="16" s="1"/>
  <c r="K367" i="16"/>
  <c r="J367" i="16"/>
  <c r="N366" i="16"/>
  <c r="M366" i="16"/>
  <c r="L366" i="16"/>
  <c r="K366" i="16"/>
  <c r="J366" i="16"/>
  <c r="N365" i="16"/>
  <c r="M365" i="16"/>
  <c r="L365" i="16"/>
  <c r="I365" i="16" s="1"/>
  <c r="K365" i="16"/>
  <c r="J365" i="16"/>
  <c r="N364" i="16"/>
  <c r="M364" i="16"/>
  <c r="L364" i="16"/>
  <c r="K364" i="16"/>
  <c r="J364" i="16"/>
  <c r="N363" i="16"/>
  <c r="M363" i="16"/>
  <c r="L363" i="16"/>
  <c r="I363" i="16" s="1"/>
  <c r="K363" i="16"/>
  <c r="J363" i="16"/>
  <c r="N362" i="16"/>
  <c r="M362" i="16"/>
  <c r="L362" i="16"/>
  <c r="K362" i="16"/>
  <c r="J362" i="16"/>
  <c r="N361" i="16"/>
  <c r="M361" i="16"/>
  <c r="L361" i="16"/>
  <c r="I361" i="16" s="1"/>
  <c r="K361" i="16"/>
  <c r="J361" i="16"/>
  <c r="N360" i="16"/>
  <c r="M360" i="16"/>
  <c r="L360" i="16"/>
  <c r="K360" i="16"/>
  <c r="J360" i="16"/>
  <c r="N359" i="16"/>
  <c r="M359" i="16"/>
  <c r="L359" i="16"/>
  <c r="K359" i="16"/>
  <c r="J359" i="16"/>
  <c r="I359" i="16" s="1"/>
  <c r="N358" i="16"/>
  <c r="M358" i="16"/>
  <c r="L358" i="16"/>
  <c r="K358" i="16"/>
  <c r="J358" i="16"/>
  <c r="N357" i="16"/>
  <c r="M357" i="16"/>
  <c r="L357" i="16"/>
  <c r="K357" i="16"/>
  <c r="J357" i="16"/>
  <c r="N356" i="16"/>
  <c r="M356" i="16"/>
  <c r="L356" i="16"/>
  <c r="K356" i="16"/>
  <c r="J356" i="16"/>
  <c r="N355" i="16"/>
  <c r="M355" i="16"/>
  <c r="L355" i="16"/>
  <c r="K355" i="16"/>
  <c r="J355" i="16"/>
  <c r="I355" i="16" s="1"/>
  <c r="N354" i="16"/>
  <c r="M354" i="16"/>
  <c r="L354" i="16"/>
  <c r="K354" i="16"/>
  <c r="J354" i="16"/>
  <c r="N353" i="16"/>
  <c r="M353" i="16"/>
  <c r="L353" i="16"/>
  <c r="K353" i="16"/>
  <c r="J353" i="16"/>
  <c r="N352" i="16"/>
  <c r="M352" i="16"/>
  <c r="L352" i="16"/>
  <c r="K352" i="16"/>
  <c r="J352" i="16"/>
  <c r="N351" i="16"/>
  <c r="M351" i="16"/>
  <c r="L351" i="16"/>
  <c r="K351" i="16"/>
  <c r="J351" i="16"/>
  <c r="I351" i="16" s="1"/>
  <c r="N350" i="16"/>
  <c r="M350" i="16"/>
  <c r="L350" i="16"/>
  <c r="K350" i="16"/>
  <c r="J350" i="16"/>
  <c r="N349" i="16"/>
  <c r="M349" i="16"/>
  <c r="L349" i="16"/>
  <c r="K349" i="16"/>
  <c r="J349" i="16"/>
  <c r="N348" i="16"/>
  <c r="M348" i="16"/>
  <c r="L348" i="16"/>
  <c r="K348" i="16"/>
  <c r="J348" i="16"/>
  <c r="N347" i="16"/>
  <c r="M347" i="16"/>
  <c r="L347" i="16"/>
  <c r="K347" i="16"/>
  <c r="J347" i="16"/>
  <c r="I347" i="16" s="1"/>
  <c r="N346" i="16"/>
  <c r="M346" i="16"/>
  <c r="L346" i="16"/>
  <c r="K346" i="16"/>
  <c r="J346" i="16"/>
  <c r="N345" i="16"/>
  <c r="M345" i="16"/>
  <c r="L345" i="16"/>
  <c r="K345" i="16"/>
  <c r="J345" i="16"/>
  <c r="N344" i="16"/>
  <c r="M344" i="16"/>
  <c r="L344" i="16"/>
  <c r="K344" i="16"/>
  <c r="J344" i="16"/>
  <c r="N343" i="16"/>
  <c r="M343" i="16"/>
  <c r="L343" i="16"/>
  <c r="K343" i="16"/>
  <c r="J343" i="16"/>
  <c r="I343" i="16" s="1"/>
  <c r="N342" i="16"/>
  <c r="M342" i="16"/>
  <c r="L342" i="16"/>
  <c r="K342" i="16"/>
  <c r="J342" i="16"/>
  <c r="N341" i="16"/>
  <c r="M341" i="16"/>
  <c r="L341" i="16"/>
  <c r="K341" i="16"/>
  <c r="J341" i="16"/>
  <c r="N340" i="16"/>
  <c r="M340" i="16"/>
  <c r="L340" i="16"/>
  <c r="K340" i="16"/>
  <c r="J340" i="16"/>
  <c r="N339" i="16"/>
  <c r="M339" i="16"/>
  <c r="L339" i="16"/>
  <c r="K339" i="16"/>
  <c r="J339" i="16"/>
  <c r="I339" i="16" s="1"/>
  <c r="N338" i="16"/>
  <c r="M338" i="16"/>
  <c r="L338" i="16"/>
  <c r="K338" i="16"/>
  <c r="J338" i="16"/>
  <c r="N337" i="16"/>
  <c r="M337" i="16"/>
  <c r="L337" i="16"/>
  <c r="K337" i="16"/>
  <c r="J337" i="16"/>
  <c r="N336" i="16"/>
  <c r="M336" i="16"/>
  <c r="L336" i="16"/>
  <c r="K336" i="16"/>
  <c r="J336" i="16"/>
  <c r="N335" i="16"/>
  <c r="M335" i="16"/>
  <c r="L335" i="16"/>
  <c r="K335" i="16"/>
  <c r="J335" i="16"/>
  <c r="I335" i="16" s="1"/>
  <c r="N334" i="16"/>
  <c r="M334" i="16"/>
  <c r="L334" i="16"/>
  <c r="K334" i="16"/>
  <c r="J334" i="16"/>
  <c r="N333" i="16"/>
  <c r="M333" i="16"/>
  <c r="L333" i="16"/>
  <c r="K333" i="16"/>
  <c r="J333" i="16"/>
  <c r="N332" i="16"/>
  <c r="M332" i="16"/>
  <c r="L332" i="16"/>
  <c r="K332" i="16"/>
  <c r="J332" i="16"/>
  <c r="N331" i="16"/>
  <c r="M331" i="16"/>
  <c r="L331" i="16"/>
  <c r="I331" i="16" s="1"/>
  <c r="K331" i="16"/>
  <c r="J331" i="16"/>
  <c r="N330" i="16"/>
  <c r="M330" i="16"/>
  <c r="L330" i="16"/>
  <c r="K330" i="16"/>
  <c r="J330" i="16"/>
  <c r="N329" i="16"/>
  <c r="M329" i="16"/>
  <c r="L329" i="16"/>
  <c r="I329" i="16" s="1"/>
  <c r="K329" i="16"/>
  <c r="J329" i="16"/>
  <c r="N328" i="16"/>
  <c r="M328" i="16"/>
  <c r="L328" i="16"/>
  <c r="K328" i="16"/>
  <c r="J328" i="16"/>
  <c r="N327" i="16"/>
  <c r="M327" i="16"/>
  <c r="L327" i="16"/>
  <c r="I327" i="16" s="1"/>
  <c r="K327" i="16"/>
  <c r="J327" i="16"/>
  <c r="N326" i="16"/>
  <c r="M326" i="16"/>
  <c r="L326" i="16"/>
  <c r="K326" i="16"/>
  <c r="J326" i="16"/>
  <c r="N325" i="16"/>
  <c r="M325" i="16"/>
  <c r="L325" i="16"/>
  <c r="I325" i="16" s="1"/>
  <c r="K325" i="16"/>
  <c r="J325" i="16"/>
  <c r="N324" i="16"/>
  <c r="M324" i="16"/>
  <c r="L324" i="16"/>
  <c r="K324" i="16"/>
  <c r="J324" i="16"/>
  <c r="N323" i="16"/>
  <c r="M323" i="16"/>
  <c r="L323" i="16"/>
  <c r="I323" i="16" s="1"/>
  <c r="K323" i="16"/>
  <c r="J323" i="16"/>
  <c r="N322" i="16"/>
  <c r="M322" i="16"/>
  <c r="L322" i="16"/>
  <c r="K322" i="16"/>
  <c r="J322" i="16"/>
  <c r="N321" i="16"/>
  <c r="M321" i="16"/>
  <c r="L321" i="16"/>
  <c r="I321" i="16" s="1"/>
  <c r="K321" i="16"/>
  <c r="J321" i="16"/>
  <c r="N320" i="16"/>
  <c r="M320" i="16"/>
  <c r="L320" i="16"/>
  <c r="K320" i="16"/>
  <c r="J320" i="16"/>
  <c r="N319" i="16"/>
  <c r="M319" i="16"/>
  <c r="L319" i="16"/>
  <c r="I319" i="16" s="1"/>
  <c r="K319" i="16"/>
  <c r="J319" i="16"/>
  <c r="N318" i="16"/>
  <c r="M318" i="16"/>
  <c r="L318" i="16"/>
  <c r="K318" i="16"/>
  <c r="J318" i="16"/>
  <c r="N317" i="16"/>
  <c r="M317" i="16"/>
  <c r="L317" i="16"/>
  <c r="I317" i="16" s="1"/>
  <c r="K317" i="16"/>
  <c r="J317" i="16"/>
  <c r="N316" i="16"/>
  <c r="M316" i="16"/>
  <c r="L316" i="16"/>
  <c r="K316" i="16"/>
  <c r="J316" i="16"/>
  <c r="N315" i="16"/>
  <c r="M315" i="16"/>
  <c r="L315" i="16"/>
  <c r="I315" i="16" s="1"/>
  <c r="K315" i="16"/>
  <c r="J315" i="16"/>
  <c r="N314" i="16"/>
  <c r="M314" i="16"/>
  <c r="L314" i="16"/>
  <c r="K314" i="16"/>
  <c r="J314" i="16"/>
  <c r="N313" i="16"/>
  <c r="M313" i="16"/>
  <c r="L313" i="16"/>
  <c r="I313" i="16" s="1"/>
  <c r="K313" i="16"/>
  <c r="J313" i="16"/>
  <c r="N312" i="16"/>
  <c r="M312" i="16"/>
  <c r="L312" i="16"/>
  <c r="K312" i="16"/>
  <c r="J312" i="16"/>
  <c r="N311" i="16"/>
  <c r="M311" i="16"/>
  <c r="L311" i="16"/>
  <c r="I311" i="16" s="1"/>
  <c r="K311" i="16"/>
  <c r="J311" i="16"/>
  <c r="N310" i="16"/>
  <c r="M310" i="16"/>
  <c r="L310" i="16"/>
  <c r="K310" i="16"/>
  <c r="J310" i="16"/>
  <c r="N309" i="16"/>
  <c r="M309" i="16"/>
  <c r="L309" i="16"/>
  <c r="I309" i="16" s="1"/>
  <c r="K309" i="16"/>
  <c r="J309" i="16"/>
  <c r="N308" i="16"/>
  <c r="M308" i="16"/>
  <c r="L308" i="16"/>
  <c r="K308" i="16"/>
  <c r="J308" i="16"/>
  <c r="N307" i="16"/>
  <c r="M307" i="16"/>
  <c r="L307" i="16"/>
  <c r="I307" i="16" s="1"/>
  <c r="K307" i="16"/>
  <c r="J307" i="16"/>
  <c r="N306" i="16"/>
  <c r="M306" i="16"/>
  <c r="L306" i="16"/>
  <c r="K306" i="16"/>
  <c r="J306" i="16"/>
  <c r="N305" i="16"/>
  <c r="M305" i="16"/>
  <c r="L305" i="16"/>
  <c r="I305" i="16" s="1"/>
  <c r="K305" i="16"/>
  <c r="J305" i="16"/>
  <c r="N304" i="16"/>
  <c r="M304" i="16"/>
  <c r="L304" i="16"/>
  <c r="K304" i="16"/>
  <c r="J304" i="16"/>
  <c r="N303" i="16"/>
  <c r="M303" i="16"/>
  <c r="L303" i="16"/>
  <c r="I303" i="16" s="1"/>
  <c r="K303" i="16"/>
  <c r="J303" i="16"/>
  <c r="N302" i="16"/>
  <c r="M302" i="16"/>
  <c r="L302" i="16"/>
  <c r="K302" i="16"/>
  <c r="J302" i="16"/>
  <c r="N301" i="16"/>
  <c r="M301" i="16"/>
  <c r="L301" i="16"/>
  <c r="I301" i="16" s="1"/>
  <c r="K301" i="16"/>
  <c r="J301" i="16"/>
  <c r="N300" i="16"/>
  <c r="M300" i="16"/>
  <c r="L300" i="16"/>
  <c r="K300" i="16"/>
  <c r="J300" i="16"/>
  <c r="N299" i="16"/>
  <c r="M299" i="16"/>
  <c r="L299" i="16"/>
  <c r="I299" i="16" s="1"/>
  <c r="K299" i="16"/>
  <c r="J299" i="16"/>
  <c r="N298" i="16"/>
  <c r="M298" i="16"/>
  <c r="L298" i="16"/>
  <c r="K298" i="16"/>
  <c r="J298" i="16"/>
  <c r="N297" i="16"/>
  <c r="M297" i="16"/>
  <c r="L297" i="16"/>
  <c r="I297" i="16" s="1"/>
  <c r="K297" i="16"/>
  <c r="J297" i="16"/>
  <c r="N296" i="16"/>
  <c r="M296" i="16"/>
  <c r="L296" i="16"/>
  <c r="K296" i="16"/>
  <c r="J296" i="16"/>
  <c r="N295" i="16"/>
  <c r="M295" i="16"/>
  <c r="L295" i="16"/>
  <c r="I295" i="16" s="1"/>
  <c r="K295" i="16"/>
  <c r="J295" i="16"/>
  <c r="N294" i="16"/>
  <c r="M294" i="16"/>
  <c r="L294" i="16"/>
  <c r="K294" i="16"/>
  <c r="J294" i="16"/>
  <c r="N293" i="16"/>
  <c r="M293" i="16"/>
  <c r="L293" i="16"/>
  <c r="I293" i="16" s="1"/>
  <c r="K293" i="16"/>
  <c r="J293" i="16"/>
  <c r="N292" i="16"/>
  <c r="M292" i="16"/>
  <c r="L292" i="16"/>
  <c r="K292" i="16"/>
  <c r="J292" i="16"/>
  <c r="N291" i="16"/>
  <c r="M291" i="16"/>
  <c r="L291" i="16"/>
  <c r="I291" i="16" s="1"/>
  <c r="K291" i="16"/>
  <c r="J291" i="16"/>
  <c r="N290" i="16"/>
  <c r="M290" i="16"/>
  <c r="L290" i="16"/>
  <c r="K290" i="16"/>
  <c r="J290" i="16"/>
  <c r="N289" i="16"/>
  <c r="M289" i="16"/>
  <c r="L289" i="16"/>
  <c r="I289" i="16" s="1"/>
  <c r="K289" i="16"/>
  <c r="J289" i="16"/>
  <c r="N288" i="16"/>
  <c r="M288" i="16"/>
  <c r="L288" i="16"/>
  <c r="K288" i="16"/>
  <c r="J288" i="16"/>
  <c r="N287" i="16"/>
  <c r="M287" i="16"/>
  <c r="L287" i="16"/>
  <c r="I287" i="16" s="1"/>
  <c r="K287" i="16"/>
  <c r="J287" i="16"/>
  <c r="N286" i="16"/>
  <c r="M286" i="16"/>
  <c r="L286" i="16"/>
  <c r="K286" i="16"/>
  <c r="J286" i="16"/>
  <c r="N285" i="16"/>
  <c r="M285" i="16"/>
  <c r="L285" i="16"/>
  <c r="I285" i="16" s="1"/>
  <c r="K285" i="16"/>
  <c r="J285" i="16"/>
  <c r="N284" i="16"/>
  <c r="M284" i="16"/>
  <c r="L284" i="16"/>
  <c r="K284" i="16"/>
  <c r="J284" i="16"/>
  <c r="N283" i="16"/>
  <c r="M283" i="16"/>
  <c r="L283" i="16"/>
  <c r="I283" i="16" s="1"/>
  <c r="K283" i="16"/>
  <c r="J283" i="16"/>
  <c r="N282" i="16"/>
  <c r="M282" i="16"/>
  <c r="L282" i="16"/>
  <c r="K282" i="16"/>
  <c r="J282" i="16"/>
  <c r="N281" i="16"/>
  <c r="M281" i="16"/>
  <c r="L281" i="16"/>
  <c r="I281" i="16" s="1"/>
  <c r="K281" i="16"/>
  <c r="J281" i="16"/>
  <c r="N280" i="16"/>
  <c r="M280" i="16"/>
  <c r="L280" i="16"/>
  <c r="K280" i="16"/>
  <c r="J280" i="16"/>
  <c r="N279" i="16"/>
  <c r="M279" i="16"/>
  <c r="L279" i="16"/>
  <c r="I279" i="16" s="1"/>
  <c r="K279" i="16"/>
  <c r="J279" i="16"/>
  <c r="N278" i="16"/>
  <c r="M278" i="16"/>
  <c r="L278" i="16"/>
  <c r="K278" i="16"/>
  <c r="J278" i="16"/>
  <c r="N277" i="16"/>
  <c r="M277" i="16"/>
  <c r="L277" i="16"/>
  <c r="I277" i="16" s="1"/>
  <c r="K277" i="16"/>
  <c r="J277" i="16"/>
  <c r="N276" i="16"/>
  <c r="M276" i="16"/>
  <c r="L276" i="16"/>
  <c r="K276" i="16"/>
  <c r="J276" i="16"/>
  <c r="N275" i="16"/>
  <c r="M275" i="16"/>
  <c r="L275" i="16"/>
  <c r="I275" i="16" s="1"/>
  <c r="K275" i="16"/>
  <c r="J275" i="16"/>
  <c r="N274" i="16"/>
  <c r="M274" i="16"/>
  <c r="L274" i="16"/>
  <c r="K274" i="16"/>
  <c r="J274" i="16"/>
  <c r="N273" i="16"/>
  <c r="M273" i="16"/>
  <c r="L273" i="16"/>
  <c r="I273" i="16" s="1"/>
  <c r="K273" i="16"/>
  <c r="J273" i="16"/>
  <c r="N272" i="16"/>
  <c r="M272" i="16"/>
  <c r="L272" i="16"/>
  <c r="K272" i="16"/>
  <c r="J272" i="16"/>
  <c r="N271" i="16"/>
  <c r="M271" i="16"/>
  <c r="L271" i="16"/>
  <c r="I271" i="16" s="1"/>
  <c r="K271" i="16"/>
  <c r="J271" i="16"/>
  <c r="N270" i="16"/>
  <c r="M270" i="16"/>
  <c r="L270" i="16"/>
  <c r="K270" i="16"/>
  <c r="J270" i="16"/>
  <c r="N269" i="16"/>
  <c r="M269" i="16"/>
  <c r="L269" i="16"/>
  <c r="I269" i="16" s="1"/>
  <c r="K269" i="16"/>
  <c r="J269" i="16"/>
  <c r="N268" i="16"/>
  <c r="M268" i="16"/>
  <c r="L268" i="16"/>
  <c r="K268" i="16"/>
  <c r="J268" i="16"/>
  <c r="N267" i="16"/>
  <c r="M267" i="16"/>
  <c r="L267" i="16"/>
  <c r="I267" i="16" s="1"/>
  <c r="K267" i="16"/>
  <c r="J267" i="16"/>
  <c r="N266" i="16"/>
  <c r="M266" i="16"/>
  <c r="L266" i="16"/>
  <c r="K266" i="16"/>
  <c r="J266" i="16"/>
  <c r="N265" i="16"/>
  <c r="M265" i="16"/>
  <c r="L265" i="16"/>
  <c r="I265" i="16" s="1"/>
  <c r="K265" i="16"/>
  <c r="J265" i="16"/>
  <c r="N264" i="16"/>
  <c r="M264" i="16"/>
  <c r="L264" i="16"/>
  <c r="K264" i="16"/>
  <c r="J264" i="16"/>
  <c r="N263" i="16"/>
  <c r="M263" i="16"/>
  <c r="L263" i="16"/>
  <c r="I263" i="16" s="1"/>
  <c r="K263" i="16"/>
  <c r="J263" i="16"/>
  <c r="N262" i="16"/>
  <c r="M262" i="16"/>
  <c r="L262" i="16"/>
  <c r="K262" i="16"/>
  <c r="J262" i="16"/>
  <c r="N261" i="16"/>
  <c r="M261" i="16"/>
  <c r="L261" i="16"/>
  <c r="I261" i="16" s="1"/>
  <c r="K261" i="16"/>
  <c r="J261" i="16"/>
  <c r="N260" i="16"/>
  <c r="M260" i="16"/>
  <c r="L260" i="16"/>
  <c r="K260" i="16"/>
  <c r="J260" i="16"/>
  <c r="N259" i="16"/>
  <c r="M259" i="16"/>
  <c r="L259" i="16"/>
  <c r="I259" i="16" s="1"/>
  <c r="K259" i="16"/>
  <c r="J259" i="16"/>
  <c r="N258" i="16"/>
  <c r="M258" i="16"/>
  <c r="L258" i="16"/>
  <c r="K258" i="16"/>
  <c r="J258" i="16"/>
  <c r="N257" i="16"/>
  <c r="M257" i="16"/>
  <c r="L257" i="16"/>
  <c r="I257" i="16" s="1"/>
  <c r="K257" i="16"/>
  <c r="J257" i="16"/>
  <c r="N256" i="16"/>
  <c r="M256" i="16"/>
  <c r="L256" i="16"/>
  <c r="K256" i="16"/>
  <c r="J256" i="16"/>
  <c r="N255" i="16"/>
  <c r="M255" i="16"/>
  <c r="L255" i="16"/>
  <c r="I255" i="16" s="1"/>
  <c r="K255" i="16"/>
  <c r="J255" i="16"/>
  <c r="N254" i="16"/>
  <c r="M254" i="16"/>
  <c r="L254" i="16"/>
  <c r="K254" i="16"/>
  <c r="J254" i="16"/>
  <c r="N253" i="16"/>
  <c r="M253" i="16"/>
  <c r="L253" i="16"/>
  <c r="I253" i="16" s="1"/>
  <c r="K253" i="16"/>
  <c r="J253" i="16"/>
  <c r="N252" i="16"/>
  <c r="M252" i="16"/>
  <c r="L252" i="16"/>
  <c r="K252" i="16"/>
  <c r="J252" i="16"/>
  <c r="N251" i="16"/>
  <c r="M251" i="16"/>
  <c r="L251" i="16"/>
  <c r="I251" i="16" s="1"/>
  <c r="K251" i="16"/>
  <c r="J251" i="16"/>
  <c r="N250" i="16"/>
  <c r="M250" i="16"/>
  <c r="L250" i="16"/>
  <c r="K250" i="16"/>
  <c r="J250" i="16"/>
  <c r="N249" i="16"/>
  <c r="M249" i="16"/>
  <c r="L249" i="16"/>
  <c r="I249" i="16" s="1"/>
  <c r="K249" i="16"/>
  <c r="J249" i="16"/>
  <c r="N248" i="16"/>
  <c r="M248" i="16"/>
  <c r="L248" i="16"/>
  <c r="K248" i="16"/>
  <c r="J248" i="16"/>
  <c r="N247" i="16"/>
  <c r="M247" i="16"/>
  <c r="L247" i="16"/>
  <c r="I247" i="16" s="1"/>
  <c r="K247" i="16"/>
  <c r="J247" i="16"/>
  <c r="N246" i="16"/>
  <c r="M246" i="16"/>
  <c r="L246" i="16"/>
  <c r="K246" i="16"/>
  <c r="J246" i="16"/>
  <c r="N245" i="16"/>
  <c r="M245" i="16"/>
  <c r="L245" i="16"/>
  <c r="I245" i="16" s="1"/>
  <c r="K245" i="16"/>
  <c r="J245" i="16"/>
  <c r="N244" i="16"/>
  <c r="M244" i="16"/>
  <c r="L244" i="16"/>
  <c r="K244" i="16"/>
  <c r="J244" i="16"/>
  <c r="N243" i="16"/>
  <c r="M243" i="16"/>
  <c r="L243" i="16"/>
  <c r="I243" i="16" s="1"/>
  <c r="K243" i="16"/>
  <c r="J243" i="16"/>
  <c r="N242" i="16"/>
  <c r="M242" i="16"/>
  <c r="L242" i="16"/>
  <c r="K242" i="16"/>
  <c r="J242" i="16"/>
  <c r="N241" i="16"/>
  <c r="M241" i="16"/>
  <c r="L241" i="16"/>
  <c r="I241" i="16" s="1"/>
  <c r="K241" i="16"/>
  <c r="J241" i="16"/>
  <c r="N240" i="16"/>
  <c r="M240" i="16"/>
  <c r="L240" i="16"/>
  <c r="K240" i="16"/>
  <c r="J240" i="16"/>
  <c r="N239" i="16"/>
  <c r="M239" i="16"/>
  <c r="L239" i="16"/>
  <c r="I239" i="16" s="1"/>
  <c r="K239" i="16"/>
  <c r="J239" i="16"/>
  <c r="N238" i="16"/>
  <c r="M238" i="16"/>
  <c r="L238" i="16"/>
  <c r="K238" i="16"/>
  <c r="J238" i="16"/>
  <c r="N237" i="16"/>
  <c r="M237" i="16"/>
  <c r="L237" i="16"/>
  <c r="I237" i="16" s="1"/>
  <c r="K237" i="16"/>
  <c r="J237" i="16"/>
  <c r="N236" i="16"/>
  <c r="M236" i="16"/>
  <c r="L236" i="16"/>
  <c r="K236" i="16"/>
  <c r="J236" i="16"/>
  <c r="N235" i="16"/>
  <c r="M235" i="16"/>
  <c r="L235" i="16"/>
  <c r="I235" i="16" s="1"/>
  <c r="K235" i="16"/>
  <c r="J235" i="16"/>
  <c r="N234" i="16"/>
  <c r="M234" i="16"/>
  <c r="L234" i="16"/>
  <c r="K234" i="16"/>
  <c r="J234" i="16"/>
  <c r="N233" i="16"/>
  <c r="M233" i="16"/>
  <c r="L233" i="16"/>
  <c r="I233" i="16" s="1"/>
  <c r="K233" i="16"/>
  <c r="J233" i="16"/>
  <c r="N232" i="16"/>
  <c r="M232" i="16"/>
  <c r="L232" i="16"/>
  <c r="K232" i="16"/>
  <c r="J232" i="16"/>
  <c r="N231" i="16"/>
  <c r="M231" i="16"/>
  <c r="L231" i="16"/>
  <c r="I231" i="16" s="1"/>
  <c r="K231" i="16"/>
  <c r="J231" i="16"/>
  <c r="N230" i="16"/>
  <c r="M230" i="16"/>
  <c r="L230" i="16"/>
  <c r="K230" i="16"/>
  <c r="J230" i="16"/>
  <c r="N229" i="16"/>
  <c r="M229" i="16"/>
  <c r="L229" i="16"/>
  <c r="I229" i="16" s="1"/>
  <c r="K229" i="16"/>
  <c r="J229" i="16"/>
  <c r="N228" i="16"/>
  <c r="M228" i="16"/>
  <c r="L228" i="16"/>
  <c r="K228" i="16"/>
  <c r="J228" i="16"/>
  <c r="N227" i="16"/>
  <c r="M227" i="16"/>
  <c r="L227" i="16"/>
  <c r="I227" i="16" s="1"/>
  <c r="K227" i="16"/>
  <c r="J227" i="16"/>
  <c r="N226" i="16"/>
  <c r="M226" i="16"/>
  <c r="L226" i="16"/>
  <c r="K226" i="16"/>
  <c r="J226" i="16"/>
  <c r="N225" i="16"/>
  <c r="M225" i="16"/>
  <c r="L225" i="16"/>
  <c r="I225" i="16" s="1"/>
  <c r="K225" i="16"/>
  <c r="J225" i="16"/>
  <c r="N224" i="16"/>
  <c r="M224" i="16"/>
  <c r="L224" i="16"/>
  <c r="K224" i="16"/>
  <c r="J224" i="16"/>
  <c r="N223" i="16"/>
  <c r="M223" i="16"/>
  <c r="L223" i="16"/>
  <c r="I223" i="16" s="1"/>
  <c r="K223" i="16"/>
  <c r="J223" i="16"/>
  <c r="N222" i="16"/>
  <c r="M222" i="16"/>
  <c r="L222" i="16"/>
  <c r="K222" i="16"/>
  <c r="J222" i="16"/>
  <c r="N221" i="16"/>
  <c r="M221" i="16"/>
  <c r="L221" i="16"/>
  <c r="I221" i="16" s="1"/>
  <c r="K221" i="16"/>
  <c r="J221" i="16"/>
  <c r="N220" i="16"/>
  <c r="M220" i="16"/>
  <c r="L220" i="16"/>
  <c r="K220" i="16"/>
  <c r="J220" i="16"/>
  <c r="N219" i="16"/>
  <c r="M219" i="16"/>
  <c r="L219" i="16"/>
  <c r="I219" i="16" s="1"/>
  <c r="K219" i="16"/>
  <c r="J219" i="16"/>
  <c r="N218" i="16"/>
  <c r="M218" i="16"/>
  <c r="L218" i="16"/>
  <c r="K218" i="16"/>
  <c r="J218" i="16"/>
  <c r="N217" i="16"/>
  <c r="M217" i="16"/>
  <c r="L217" i="16"/>
  <c r="I217" i="16" s="1"/>
  <c r="K217" i="16"/>
  <c r="J217" i="16"/>
  <c r="N216" i="16"/>
  <c r="M216" i="16"/>
  <c r="L216" i="16"/>
  <c r="K216" i="16"/>
  <c r="J216" i="16"/>
  <c r="N215" i="16"/>
  <c r="M215" i="16"/>
  <c r="L215" i="16"/>
  <c r="I215" i="16" s="1"/>
  <c r="K215" i="16"/>
  <c r="J215" i="16"/>
  <c r="N214" i="16"/>
  <c r="M214" i="16"/>
  <c r="L214" i="16"/>
  <c r="K214" i="16"/>
  <c r="J214" i="16"/>
  <c r="N213" i="16"/>
  <c r="M213" i="16"/>
  <c r="L213" i="16"/>
  <c r="I213" i="16" s="1"/>
  <c r="K213" i="16"/>
  <c r="J213" i="16"/>
  <c r="N212" i="16"/>
  <c r="M212" i="16"/>
  <c r="L212" i="16"/>
  <c r="K212" i="16"/>
  <c r="J212" i="16"/>
  <c r="N211" i="16"/>
  <c r="M211" i="16"/>
  <c r="L211" i="16"/>
  <c r="I211" i="16" s="1"/>
  <c r="K211" i="16"/>
  <c r="J211" i="16"/>
  <c r="N210" i="16"/>
  <c r="M210" i="16"/>
  <c r="L210" i="16"/>
  <c r="K210" i="16"/>
  <c r="J210" i="16"/>
  <c r="N209" i="16"/>
  <c r="M209" i="16"/>
  <c r="L209" i="16"/>
  <c r="I209" i="16" s="1"/>
  <c r="K209" i="16"/>
  <c r="J209" i="16"/>
  <c r="N208" i="16"/>
  <c r="M208" i="16"/>
  <c r="L208" i="16"/>
  <c r="K208" i="16"/>
  <c r="J208" i="16"/>
  <c r="N207" i="16"/>
  <c r="M207" i="16"/>
  <c r="L207" i="16"/>
  <c r="I207" i="16" s="1"/>
  <c r="K207" i="16"/>
  <c r="J207" i="16"/>
  <c r="N206" i="16"/>
  <c r="M206" i="16"/>
  <c r="L206" i="16"/>
  <c r="K206" i="16"/>
  <c r="J206" i="16"/>
  <c r="N205" i="16"/>
  <c r="M205" i="16"/>
  <c r="L205" i="16"/>
  <c r="I205" i="16" s="1"/>
  <c r="K205" i="16"/>
  <c r="J205" i="16"/>
  <c r="N204" i="16"/>
  <c r="M204" i="16"/>
  <c r="L204" i="16"/>
  <c r="K204" i="16"/>
  <c r="J204" i="16"/>
  <c r="N203" i="16"/>
  <c r="M203" i="16"/>
  <c r="L203" i="16"/>
  <c r="I203" i="16" s="1"/>
  <c r="K203" i="16"/>
  <c r="J203" i="16"/>
  <c r="N202" i="16"/>
  <c r="M202" i="16"/>
  <c r="L202" i="16"/>
  <c r="K202" i="16"/>
  <c r="J202" i="16"/>
  <c r="N201" i="16"/>
  <c r="M201" i="16"/>
  <c r="L201" i="16"/>
  <c r="I201" i="16" s="1"/>
  <c r="K201" i="16"/>
  <c r="J201" i="16"/>
  <c r="N200" i="16"/>
  <c r="M200" i="16"/>
  <c r="L200" i="16"/>
  <c r="K200" i="16"/>
  <c r="J200" i="16"/>
  <c r="N199" i="16"/>
  <c r="M199" i="16"/>
  <c r="L199" i="16"/>
  <c r="I199" i="16" s="1"/>
  <c r="K199" i="16"/>
  <c r="J199" i="16"/>
  <c r="N198" i="16"/>
  <c r="M198" i="16"/>
  <c r="L198" i="16"/>
  <c r="K198" i="16"/>
  <c r="J198" i="16"/>
  <c r="N197" i="16"/>
  <c r="M197" i="16"/>
  <c r="L197" i="16"/>
  <c r="I197" i="16" s="1"/>
  <c r="K197" i="16"/>
  <c r="J197" i="16"/>
  <c r="N196" i="16"/>
  <c r="M196" i="16"/>
  <c r="L196" i="16"/>
  <c r="K196" i="16"/>
  <c r="J196" i="16"/>
  <c r="N195" i="16"/>
  <c r="M195" i="16"/>
  <c r="L195" i="16"/>
  <c r="I195" i="16" s="1"/>
  <c r="K195" i="16"/>
  <c r="J195" i="16"/>
  <c r="N194" i="16"/>
  <c r="M194" i="16"/>
  <c r="L194" i="16"/>
  <c r="K194" i="16"/>
  <c r="J194" i="16"/>
  <c r="N193" i="16"/>
  <c r="M193" i="16"/>
  <c r="L193" i="16"/>
  <c r="I193" i="16" s="1"/>
  <c r="K193" i="16"/>
  <c r="J193" i="16"/>
  <c r="N192" i="16"/>
  <c r="M192" i="16"/>
  <c r="L192" i="16"/>
  <c r="K192" i="16"/>
  <c r="J192" i="16"/>
  <c r="N191" i="16"/>
  <c r="M191" i="16"/>
  <c r="L191" i="16"/>
  <c r="I191" i="16" s="1"/>
  <c r="K191" i="16"/>
  <c r="J191" i="16"/>
  <c r="N190" i="16"/>
  <c r="M190" i="16"/>
  <c r="L190" i="16"/>
  <c r="K190" i="16"/>
  <c r="J190" i="16"/>
  <c r="N189" i="16"/>
  <c r="M189" i="16"/>
  <c r="L189" i="16"/>
  <c r="I189" i="16" s="1"/>
  <c r="K189" i="16"/>
  <c r="J189" i="16"/>
  <c r="N188" i="16"/>
  <c r="M188" i="16"/>
  <c r="L188" i="16"/>
  <c r="K188" i="16"/>
  <c r="J188" i="16"/>
  <c r="N187" i="16"/>
  <c r="M187" i="16"/>
  <c r="L187" i="16"/>
  <c r="I187" i="16" s="1"/>
  <c r="K187" i="16"/>
  <c r="J187" i="16"/>
  <c r="N186" i="16"/>
  <c r="M186" i="16"/>
  <c r="L186" i="16"/>
  <c r="K186" i="16"/>
  <c r="J186" i="16"/>
  <c r="N185" i="16"/>
  <c r="M185" i="16"/>
  <c r="L185" i="16"/>
  <c r="I185" i="16" s="1"/>
  <c r="K30" i="16" s="1"/>
  <c r="K185" i="16"/>
  <c r="J185" i="16"/>
  <c r="N184" i="16"/>
  <c r="M184" i="16"/>
  <c r="L184" i="16"/>
  <c r="K184" i="16"/>
  <c r="J184" i="16"/>
  <c r="N183" i="16"/>
  <c r="M183" i="16"/>
  <c r="L183" i="16"/>
  <c r="I183" i="16" s="1"/>
  <c r="K183" i="16"/>
  <c r="J183" i="16"/>
  <c r="N182" i="16"/>
  <c r="M182" i="16"/>
  <c r="L182" i="16"/>
  <c r="K182" i="16"/>
  <c r="J182" i="16"/>
  <c r="N181" i="16"/>
  <c r="M181" i="16"/>
  <c r="L181" i="16"/>
  <c r="I181" i="16" s="1"/>
  <c r="K181" i="16"/>
  <c r="J181" i="16"/>
  <c r="N180" i="16"/>
  <c r="M180" i="16"/>
  <c r="L180" i="16"/>
  <c r="K180" i="16"/>
  <c r="J180" i="16"/>
  <c r="N179" i="16"/>
  <c r="M179" i="16"/>
  <c r="L179" i="16"/>
  <c r="I179" i="16" s="1"/>
  <c r="K179" i="16"/>
  <c r="J179" i="16"/>
  <c r="N178" i="16"/>
  <c r="M178" i="16"/>
  <c r="L178" i="16"/>
  <c r="K178" i="16"/>
  <c r="J178" i="16"/>
  <c r="N177" i="16"/>
  <c r="M177" i="16"/>
  <c r="L177" i="16"/>
  <c r="I177" i="16" s="1"/>
  <c r="K177" i="16"/>
  <c r="J177" i="16"/>
  <c r="N176" i="16"/>
  <c r="M176" i="16"/>
  <c r="L176" i="16"/>
  <c r="K176" i="16"/>
  <c r="J176" i="16"/>
  <c r="N175" i="16"/>
  <c r="M175" i="16"/>
  <c r="L175" i="16"/>
  <c r="I175" i="16" s="1"/>
  <c r="K175" i="16"/>
  <c r="J175" i="16"/>
  <c r="N174" i="16"/>
  <c r="M174" i="16"/>
  <c r="L174" i="16"/>
  <c r="K174" i="16"/>
  <c r="J174" i="16"/>
  <c r="N173" i="16"/>
  <c r="M173" i="16"/>
  <c r="L173" i="16"/>
  <c r="I173" i="16" s="1"/>
  <c r="K28" i="16" s="1"/>
  <c r="K173" i="16"/>
  <c r="J173" i="16"/>
  <c r="N172" i="16"/>
  <c r="M172" i="16"/>
  <c r="L172" i="16"/>
  <c r="K172" i="16"/>
  <c r="J172" i="16"/>
  <c r="N171" i="16"/>
  <c r="M171" i="16"/>
  <c r="L171" i="16"/>
  <c r="I171" i="16" s="1"/>
  <c r="K171" i="16"/>
  <c r="J171" i="16"/>
  <c r="N170" i="16"/>
  <c r="M170" i="16"/>
  <c r="L170" i="16"/>
  <c r="K170" i="16"/>
  <c r="J170" i="16"/>
  <c r="N169" i="16"/>
  <c r="M169" i="16"/>
  <c r="L169" i="16"/>
  <c r="I169" i="16" s="1"/>
  <c r="K169" i="16"/>
  <c r="J169" i="16"/>
  <c r="N168" i="16"/>
  <c r="M168" i="16"/>
  <c r="L168" i="16"/>
  <c r="K168" i="16"/>
  <c r="J168" i="16"/>
  <c r="N167" i="16"/>
  <c r="M167" i="16"/>
  <c r="L167" i="16"/>
  <c r="I167" i="16" s="1"/>
  <c r="K167" i="16"/>
  <c r="J167" i="16"/>
  <c r="N166" i="16"/>
  <c r="M166" i="16"/>
  <c r="L166" i="16"/>
  <c r="K166" i="16"/>
  <c r="J166" i="16"/>
  <c r="N165" i="16"/>
  <c r="M165" i="16"/>
  <c r="L165" i="16"/>
  <c r="I165" i="16" s="1"/>
  <c r="K165" i="16"/>
  <c r="J165" i="16"/>
  <c r="N164" i="16"/>
  <c r="M164" i="16"/>
  <c r="L164" i="16"/>
  <c r="K164" i="16"/>
  <c r="J164" i="16"/>
  <c r="N163" i="16"/>
  <c r="M163" i="16"/>
  <c r="L163" i="16"/>
  <c r="I163" i="16" s="1"/>
  <c r="K163" i="16"/>
  <c r="J163" i="16"/>
  <c r="N162" i="16"/>
  <c r="M162" i="16"/>
  <c r="L162" i="16"/>
  <c r="K162" i="16"/>
  <c r="J162" i="16"/>
  <c r="N161" i="16"/>
  <c r="M161" i="16"/>
  <c r="L161" i="16"/>
  <c r="I161" i="16" s="1"/>
  <c r="K161" i="16"/>
  <c r="J161" i="16"/>
  <c r="N160" i="16"/>
  <c r="M160" i="16"/>
  <c r="L160" i="16"/>
  <c r="K160" i="16"/>
  <c r="J160" i="16"/>
  <c r="N159" i="16"/>
  <c r="M159" i="16"/>
  <c r="L159" i="16"/>
  <c r="I159" i="16" s="1"/>
  <c r="K159" i="16"/>
  <c r="J159" i="16"/>
  <c r="N158" i="16"/>
  <c r="M158" i="16"/>
  <c r="L158" i="16"/>
  <c r="K158" i="16"/>
  <c r="J158" i="16"/>
  <c r="N157" i="16"/>
  <c r="M157" i="16"/>
  <c r="L157" i="16"/>
  <c r="I157" i="16" s="1"/>
  <c r="K157" i="16"/>
  <c r="J157" i="16"/>
  <c r="N156" i="16"/>
  <c r="M156" i="16"/>
  <c r="L156" i="16"/>
  <c r="K156" i="16"/>
  <c r="J156" i="16"/>
  <c r="N155" i="16"/>
  <c r="M155" i="16"/>
  <c r="L155" i="16"/>
  <c r="I155" i="16" s="1"/>
  <c r="K155" i="16"/>
  <c r="J155" i="16"/>
  <c r="N154" i="16"/>
  <c r="M154" i="16"/>
  <c r="L154" i="16"/>
  <c r="K154" i="16"/>
  <c r="J154" i="16"/>
  <c r="N153" i="16"/>
  <c r="M153" i="16"/>
  <c r="L153" i="16"/>
  <c r="I153" i="16" s="1"/>
  <c r="K24" i="16" s="1"/>
  <c r="K153" i="16"/>
  <c r="J153" i="16"/>
  <c r="N152" i="16"/>
  <c r="M152" i="16"/>
  <c r="L152" i="16"/>
  <c r="K152" i="16"/>
  <c r="J152" i="16"/>
  <c r="N151" i="16"/>
  <c r="M151" i="16"/>
  <c r="L151" i="16"/>
  <c r="I151" i="16" s="1"/>
  <c r="K151" i="16"/>
  <c r="J151" i="16"/>
  <c r="N150" i="16"/>
  <c r="M150" i="16"/>
  <c r="L150" i="16"/>
  <c r="K150" i="16"/>
  <c r="J150" i="16"/>
  <c r="N149" i="16"/>
  <c r="M149" i="16"/>
  <c r="L149" i="16"/>
  <c r="I149" i="16" s="1"/>
  <c r="K149" i="16"/>
  <c r="J149" i="16"/>
  <c r="N148" i="16"/>
  <c r="M148" i="16"/>
  <c r="L148" i="16"/>
  <c r="K148" i="16"/>
  <c r="J148" i="16"/>
  <c r="N147" i="16"/>
  <c r="M147" i="16"/>
  <c r="L147" i="16"/>
  <c r="I147" i="16" s="1"/>
  <c r="K147" i="16"/>
  <c r="J147" i="16"/>
  <c r="N146" i="16"/>
  <c r="M146" i="16"/>
  <c r="L146" i="16"/>
  <c r="K146" i="16"/>
  <c r="J146" i="16"/>
  <c r="N145" i="16"/>
  <c r="M145" i="16"/>
  <c r="L145" i="16"/>
  <c r="I145" i="16" s="1"/>
  <c r="K22" i="16" s="1"/>
  <c r="K145" i="16"/>
  <c r="J145" i="16"/>
  <c r="N144" i="16"/>
  <c r="M144" i="16"/>
  <c r="L144" i="16"/>
  <c r="K144" i="16"/>
  <c r="J144" i="16"/>
  <c r="N143" i="16"/>
  <c r="M143" i="16"/>
  <c r="L143" i="16"/>
  <c r="I143" i="16" s="1"/>
  <c r="K143" i="16"/>
  <c r="J143" i="16"/>
  <c r="N142" i="16"/>
  <c r="M142" i="16"/>
  <c r="L142" i="16"/>
  <c r="K142" i="16"/>
  <c r="J142" i="16"/>
  <c r="N141" i="16"/>
  <c r="M141" i="16"/>
  <c r="L141" i="16"/>
  <c r="I141" i="16" s="1"/>
  <c r="K141" i="16"/>
  <c r="J141" i="16"/>
  <c r="N140" i="16"/>
  <c r="M140" i="16"/>
  <c r="L140" i="16"/>
  <c r="K140" i="16"/>
  <c r="J140" i="16"/>
  <c r="N139" i="16"/>
  <c r="M139" i="16"/>
  <c r="L139" i="16"/>
  <c r="I139" i="16" s="1"/>
  <c r="K139" i="16"/>
  <c r="J139" i="16"/>
  <c r="N138" i="16"/>
  <c r="M138" i="16"/>
  <c r="L138" i="16"/>
  <c r="K138" i="16"/>
  <c r="J138" i="16"/>
  <c r="N137" i="16"/>
  <c r="M137" i="16"/>
  <c r="L137" i="16"/>
  <c r="I137" i="16" s="1"/>
  <c r="K137" i="16"/>
  <c r="J137" i="16"/>
  <c r="N136" i="16"/>
  <c r="M136" i="16"/>
  <c r="L136" i="16"/>
  <c r="K136" i="16"/>
  <c r="J136" i="16"/>
  <c r="N135" i="16"/>
  <c r="M135" i="16"/>
  <c r="L135" i="16"/>
  <c r="I135" i="16" s="1"/>
  <c r="K135" i="16"/>
  <c r="J135" i="16"/>
  <c r="N134" i="16"/>
  <c r="M134" i="16"/>
  <c r="L134" i="16"/>
  <c r="K134" i="16"/>
  <c r="J134" i="16"/>
  <c r="N133" i="16"/>
  <c r="M133" i="16"/>
  <c r="L133" i="16"/>
  <c r="I133" i="16" s="1"/>
  <c r="K133" i="16"/>
  <c r="J133" i="16"/>
  <c r="N132" i="16"/>
  <c r="M132" i="16"/>
  <c r="L132" i="16"/>
  <c r="K132" i="16"/>
  <c r="J132" i="16"/>
  <c r="N131" i="16"/>
  <c r="M131" i="16"/>
  <c r="L131" i="16"/>
  <c r="I131" i="16" s="1"/>
  <c r="K131" i="16"/>
  <c r="J131" i="16"/>
  <c r="N130" i="16"/>
  <c r="M130" i="16"/>
  <c r="L130" i="16"/>
  <c r="K130" i="16"/>
  <c r="J130" i="16"/>
  <c r="N129" i="16"/>
  <c r="M129" i="16"/>
  <c r="L129" i="16"/>
  <c r="I129" i="16" s="1"/>
  <c r="K129" i="16"/>
  <c r="J129" i="16"/>
  <c r="N128" i="16"/>
  <c r="M128" i="16"/>
  <c r="L128" i="16"/>
  <c r="K128" i="16"/>
  <c r="J128" i="16"/>
  <c r="N127" i="16"/>
  <c r="M127" i="16"/>
  <c r="L127" i="16"/>
  <c r="I127" i="16" s="1"/>
  <c r="K127" i="16"/>
  <c r="J127" i="16"/>
  <c r="N126" i="16"/>
  <c r="M126" i="16"/>
  <c r="L126" i="16"/>
  <c r="K126" i="16"/>
  <c r="J126" i="16"/>
  <c r="N125" i="16"/>
  <c r="M125" i="16"/>
  <c r="L125" i="16"/>
  <c r="I125" i="16" s="1"/>
  <c r="K125" i="16"/>
  <c r="J125" i="16"/>
  <c r="N124" i="16"/>
  <c r="M124" i="16"/>
  <c r="L124" i="16"/>
  <c r="K124" i="16"/>
  <c r="J124" i="16"/>
  <c r="N123" i="16"/>
  <c r="M123" i="16"/>
  <c r="L123" i="16"/>
  <c r="I123" i="16" s="1"/>
  <c r="K123" i="16"/>
  <c r="J123" i="16"/>
  <c r="N122" i="16"/>
  <c r="M122" i="16"/>
  <c r="L122" i="16"/>
  <c r="K122" i="16"/>
  <c r="J122" i="16"/>
  <c r="N121" i="16"/>
  <c r="M121" i="16"/>
  <c r="L121" i="16"/>
  <c r="I121" i="16" s="1"/>
  <c r="K121" i="16"/>
  <c r="J121" i="16"/>
  <c r="N120" i="16"/>
  <c r="M120" i="16"/>
  <c r="L120" i="16"/>
  <c r="K120" i="16"/>
  <c r="J120" i="16"/>
  <c r="N119" i="16"/>
  <c r="M119" i="16"/>
  <c r="L119" i="16"/>
  <c r="I119" i="16" s="1"/>
  <c r="K119" i="16"/>
  <c r="J119" i="16"/>
  <c r="N118" i="16"/>
  <c r="M118" i="16"/>
  <c r="L118" i="16"/>
  <c r="K118" i="16"/>
  <c r="J118" i="16"/>
  <c r="N117" i="16"/>
  <c r="M117" i="16"/>
  <c r="L117" i="16"/>
  <c r="I117" i="16" s="1"/>
  <c r="K117" i="16"/>
  <c r="J117" i="16"/>
  <c r="N116" i="16"/>
  <c r="M116" i="16"/>
  <c r="L116" i="16"/>
  <c r="K116" i="16"/>
  <c r="J116" i="16"/>
  <c r="N115" i="16"/>
  <c r="M115" i="16"/>
  <c r="L115" i="16"/>
  <c r="I115" i="16" s="1"/>
  <c r="K115" i="16"/>
  <c r="J115" i="16"/>
  <c r="N114" i="16"/>
  <c r="M114" i="16"/>
  <c r="L114" i="16"/>
  <c r="K114" i="16"/>
  <c r="J114" i="16"/>
  <c r="N113" i="16"/>
  <c r="M113" i="16"/>
  <c r="L113" i="16"/>
  <c r="I113" i="16" s="1"/>
  <c r="K113" i="16"/>
  <c r="J113" i="16"/>
  <c r="N112" i="16"/>
  <c r="M112" i="16"/>
  <c r="L112" i="16"/>
  <c r="K112" i="16"/>
  <c r="J112" i="16"/>
  <c r="N111" i="16"/>
  <c r="M111" i="16"/>
  <c r="L111" i="16"/>
  <c r="I111" i="16" s="1"/>
  <c r="K111" i="16"/>
  <c r="J111" i="16"/>
  <c r="N110" i="16"/>
  <c r="M110" i="16"/>
  <c r="L110" i="16"/>
  <c r="K110" i="16"/>
  <c r="J110" i="16"/>
  <c r="N109" i="16"/>
  <c r="M109" i="16"/>
  <c r="L109" i="16"/>
  <c r="I109" i="16" s="1"/>
  <c r="K109" i="16"/>
  <c r="J109" i="16"/>
  <c r="N108" i="16"/>
  <c r="M108" i="16"/>
  <c r="L108" i="16"/>
  <c r="K108" i="16"/>
  <c r="J108" i="16"/>
  <c r="N107" i="16"/>
  <c r="M107" i="16"/>
  <c r="L107" i="16"/>
  <c r="I107" i="16" s="1"/>
  <c r="K107" i="16"/>
  <c r="J107" i="16"/>
  <c r="N106" i="16"/>
  <c r="M106" i="16"/>
  <c r="L106" i="16"/>
  <c r="K106" i="16"/>
  <c r="J106" i="16"/>
  <c r="N105" i="16"/>
  <c r="M105" i="16"/>
  <c r="L105" i="16"/>
  <c r="I105" i="16" s="1"/>
  <c r="K105" i="16"/>
  <c r="J105" i="16"/>
  <c r="N104" i="16"/>
  <c r="M104" i="16"/>
  <c r="L104" i="16"/>
  <c r="K104" i="16"/>
  <c r="J104" i="16"/>
  <c r="N103" i="16"/>
  <c r="M103" i="16"/>
  <c r="L103" i="16"/>
  <c r="I103" i="16" s="1"/>
  <c r="K103" i="16"/>
  <c r="J103" i="16"/>
  <c r="N102" i="16"/>
  <c r="M102" i="16"/>
  <c r="L102" i="16"/>
  <c r="K102" i="16"/>
  <c r="J102" i="16"/>
  <c r="N101" i="16"/>
  <c r="M101" i="16"/>
  <c r="L101" i="16"/>
  <c r="I101" i="16" s="1"/>
  <c r="K101" i="16"/>
  <c r="J101" i="16"/>
  <c r="N100" i="16"/>
  <c r="M100" i="16"/>
  <c r="L100" i="16"/>
  <c r="K100" i="16"/>
  <c r="J100" i="16"/>
  <c r="N99" i="16"/>
  <c r="M99" i="16"/>
  <c r="L99" i="16"/>
  <c r="I99" i="16" s="1"/>
  <c r="K99" i="16"/>
  <c r="J99" i="16"/>
  <c r="N98" i="16"/>
  <c r="M98" i="16"/>
  <c r="L98" i="16"/>
  <c r="K98" i="16"/>
  <c r="J98" i="16"/>
  <c r="N97" i="16"/>
  <c r="M97" i="16"/>
  <c r="L97" i="16"/>
  <c r="I97" i="16" s="1"/>
  <c r="K97" i="16"/>
  <c r="J97" i="16"/>
  <c r="N96" i="16"/>
  <c r="M96" i="16"/>
  <c r="L96" i="16"/>
  <c r="K96" i="16"/>
  <c r="J96" i="16"/>
  <c r="N95" i="16"/>
  <c r="M95" i="16"/>
  <c r="L95" i="16"/>
  <c r="I95" i="16" s="1"/>
  <c r="K95" i="16"/>
  <c r="J95" i="16"/>
  <c r="N94" i="16"/>
  <c r="M94" i="16"/>
  <c r="L94" i="16"/>
  <c r="K94" i="16"/>
  <c r="J94" i="16"/>
  <c r="N93" i="16"/>
  <c r="M93" i="16"/>
  <c r="L93" i="16"/>
  <c r="I93" i="16" s="1"/>
  <c r="K93" i="16"/>
  <c r="J93" i="16"/>
  <c r="N92" i="16"/>
  <c r="M92" i="16"/>
  <c r="L92" i="16"/>
  <c r="K92" i="16"/>
  <c r="J92" i="16"/>
  <c r="N91" i="16"/>
  <c r="M91" i="16"/>
  <c r="L91" i="16"/>
  <c r="I91" i="16" s="1"/>
  <c r="K91" i="16"/>
  <c r="J91" i="16"/>
  <c r="N90" i="16"/>
  <c r="M90" i="16"/>
  <c r="L90" i="16"/>
  <c r="K90" i="16"/>
  <c r="J90" i="16"/>
  <c r="N89" i="16"/>
  <c r="M89" i="16"/>
  <c r="L89" i="16"/>
  <c r="J89" i="16"/>
  <c r="L88" i="16"/>
  <c r="K88" i="16"/>
  <c r="J88" i="16"/>
  <c r="L87" i="16"/>
  <c r="K87" i="16"/>
  <c r="J87" i="16"/>
  <c r="L86" i="16"/>
  <c r="K86" i="16"/>
  <c r="J86" i="16"/>
  <c r="L85" i="16"/>
  <c r="K85" i="16"/>
  <c r="J85" i="16"/>
  <c r="L84" i="16"/>
  <c r="K84" i="16"/>
  <c r="J84" i="16"/>
  <c r="L83" i="16"/>
  <c r="K83" i="16"/>
  <c r="J83" i="16"/>
  <c r="L82" i="16"/>
  <c r="K82" i="16"/>
  <c r="J82" i="16"/>
  <c r="L81" i="16"/>
  <c r="K81" i="16"/>
  <c r="J81" i="16"/>
  <c r="N80" i="16"/>
  <c r="M80" i="16"/>
  <c r="L80" i="16"/>
  <c r="K80" i="16"/>
  <c r="I80" i="16" s="1"/>
  <c r="J80" i="16"/>
  <c r="N79" i="16"/>
  <c r="M79" i="16"/>
  <c r="L79" i="16"/>
  <c r="K79" i="16"/>
  <c r="J79" i="16"/>
  <c r="I79" i="16"/>
  <c r="N78" i="16"/>
  <c r="M78" i="16"/>
  <c r="L78" i="16"/>
  <c r="J78" i="16"/>
  <c r="L77" i="16"/>
  <c r="K77" i="16"/>
  <c r="J77" i="16"/>
  <c r="J76" i="16"/>
  <c r="J75" i="16"/>
  <c r="J74" i="16"/>
  <c r="J73" i="16"/>
  <c r="J72" i="16"/>
  <c r="J71" i="16"/>
  <c r="J70" i="16"/>
  <c r="N69" i="16"/>
  <c r="M69" i="16"/>
  <c r="J69" i="16"/>
  <c r="N68" i="16"/>
  <c r="M68" i="16"/>
  <c r="J68" i="16"/>
  <c r="N67" i="16"/>
  <c r="M67" i="16"/>
  <c r="K67" i="16"/>
  <c r="J67" i="16"/>
  <c r="E67" i="16"/>
  <c r="L67" i="16" s="1"/>
  <c r="I67" i="16" s="1"/>
  <c r="N66" i="16"/>
  <c r="M66" i="16"/>
  <c r="L66" i="16"/>
  <c r="K66" i="16"/>
  <c r="I66" i="16" s="1"/>
  <c r="J66" i="16"/>
  <c r="N65" i="16"/>
  <c r="M65" i="16"/>
  <c r="L65" i="16"/>
  <c r="K65" i="16"/>
  <c r="J65" i="16"/>
  <c r="I65" i="16"/>
  <c r="N64" i="16"/>
  <c r="M64" i="16"/>
  <c r="L64" i="16"/>
  <c r="K64" i="16"/>
  <c r="I64" i="16" s="1"/>
  <c r="J64" i="16"/>
  <c r="N63" i="16"/>
  <c r="M63" i="16"/>
  <c r="L63" i="16"/>
  <c r="K63" i="16"/>
  <c r="J63" i="16"/>
  <c r="I63" i="16"/>
  <c r="N62" i="16"/>
  <c r="M62" i="16"/>
  <c r="L62" i="16"/>
  <c r="K62" i="16"/>
  <c r="I62" i="16" s="1"/>
  <c r="J62" i="16"/>
  <c r="N61" i="16"/>
  <c r="M61" i="16"/>
  <c r="L61" i="16"/>
  <c r="K61" i="16"/>
  <c r="J61" i="16"/>
  <c r="I61" i="16"/>
  <c r="N60" i="16"/>
  <c r="M60" i="16"/>
  <c r="L60" i="16"/>
  <c r="K60" i="16"/>
  <c r="I60" i="16" s="1"/>
  <c r="J60" i="16"/>
  <c r="K38" i="16"/>
  <c r="U37" i="16"/>
  <c r="K37" i="16"/>
  <c r="U35" i="16"/>
  <c r="K35" i="16"/>
  <c r="U34" i="16"/>
  <c r="U33" i="16"/>
  <c r="K33" i="16"/>
  <c r="U32" i="16"/>
  <c r="K32" i="16"/>
  <c r="U31" i="16"/>
  <c r="U28" i="16"/>
  <c r="U26" i="16"/>
  <c r="K26" i="16"/>
  <c r="U24" i="16"/>
  <c r="U23" i="16"/>
  <c r="U22" i="16"/>
  <c r="E12" i="16"/>
  <c r="D12" i="16"/>
  <c r="K10" i="16"/>
  <c r="K9" i="16"/>
  <c r="K8" i="16"/>
  <c r="K7" i="16"/>
  <c r="K6" i="16"/>
  <c r="J5" i="16"/>
  <c r="L4" i="16"/>
  <c r="K4" i="16"/>
  <c r="J4" i="16"/>
  <c r="P3" i="16"/>
  <c r="O3" i="16"/>
  <c r="N3" i="16"/>
  <c r="M3" i="16"/>
  <c r="L3" i="16"/>
  <c r="K3" i="16"/>
  <c r="J3" i="16"/>
  <c r="K2" i="16"/>
  <c r="D1" i="16"/>
  <c r="L5" i="16" s="1"/>
  <c r="N399" i="15"/>
  <c r="M399" i="15"/>
  <c r="L399" i="15"/>
  <c r="K399" i="15"/>
  <c r="I399" i="15" s="1"/>
  <c r="J399" i="15"/>
  <c r="N398" i="15"/>
  <c r="M398" i="15"/>
  <c r="L398" i="15"/>
  <c r="I398" i="15" s="1"/>
  <c r="K398" i="15"/>
  <c r="J398" i="15"/>
  <c r="N397" i="15"/>
  <c r="M397" i="15"/>
  <c r="L397" i="15"/>
  <c r="K397" i="15"/>
  <c r="I397" i="15" s="1"/>
  <c r="J397" i="15"/>
  <c r="N396" i="15"/>
  <c r="M396" i="15"/>
  <c r="L396" i="15"/>
  <c r="I396" i="15" s="1"/>
  <c r="K396" i="15"/>
  <c r="J396" i="15"/>
  <c r="N395" i="15"/>
  <c r="M395" i="15"/>
  <c r="L395" i="15"/>
  <c r="K395" i="15"/>
  <c r="I395" i="15" s="1"/>
  <c r="J395" i="15"/>
  <c r="N394" i="15"/>
  <c r="M394" i="15"/>
  <c r="L394" i="15"/>
  <c r="I394" i="15" s="1"/>
  <c r="K394" i="15"/>
  <c r="J394" i="15"/>
  <c r="N393" i="15"/>
  <c r="M393" i="15"/>
  <c r="L393" i="15"/>
  <c r="K393" i="15"/>
  <c r="I393" i="15" s="1"/>
  <c r="J393" i="15"/>
  <c r="N392" i="15"/>
  <c r="M392" i="15"/>
  <c r="L392" i="15"/>
  <c r="I392" i="15" s="1"/>
  <c r="K392" i="15"/>
  <c r="J392" i="15"/>
  <c r="N391" i="15"/>
  <c r="M391" i="15"/>
  <c r="L391" i="15"/>
  <c r="K391" i="15"/>
  <c r="I391" i="15" s="1"/>
  <c r="J391" i="15"/>
  <c r="N390" i="15"/>
  <c r="M390" i="15"/>
  <c r="L390" i="15"/>
  <c r="I390" i="15" s="1"/>
  <c r="K390" i="15"/>
  <c r="J390" i="15"/>
  <c r="N389" i="15"/>
  <c r="M389" i="15"/>
  <c r="L389" i="15"/>
  <c r="K389" i="15"/>
  <c r="I389" i="15" s="1"/>
  <c r="J389" i="15"/>
  <c r="N388" i="15"/>
  <c r="M388" i="15"/>
  <c r="L388" i="15"/>
  <c r="I388" i="15" s="1"/>
  <c r="K388" i="15"/>
  <c r="J388" i="15"/>
  <c r="N387" i="15"/>
  <c r="M387" i="15"/>
  <c r="L387" i="15"/>
  <c r="K387" i="15"/>
  <c r="I387" i="15" s="1"/>
  <c r="J387" i="15"/>
  <c r="N386" i="15"/>
  <c r="M386" i="15"/>
  <c r="L386" i="15"/>
  <c r="I386" i="15" s="1"/>
  <c r="K386" i="15"/>
  <c r="J386" i="15"/>
  <c r="N385" i="15"/>
  <c r="M385" i="15"/>
  <c r="L385" i="15"/>
  <c r="K385" i="15"/>
  <c r="I385" i="15" s="1"/>
  <c r="J385" i="15"/>
  <c r="N384" i="15"/>
  <c r="M384" i="15"/>
  <c r="L384" i="15"/>
  <c r="I384" i="15" s="1"/>
  <c r="K384" i="15"/>
  <c r="J384" i="15"/>
  <c r="N383" i="15"/>
  <c r="M383" i="15"/>
  <c r="L383" i="15"/>
  <c r="K383" i="15"/>
  <c r="I383" i="15" s="1"/>
  <c r="J383" i="15"/>
  <c r="N382" i="15"/>
  <c r="M382" i="15"/>
  <c r="L382" i="15"/>
  <c r="I382" i="15" s="1"/>
  <c r="K382" i="15"/>
  <c r="J382" i="15"/>
  <c r="N381" i="15"/>
  <c r="M381" i="15"/>
  <c r="L381" i="15"/>
  <c r="K381" i="15"/>
  <c r="I381" i="15" s="1"/>
  <c r="J381" i="15"/>
  <c r="N380" i="15"/>
  <c r="M380" i="15"/>
  <c r="L380" i="15"/>
  <c r="I380" i="15" s="1"/>
  <c r="K380" i="15"/>
  <c r="J380" i="15"/>
  <c r="N379" i="15"/>
  <c r="M379" i="15"/>
  <c r="L379" i="15"/>
  <c r="K379" i="15"/>
  <c r="I379" i="15" s="1"/>
  <c r="J379" i="15"/>
  <c r="N378" i="15"/>
  <c r="M378" i="15"/>
  <c r="L378" i="15"/>
  <c r="I378" i="15" s="1"/>
  <c r="K378" i="15"/>
  <c r="J378" i="15"/>
  <c r="N377" i="15"/>
  <c r="M377" i="15"/>
  <c r="L377" i="15"/>
  <c r="K377" i="15"/>
  <c r="I377" i="15" s="1"/>
  <c r="J377" i="15"/>
  <c r="N376" i="15"/>
  <c r="M376" i="15"/>
  <c r="L376" i="15"/>
  <c r="I376" i="15" s="1"/>
  <c r="K376" i="15"/>
  <c r="J376" i="15"/>
  <c r="N375" i="15"/>
  <c r="M375" i="15"/>
  <c r="L375" i="15"/>
  <c r="K375" i="15"/>
  <c r="I375" i="15" s="1"/>
  <c r="J375" i="15"/>
  <c r="N374" i="15"/>
  <c r="M374" i="15"/>
  <c r="L374" i="15"/>
  <c r="I374" i="15" s="1"/>
  <c r="K374" i="15"/>
  <c r="J374" i="15"/>
  <c r="N373" i="15"/>
  <c r="M373" i="15"/>
  <c r="L373" i="15"/>
  <c r="K373" i="15"/>
  <c r="I373" i="15" s="1"/>
  <c r="J373" i="15"/>
  <c r="N372" i="15"/>
  <c r="M372" i="15"/>
  <c r="L372" i="15"/>
  <c r="I372" i="15" s="1"/>
  <c r="K372" i="15"/>
  <c r="J372" i="15"/>
  <c r="N371" i="15"/>
  <c r="M371" i="15"/>
  <c r="L371" i="15"/>
  <c r="K371" i="15"/>
  <c r="I371" i="15" s="1"/>
  <c r="J371" i="15"/>
  <c r="N370" i="15"/>
  <c r="M370" i="15"/>
  <c r="L370" i="15"/>
  <c r="I370" i="15" s="1"/>
  <c r="K370" i="15"/>
  <c r="J370" i="15"/>
  <c r="N369" i="15"/>
  <c r="M369" i="15"/>
  <c r="L369" i="15"/>
  <c r="K369" i="15"/>
  <c r="I369" i="15" s="1"/>
  <c r="J369" i="15"/>
  <c r="N368" i="15"/>
  <c r="M368" i="15"/>
  <c r="L368" i="15"/>
  <c r="I368" i="15" s="1"/>
  <c r="K368" i="15"/>
  <c r="J368" i="15"/>
  <c r="N367" i="15"/>
  <c r="M367" i="15"/>
  <c r="L367" i="15"/>
  <c r="K367" i="15"/>
  <c r="I367" i="15" s="1"/>
  <c r="J367" i="15"/>
  <c r="N366" i="15"/>
  <c r="M366" i="15"/>
  <c r="L366" i="15"/>
  <c r="I366" i="15" s="1"/>
  <c r="K366" i="15"/>
  <c r="J366" i="15"/>
  <c r="N365" i="15"/>
  <c r="M365" i="15"/>
  <c r="L365" i="15"/>
  <c r="K365" i="15"/>
  <c r="I365" i="15" s="1"/>
  <c r="J365" i="15"/>
  <c r="N364" i="15"/>
  <c r="M364" i="15"/>
  <c r="L364" i="15"/>
  <c r="I364" i="15" s="1"/>
  <c r="K364" i="15"/>
  <c r="J364" i="15"/>
  <c r="N363" i="15"/>
  <c r="M363" i="15"/>
  <c r="L363" i="15"/>
  <c r="K363" i="15"/>
  <c r="I363" i="15" s="1"/>
  <c r="J363" i="15"/>
  <c r="N362" i="15"/>
  <c r="M362" i="15"/>
  <c r="L362" i="15"/>
  <c r="I362" i="15" s="1"/>
  <c r="K362" i="15"/>
  <c r="J362" i="15"/>
  <c r="N361" i="15"/>
  <c r="M361" i="15"/>
  <c r="L361" i="15"/>
  <c r="K361" i="15"/>
  <c r="I361" i="15" s="1"/>
  <c r="J361" i="15"/>
  <c r="N360" i="15"/>
  <c r="M360" i="15"/>
  <c r="L360" i="15"/>
  <c r="I360" i="15" s="1"/>
  <c r="K360" i="15"/>
  <c r="J360" i="15"/>
  <c r="N359" i="15"/>
  <c r="M359" i="15"/>
  <c r="L359" i="15"/>
  <c r="K359" i="15"/>
  <c r="I359" i="15" s="1"/>
  <c r="J359" i="15"/>
  <c r="N358" i="15"/>
  <c r="M358" i="15"/>
  <c r="L358" i="15"/>
  <c r="I358" i="15" s="1"/>
  <c r="K358" i="15"/>
  <c r="J358" i="15"/>
  <c r="N357" i="15"/>
  <c r="M357" i="15"/>
  <c r="L357" i="15"/>
  <c r="K357" i="15"/>
  <c r="I357" i="15" s="1"/>
  <c r="J357" i="15"/>
  <c r="N356" i="15"/>
  <c r="M356" i="15"/>
  <c r="L356" i="15"/>
  <c r="I356" i="15" s="1"/>
  <c r="K356" i="15"/>
  <c r="J356" i="15"/>
  <c r="N355" i="15"/>
  <c r="M355" i="15"/>
  <c r="L355" i="15"/>
  <c r="K355" i="15"/>
  <c r="I355" i="15" s="1"/>
  <c r="J355" i="15"/>
  <c r="N354" i="15"/>
  <c r="M354" i="15"/>
  <c r="L354" i="15"/>
  <c r="I354" i="15" s="1"/>
  <c r="K354" i="15"/>
  <c r="J354" i="15"/>
  <c r="N353" i="15"/>
  <c r="M353" i="15"/>
  <c r="L353" i="15"/>
  <c r="K353" i="15"/>
  <c r="I353" i="15" s="1"/>
  <c r="J353" i="15"/>
  <c r="N352" i="15"/>
  <c r="M352" i="15"/>
  <c r="L352" i="15"/>
  <c r="I352" i="15" s="1"/>
  <c r="K352" i="15"/>
  <c r="J352" i="15"/>
  <c r="N351" i="15"/>
  <c r="M351" i="15"/>
  <c r="L351" i="15"/>
  <c r="K351" i="15"/>
  <c r="I351" i="15" s="1"/>
  <c r="J351" i="15"/>
  <c r="N350" i="15"/>
  <c r="M350" i="15"/>
  <c r="L350" i="15"/>
  <c r="I350" i="15" s="1"/>
  <c r="K350" i="15"/>
  <c r="J350" i="15"/>
  <c r="N349" i="15"/>
  <c r="M349" i="15"/>
  <c r="L349" i="15"/>
  <c r="K349" i="15"/>
  <c r="I349" i="15" s="1"/>
  <c r="J349" i="15"/>
  <c r="N348" i="15"/>
  <c r="M348" i="15"/>
  <c r="L348" i="15"/>
  <c r="I348" i="15" s="1"/>
  <c r="K348" i="15"/>
  <c r="J348" i="15"/>
  <c r="N347" i="15"/>
  <c r="M347" i="15"/>
  <c r="L347" i="15"/>
  <c r="K347" i="15"/>
  <c r="I347" i="15" s="1"/>
  <c r="J347" i="15"/>
  <c r="N346" i="15"/>
  <c r="M346" i="15"/>
  <c r="L346" i="15"/>
  <c r="I346" i="15" s="1"/>
  <c r="K346" i="15"/>
  <c r="J346" i="15"/>
  <c r="N345" i="15"/>
  <c r="M345" i="15"/>
  <c r="L345" i="15"/>
  <c r="K345" i="15"/>
  <c r="I345" i="15" s="1"/>
  <c r="J345" i="15"/>
  <c r="N344" i="15"/>
  <c r="M344" i="15"/>
  <c r="L344" i="15"/>
  <c r="I344" i="15" s="1"/>
  <c r="K344" i="15"/>
  <c r="J344" i="15"/>
  <c r="N343" i="15"/>
  <c r="M343" i="15"/>
  <c r="L343" i="15"/>
  <c r="K343" i="15"/>
  <c r="I343" i="15" s="1"/>
  <c r="J343" i="15"/>
  <c r="N342" i="15"/>
  <c r="M342" i="15"/>
  <c r="L342" i="15"/>
  <c r="I342" i="15" s="1"/>
  <c r="K342" i="15"/>
  <c r="J342" i="15"/>
  <c r="N341" i="15"/>
  <c r="M341" i="15"/>
  <c r="L341" i="15"/>
  <c r="K341" i="15"/>
  <c r="I341" i="15" s="1"/>
  <c r="J341" i="15"/>
  <c r="N340" i="15"/>
  <c r="M340" i="15"/>
  <c r="L340" i="15"/>
  <c r="I340" i="15" s="1"/>
  <c r="K340" i="15"/>
  <c r="J340" i="15"/>
  <c r="N339" i="15"/>
  <c r="M339" i="15"/>
  <c r="L339" i="15"/>
  <c r="K339" i="15"/>
  <c r="I339" i="15" s="1"/>
  <c r="J339" i="15"/>
  <c r="N338" i="15"/>
  <c r="M338" i="15"/>
  <c r="L338" i="15"/>
  <c r="I338" i="15" s="1"/>
  <c r="K338" i="15"/>
  <c r="J338" i="15"/>
  <c r="N337" i="15"/>
  <c r="M337" i="15"/>
  <c r="L337" i="15"/>
  <c r="K337" i="15"/>
  <c r="I337" i="15" s="1"/>
  <c r="J337" i="15"/>
  <c r="N336" i="15"/>
  <c r="M336" i="15"/>
  <c r="L336" i="15"/>
  <c r="I336" i="15" s="1"/>
  <c r="K336" i="15"/>
  <c r="J336" i="15"/>
  <c r="N335" i="15"/>
  <c r="M335" i="15"/>
  <c r="L335" i="15"/>
  <c r="K335" i="15"/>
  <c r="I335" i="15" s="1"/>
  <c r="J335" i="15"/>
  <c r="N334" i="15"/>
  <c r="M334" i="15"/>
  <c r="L334" i="15"/>
  <c r="I334" i="15" s="1"/>
  <c r="K334" i="15"/>
  <c r="J334" i="15"/>
  <c r="N333" i="15"/>
  <c r="M333" i="15"/>
  <c r="L333" i="15"/>
  <c r="K333" i="15"/>
  <c r="I333" i="15" s="1"/>
  <c r="J333" i="15"/>
  <c r="N332" i="15"/>
  <c r="M332" i="15"/>
  <c r="L332" i="15"/>
  <c r="I332" i="15" s="1"/>
  <c r="K332" i="15"/>
  <c r="J332" i="15"/>
  <c r="N331" i="15"/>
  <c r="M331" i="15"/>
  <c r="L331" i="15"/>
  <c r="K331" i="15"/>
  <c r="I331" i="15" s="1"/>
  <c r="J331" i="15"/>
  <c r="N330" i="15"/>
  <c r="M330" i="15"/>
  <c r="L330" i="15"/>
  <c r="I330" i="15" s="1"/>
  <c r="K330" i="15"/>
  <c r="J330" i="15"/>
  <c r="N329" i="15"/>
  <c r="M329" i="15"/>
  <c r="L329" i="15"/>
  <c r="K329" i="15"/>
  <c r="I329" i="15" s="1"/>
  <c r="J329" i="15"/>
  <c r="N328" i="15"/>
  <c r="M328" i="15"/>
  <c r="L328" i="15"/>
  <c r="I328" i="15" s="1"/>
  <c r="K328" i="15"/>
  <c r="J328" i="15"/>
  <c r="N327" i="15"/>
  <c r="M327" i="15"/>
  <c r="L327" i="15"/>
  <c r="K327" i="15"/>
  <c r="I327" i="15" s="1"/>
  <c r="J327" i="15"/>
  <c r="N326" i="15"/>
  <c r="M326" i="15"/>
  <c r="L326" i="15"/>
  <c r="I326" i="15" s="1"/>
  <c r="K326" i="15"/>
  <c r="J326" i="15"/>
  <c r="N325" i="15"/>
  <c r="M325" i="15"/>
  <c r="L325" i="15"/>
  <c r="K325" i="15"/>
  <c r="I325" i="15" s="1"/>
  <c r="J325" i="15"/>
  <c r="N324" i="15"/>
  <c r="M324" i="15"/>
  <c r="L324" i="15"/>
  <c r="I324" i="15" s="1"/>
  <c r="K324" i="15"/>
  <c r="J324" i="15"/>
  <c r="N323" i="15"/>
  <c r="M323" i="15"/>
  <c r="L323" i="15"/>
  <c r="K323" i="15"/>
  <c r="I323" i="15" s="1"/>
  <c r="J323" i="15"/>
  <c r="N322" i="15"/>
  <c r="M322" i="15"/>
  <c r="L322" i="15"/>
  <c r="I322" i="15" s="1"/>
  <c r="K322" i="15"/>
  <c r="J322" i="15"/>
  <c r="N321" i="15"/>
  <c r="M321" i="15"/>
  <c r="L321" i="15"/>
  <c r="K321" i="15"/>
  <c r="I321" i="15" s="1"/>
  <c r="J321" i="15"/>
  <c r="N320" i="15"/>
  <c r="M320" i="15"/>
  <c r="L320" i="15"/>
  <c r="I320" i="15" s="1"/>
  <c r="K320" i="15"/>
  <c r="J320" i="15"/>
  <c r="N319" i="15"/>
  <c r="M319" i="15"/>
  <c r="L319" i="15"/>
  <c r="K319" i="15"/>
  <c r="I319" i="15" s="1"/>
  <c r="J319" i="15"/>
  <c r="N318" i="15"/>
  <c r="M318" i="15"/>
  <c r="L318" i="15"/>
  <c r="I318" i="15" s="1"/>
  <c r="K318" i="15"/>
  <c r="J318" i="15"/>
  <c r="N317" i="15"/>
  <c r="M317" i="15"/>
  <c r="L317" i="15"/>
  <c r="K317" i="15"/>
  <c r="I317" i="15" s="1"/>
  <c r="J317" i="15"/>
  <c r="N316" i="15"/>
  <c r="M316" i="15"/>
  <c r="L316" i="15"/>
  <c r="I316" i="15" s="1"/>
  <c r="K316" i="15"/>
  <c r="J316" i="15"/>
  <c r="N315" i="15"/>
  <c r="M315" i="15"/>
  <c r="L315" i="15"/>
  <c r="K315" i="15"/>
  <c r="I315" i="15" s="1"/>
  <c r="J315" i="15"/>
  <c r="N314" i="15"/>
  <c r="M314" i="15"/>
  <c r="L314" i="15"/>
  <c r="I314" i="15" s="1"/>
  <c r="K314" i="15"/>
  <c r="J314" i="15"/>
  <c r="N313" i="15"/>
  <c r="M313" i="15"/>
  <c r="L313" i="15"/>
  <c r="K313" i="15"/>
  <c r="I313" i="15" s="1"/>
  <c r="J313" i="15"/>
  <c r="N312" i="15"/>
  <c r="M312" i="15"/>
  <c r="L312" i="15"/>
  <c r="I312" i="15" s="1"/>
  <c r="K312" i="15"/>
  <c r="J312" i="15"/>
  <c r="N311" i="15"/>
  <c r="M311" i="15"/>
  <c r="L311" i="15"/>
  <c r="K311" i="15"/>
  <c r="I311" i="15" s="1"/>
  <c r="J311" i="15"/>
  <c r="N310" i="15"/>
  <c r="M310" i="15"/>
  <c r="L310" i="15"/>
  <c r="I310" i="15" s="1"/>
  <c r="K310" i="15"/>
  <c r="J310" i="15"/>
  <c r="N309" i="15"/>
  <c r="M309" i="15"/>
  <c r="L309" i="15"/>
  <c r="K309" i="15"/>
  <c r="I309" i="15" s="1"/>
  <c r="J309" i="15"/>
  <c r="N308" i="15"/>
  <c r="M308" i="15"/>
  <c r="L308" i="15"/>
  <c r="I308" i="15" s="1"/>
  <c r="K308" i="15"/>
  <c r="J308" i="15"/>
  <c r="N307" i="15"/>
  <c r="M307" i="15"/>
  <c r="L307" i="15"/>
  <c r="K307" i="15"/>
  <c r="I307" i="15" s="1"/>
  <c r="J307" i="15"/>
  <c r="N306" i="15"/>
  <c r="M306" i="15"/>
  <c r="L306" i="15"/>
  <c r="I306" i="15" s="1"/>
  <c r="K306" i="15"/>
  <c r="J306" i="15"/>
  <c r="N305" i="15"/>
  <c r="M305" i="15"/>
  <c r="L305" i="15"/>
  <c r="K305" i="15"/>
  <c r="I305" i="15" s="1"/>
  <c r="J305" i="15"/>
  <c r="N304" i="15"/>
  <c r="M304" i="15"/>
  <c r="L304" i="15"/>
  <c r="I304" i="15" s="1"/>
  <c r="K304" i="15"/>
  <c r="J304" i="15"/>
  <c r="N303" i="15"/>
  <c r="M303" i="15"/>
  <c r="L303" i="15"/>
  <c r="K303" i="15"/>
  <c r="I303" i="15" s="1"/>
  <c r="J303" i="15"/>
  <c r="N302" i="15"/>
  <c r="M302" i="15"/>
  <c r="L302" i="15"/>
  <c r="I302" i="15" s="1"/>
  <c r="K302" i="15"/>
  <c r="J302" i="15"/>
  <c r="N301" i="15"/>
  <c r="M301" i="15"/>
  <c r="L301" i="15"/>
  <c r="K301" i="15"/>
  <c r="I301" i="15" s="1"/>
  <c r="J301" i="15"/>
  <c r="N300" i="15"/>
  <c r="M300" i="15"/>
  <c r="L300" i="15"/>
  <c r="I300" i="15" s="1"/>
  <c r="K300" i="15"/>
  <c r="J300" i="15"/>
  <c r="N299" i="15"/>
  <c r="M299" i="15"/>
  <c r="L299" i="15"/>
  <c r="K299" i="15"/>
  <c r="I299" i="15" s="1"/>
  <c r="J299" i="15"/>
  <c r="N298" i="15"/>
  <c r="M298" i="15"/>
  <c r="L298" i="15"/>
  <c r="I298" i="15" s="1"/>
  <c r="K298" i="15"/>
  <c r="J298" i="15"/>
  <c r="N297" i="15"/>
  <c r="M297" i="15"/>
  <c r="L297" i="15"/>
  <c r="K297" i="15"/>
  <c r="I297" i="15" s="1"/>
  <c r="J297" i="15"/>
  <c r="N296" i="15"/>
  <c r="M296" i="15"/>
  <c r="L296" i="15"/>
  <c r="I296" i="15" s="1"/>
  <c r="K296" i="15"/>
  <c r="J296" i="15"/>
  <c r="N295" i="15"/>
  <c r="M295" i="15"/>
  <c r="L295" i="15"/>
  <c r="K295" i="15"/>
  <c r="I295" i="15" s="1"/>
  <c r="J295" i="15"/>
  <c r="N294" i="15"/>
  <c r="M294" i="15"/>
  <c r="L294" i="15"/>
  <c r="I294" i="15" s="1"/>
  <c r="K294" i="15"/>
  <c r="J294" i="15"/>
  <c r="N293" i="15"/>
  <c r="M293" i="15"/>
  <c r="L293" i="15"/>
  <c r="K293" i="15"/>
  <c r="I293" i="15" s="1"/>
  <c r="J293" i="15"/>
  <c r="N292" i="15"/>
  <c r="M292" i="15"/>
  <c r="L292" i="15"/>
  <c r="I292" i="15" s="1"/>
  <c r="K292" i="15"/>
  <c r="J292" i="15"/>
  <c r="N291" i="15"/>
  <c r="M291" i="15"/>
  <c r="L291" i="15"/>
  <c r="K291" i="15"/>
  <c r="I291" i="15" s="1"/>
  <c r="J291" i="15"/>
  <c r="N290" i="15"/>
  <c r="M290" i="15"/>
  <c r="L290" i="15"/>
  <c r="I290" i="15" s="1"/>
  <c r="K290" i="15"/>
  <c r="J290" i="15"/>
  <c r="N289" i="15"/>
  <c r="M289" i="15"/>
  <c r="L289" i="15"/>
  <c r="K289" i="15"/>
  <c r="I289" i="15" s="1"/>
  <c r="J289" i="15"/>
  <c r="N288" i="15"/>
  <c r="M288" i="15"/>
  <c r="L288" i="15"/>
  <c r="I288" i="15" s="1"/>
  <c r="K288" i="15"/>
  <c r="J288" i="15"/>
  <c r="N287" i="15"/>
  <c r="M287" i="15"/>
  <c r="L287" i="15"/>
  <c r="K287" i="15"/>
  <c r="I287" i="15" s="1"/>
  <c r="J287" i="15"/>
  <c r="N286" i="15"/>
  <c r="M286" i="15"/>
  <c r="L286" i="15"/>
  <c r="I286" i="15" s="1"/>
  <c r="K286" i="15"/>
  <c r="J286" i="15"/>
  <c r="N285" i="15"/>
  <c r="M285" i="15"/>
  <c r="L285" i="15"/>
  <c r="K285" i="15"/>
  <c r="I285" i="15" s="1"/>
  <c r="J285" i="15"/>
  <c r="N284" i="15"/>
  <c r="M284" i="15"/>
  <c r="L284" i="15"/>
  <c r="I284" i="15" s="1"/>
  <c r="K284" i="15"/>
  <c r="J284" i="15"/>
  <c r="N283" i="15"/>
  <c r="M283" i="15"/>
  <c r="L283" i="15"/>
  <c r="K283" i="15"/>
  <c r="I283" i="15" s="1"/>
  <c r="J283" i="15"/>
  <c r="N282" i="15"/>
  <c r="M282" i="15"/>
  <c r="L282" i="15"/>
  <c r="I282" i="15" s="1"/>
  <c r="K282" i="15"/>
  <c r="J282" i="15"/>
  <c r="N281" i="15"/>
  <c r="M281" i="15"/>
  <c r="L281" i="15"/>
  <c r="K281" i="15"/>
  <c r="I281" i="15" s="1"/>
  <c r="J281" i="15"/>
  <c r="N280" i="15"/>
  <c r="M280" i="15"/>
  <c r="L280" i="15"/>
  <c r="I280" i="15" s="1"/>
  <c r="K280" i="15"/>
  <c r="J280" i="15"/>
  <c r="N279" i="15"/>
  <c r="M279" i="15"/>
  <c r="L279" i="15"/>
  <c r="K279" i="15"/>
  <c r="I279" i="15" s="1"/>
  <c r="J279" i="15"/>
  <c r="N278" i="15"/>
  <c r="M278" i="15"/>
  <c r="L278" i="15"/>
  <c r="I278" i="15" s="1"/>
  <c r="K278" i="15"/>
  <c r="J278" i="15"/>
  <c r="N277" i="15"/>
  <c r="M277" i="15"/>
  <c r="L277" i="15"/>
  <c r="K277" i="15"/>
  <c r="I277" i="15" s="1"/>
  <c r="J277" i="15"/>
  <c r="N276" i="15"/>
  <c r="M276" i="15"/>
  <c r="L276" i="15"/>
  <c r="I276" i="15" s="1"/>
  <c r="K276" i="15"/>
  <c r="J276" i="15"/>
  <c r="N275" i="15"/>
  <c r="M275" i="15"/>
  <c r="L275" i="15"/>
  <c r="K275" i="15"/>
  <c r="I275" i="15" s="1"/>
  <c r="J275" i="15"/>
  <c r="N274" i="15"/>
  <c r="M274" i="15"/>
  <c r="L274" i="15"/>
  <c r="I274" i="15" s="1"/>
  <c r="K274" i="15"/>
  <c r="J274" i="15"/>
  <c r="N273" i="15"/>
  <c r="M273" i="15"/>
  <c r="L273" i="15"/>
  <c r="K273" i="15"/>
  <c r="I273" i="15" s="1"/>
  <c r="J273" i="15"/>
  <c r="N272" i="15"/>
  <c r="M272" i="15"/>
  <c r="L272" i="15"/>
  <c r="I272" i="15" s="1"/>
  <c r="K272" i="15"/>
  <c r="J272" i="15"/>
  <c r="N271" i="15"/>
  <c r="M271" i="15"/>
  <c r="L271" i="15"/>
  <c r="K271" i="15"/>
  <c r="I271" i="15" s="1"/>
  <c r="J271" i="15"/>
  <c r="N270" i="15"/>
  <c r="M270" i="15"/>
  <c r="L270" i="15"/>
  <c r="I270" i="15" s="1"/>
  <c r="K270" i="15"/>
  <c r="J270" i="15"/>
  <c r="N269" i="15"/>
  <c r="M269" i="15"/>
  <c r="L269" i="15"/>
  <c r="K269" i="15"/>
  <c r="I269" i="15" s="1"/>
  <c r="J269" i="15"/>
  <c r="N268" i="15"/>
  <c r="M268" i="15"/>
  <c r="L268" i="15"/>
  <c r="I268" i="15" s="1"/>
  <c r="K268" i="15"/>
  <c r="J268" i="15"/>
  <c r="N267" i="15"/>
  <c r="M267" i="15"/>
  <c r="L267" i="15"/>
  <c r="K267" i="15"/>
  <c r="I267" i="15" s="1"/>
  <c r="J267" i="15"/>
  <c r="N266" i="15"/>
  <c r="M266" i="15"/>
  <c r="L266" i="15"/>
  <c r="I266" i="15" s="1"/>
  <c r="K266" i="15"/>
  <c r="J266" i="15"/>
  <c r="N265" i="15"/>
  <c r="M265" i="15"/>
  <c r="L265" i="15"/>
  <c r="K265" i="15"/>
  <c r="I265" i="15" s="1"/>
  <c r="J265" i="15"/>
  <c r="N264" i="15"/>
  <c r="M264" i="15"/>
  <c r="L264" i="15"/>
  <c r="I264" i="15" s="1"/>
  <c r="K264" i="15"/>
  <c r="J264" i="15"/>
  <c r="N263" i="15"/>
  <c r="M263" i="15"/>
  <c r="L263" i="15"/>
  <c r="K263" i="15"/>
  <c r="I263" i="15" s="1"/>
  <c r="J263" i="15"/>
  <c r="N262" i="15"/>
  <c r="M262" i="15"/>
  <c r="L262" i="15"/>
  <c r="I262" i="15" s="1"/>
  <c r="K262" i="15"/>
  <c r="J262" i="15"/>
  <c r="N261" i="15"/>
  <c r="M261" i="15"/>
  <c r="L261" i="15"/>
  <c r="K261" i="15"/>
  <c r="I261" i="15" s="1"/>
  <c r="J261" i="15"/>
  <c r="N260" i="15"/>
  <c r="M260" i="15"/>
  <c r="L260" i="15"/>
  <c r="I260" i="15" s="1"/>
  <c r="K260" i="15"/>
  <c r="J260" i="15"/>
  <c r="N259" i="15"/>
  <c r="M259" i="15"/>
  <c r="L259" i="15"/>
  <c r="K259" i="15"/>
  <c r="I259" i="15" s="1"/>
  <c r="J259" i="15"/>
  <c r="N258" i="15"/>
  <c r="M258" i="15"/>
  <c r="L258" i="15"/>
  <c r="I258" i="15" s="1"/>
  <c r="K258" i="15"/>
  <c r="J258" i="15"/>
  <c r="N257" i="15"/>
  <c r="M257" i="15"/>
  <c r="L257" i="15"/>
  <c r="K257" i="15"/>
  <c r="I257" i="15" s="1"/>
  <c r="J257" i="15"/>
  <c r="N256" i="15"/>
  <c r="M256" i="15"/>
  <c r="L256" i="15"/>
  <c r="I256" i="15" s="1"/>
  <c r="K256" i="15"/>
  <c r="J256" i="15"/>
  <c r="N255" i="15"/>
  <c r="M255" i="15"/>
  <c r="L255" i="15"/>
  <c r="K255" i="15"/>
  <c r="I255" i="15" s="1"/>
  <c r="J255" i="15"/>
  <c r="N254" i="15"/>
  <c r="M254" i="15"/>
  <c r="L254" i="15"/>
  <c r="I254" i="15" s="1"/>
  <c r="K254" i="15"/>
  <c r="J254" i="15"/>
  <c r="N253" i="15"/>
  <c r="M253" i="15"/>
  <c r="L253" i="15"/>
  <c r="K253" i="15"/>
  <c r="I253" i="15" s="1"/>
  <c r="J253" i="15"/>
  <c r="N252" i="15"/>
  <c r="M252" i="15"/>
  <c r="L252" i="15"/>
  <c r="I252" i="15" s="1"/>
  <c r="K252" i="15"/>
  <c r="J252" i="15"/>
  <c r="N251" i="15"/>
  <c r="M251" i="15"/>
  <c r="L251" i="15"/>
  <c r="K251" i="15"/>
  <c r="I251" i="15" s="1"/>
  <c r="J251" i="15"/>
  <c r="N250" i="15"/>
  <c r="M250" i="15"/>
  <c r="L250" i="15"/>
  <c r="I250" i="15" s="1"/>
  <c r="K250" i="15"/>
  <c r="J250" i="15"/>
  <c r="N249" i="15"/>
  <c r="M249" i="15"/>
  <c r="L249" i="15"/>
  <c r="K249" i="15"/>
  <c r="I249" i="15" s="1"/>
  <c r="J249" i="15"/>
  <c r="N248" i="15"/>
  <c r="M248" i="15"/>
  <c r="L248" i="15"/>
  <c r="I248" i="15" s="1"/>
  <c r="K248" i="15"/>
  <c r="J248" i="15"/>
  <c r="N247" i="15"/>
  <c r="M247" i="15"/>
  <c r="L247" i="15"/>
  <c r="K247" i="15"/>
  <c r="I247" i="15" s="1"/>
  <c r="J247" i="15"/>
  <c r="N246" i="15"/>
  <c r="M246" i="15"/>
  <c r="L246" i="15"/>
  <c r="I246" i="15" s="1"/>
  <c r="K246" i="15"/>
  <c r="J246" i="15"/>
  <c r="N245" i="15"/>
  <c r="M245" i="15"/>
  <c r="L245" i="15"/>
  <c r="K245" i="15"/>
  <c r="I245" i="15" s="1"/>
  <c r="J245" i="15"/>
  <c r="N244" i="15"/>
  <c r="M244" i="15"/>
  <c r="L244" i="15"/>
  <c r="I244" i="15" s="1"/>
  <c r="K244" i="15"/>
  <c r="J244" i="15"/>
  <c r="N243" i="15"/>
  <c r="M243" i="15"/>
  <c r="L243" i="15"/>
  <c r="K243" i="15"/>
  <c r="I243" i="15" s="1"/>
  <c r="J243" i="15"/>
  <c r="N242" i="15"/>
  <c r="M242" i="15"/>
  <c r="L242" i="15"/>
  <c r="I242" i="15" s="1"/>
  <c r="K242" i="15"/>
  <c r="J242" i="15"/>
  <c r="N241" i="15"/>
  <c r="M241" i="15"/>
  <c r="L241" i="15"/>
  <c r="K241" i="15"/>
  <c r="I241" i="15" s="1"/>
  <c r="J241" i="15"/>
  <c r="N240" i="15"/>
  <c r="M240" i="15"/>
  <c r="L240" i="15"/>
  <c r="I240" i="15" s="1"/>
  <c r="K240" i="15"/>
  <c r="J240" i="15"/>
  <c r="N239" i="15"/>
  <c r="M239" i="15"/>
  <c r="L239" i="15"/>
  <c r="K239" i="15"/>
  <c r="I239" i="15" s="1"/>
  <c r="J239" i="15"/>
  <c r="N238" i="15"/>
  <c r="M238" i="15"/>
  <c r="L238" i="15"/>
  <c r="I238" i="15" s="1"/>
  <c r="K238" i="15"/>
  <c r="J238" i="15"/>
  <c r="N237" i="15"/>
  <c r="M237" i="15"/>
  <c r="L237" i="15"/>
  <c r="K237" i="15"/>
  <c r="I237" i="15" s="1"/>
  <c r="J237" i="15"/>
  <c r="N236" i="15"/>
  <c r="M236" i="15"/>
  <c r="L236" i="15"/>
  <c r="I236" i="15" s="1"/>
  <c r="K236" i="15"/>
  <c r="J236" i="15"/>
  <c r="N235" i="15"/>
  <c r="M235" i="15"/>
  <c r="L235" i="15"/>
  <c r="K235" i="15"/>
  <c r="I235" i="15" s="1"/>
  <c r="J235" i="15"/>
  <c r="N234" i="15"/>
  <c r="M234" i="15"/>
  <c r="L234" i="15"/>
  <c r="I234" i="15" s="1"/>
  <c r="K234" i="15"/>
  <c r="J234" i="15"/>
  <c r="N233" i="15"/>
  <c r="M233" i="15"/>
  <c r="L233" i="15"/>
  <c r="K233" i="15"/>
  <c r="I233" i="15" s="1"/>
  <c r="J233" i="15"/>
  <c r="N232" i="15"/>
  <c r="M232" i="15"/>
  <c r="L232" i="15"/>
  <c r="I232" i="15" s="1"/>
  <c r="K232" i="15"/>
  <c r="J232" i="15"/>
  <c r="N231" i="15"/>
  <c r="M231" i="15"/>
  <c r="L231" i="15"/>
  <c r="K231" i="15"/>
  <c r="I231" i="15" s="1"/>
  <c r="J231" i="15"/>
  <c r="N230" i="15"/>
  <c r="M230" i="15"/>
  <c r="L230" i="15"/>
  <c r="I230" i="15" s="1"/>
  <c r="K230" i="15"/>
  <c r="J230" i="15"/>
  <c r="N229" i="15"/>
  <c r="M229" i="15"/>
  <c r="L229" i="15"/>
  <c r="K229" i="15"/>
  <c r="I229" i="15" s="1"/>
  <c r="J229" i="15"/>
  <c r="N228" i="15"/>
  <c r="M228" i="15"/>
  <c r="L228" i="15"/>
  <c r="I228" i="15" s="1"/>
  <c r="K228" i="15"/>
  <c r="J228" i="15"/>
  <c r="N227" i="15"/>
  <c r="M227" i="15"/>
  <c r="L227" i="15"/>
  <c r="K227" i="15"/>
  <c r="I227" i="15" s="1"/>
  <c r="J227" i="15"/>
  <c r="N226" i="15"/>
  <c r="M226" i="15"/>
  <c r="L226" i="15"/>
  <c r="I226" i="15" s="1"/>
  <c r="K226" i="15"/>
  <c r="J226" i="15"/>
  <c r="N225" i="15"/>
  <c r="M225" i="15"/>
  <c r="L225" i="15"/>
  <c r="K225" i="15"/>
  <c r="I225" i="15" s="1"/>
  <c r="J225" i="15"/>
  <c r="N224" i="15"/>
  <c r="M224" i="15"/>
  <c r="L224" i="15"/>
  <c r="I224" i="15" s="1"/>
  <c r="K224" i="15"/>
  <c r="J224" i="15"/>
  <c r="N223" i="15"/>
  <c r="M223" i="15"/>
  <c r="L223" i="15"/>
  <c r="K223" i="15"/>
  <c r="I223" i="15" s="1"/>
  <c r="J223" i="15"/>
  <c r="N222" i="15"/>
  <c r="M222" i="15"/>
  <c r="L222" i="15"/>
  <c r="I222" i="15" s="1"/>
  <c r="K222" i="15"/>
  <c r="J222" i="15"/>
  <c r="N221" i="15"/>
  <c r="M221" i="15"/>
  <c r="L221" i="15"/>
  <c r="K221" i="15"/>
  <c r="I221" i="15" s="1"/>
  <c r="J221" i="15"/>
  <c r="N220" i="15"/>
  <c r="M220" i="15"/>
  <c r="L220" i="15"/>
  <c r="I220" i="15" s="1"/>
  <c r="K220" i="15"/>
  <c r="J220" i="15"/>
  <c r="N219" i="15"/>
  <c r="M219" i="15"/>
  <c r="L219" i="15"/>
  <c r="K219" i="15"/>
  <c r="I219" i="15" s="1"/>
  <c r="J219" i="15"/>
  <c r="N218" i="15"/>
  <c r="M218" i="15"/>
  <c r="L218" i="15"/>
  <c r="I218" i="15" s="1"/>
  <c r="K218" i="15"/>
  <c r="J218" i="15"/>
  <c r="N217" i="15"/>
  <c r="M217" i="15"/>
  <c r="L217" i="15"/>
  <c r="K217" i="15"/>
  <c r="I217" i="15" s="1"/>
  <c r="J217" i="15"/>
  <c r="N216" i="15"/>
  <c r="M216" i="15"/>
  <c r="L216" i="15"/>
  <c r="I216" i="15" s="1"/>
  <c r="K216" i="15"/>
  <c r="J216" i="15"/>
  <c r="N215" i="15"/>
  <c r="M215" i="15"/>
  <c r="L215" i="15"/>
  <c r="K215" i="15"/>
  <c r="I215" i="15" s="1"/>
  <c r="J215" i="15"/>
  <c r="N214" i="15"/>
  <c r="M214" i="15"/>
  <c r="L214" i="15"/>
  <c r="I214" i="15" s="1"/>
  <c r="K214" i="15"/>
  <c r="J214" i="15"/>
  <c r="N213" i="15"/>
  <c r="M213" i="15"/>
  <c r="L213" i="15"/>
  <c r="K213" i="15"/>
  <c r="I213" i="15" s="1"/>
  <c r="J213" i="15"/>
  <c r="N212" i="15"/>
  <c r="M212" i="15"/>
  <c r="L212" i="15"/>
  <c r="I212" i="15" s="1"/>
  <c r="K212" i="15"/>
  <c r="J212" i="15"/>
  <c r="N211" i="15"/>
  <c r="M211" i="15"/>
  <c r="L211" i="15"/>
  <c r="K211" i="15"/>
  <c r="I211" i="15" s="1"/>
  <c r="J211" i="15"/>
  <c r="N210" i="15"/>
  <c r="M210" i="15"/>
  <c r="L210" i="15"/>
  <c r="I210" i="15" s="1"/>
  <c r="K210" i="15"/>
  <c r="J210" i="15"/>
  <c r="N209" i="15"/>
  <c r="M209" i="15"/>
  <c r="L209" i="15"/>
  <c r="K209" i="15"/>
  <c r="I209" i="15" s="1"/>
  <c r="J209" i="15"/>
  <c r="N208" i="15"/>
  <c r="M208" i="15"/>
  <c r="L208" i="15"/>
  <c r="I208" i="15" s="1"/>
  <c r="K208" i="15"/>
  <c r="J208" i="15"/>
  <c r="N207" i="15"/>
  <c r="M207" i="15"/>
  <c r="L207" i="15"/>
  <c r="K207" i="15"/>
  <c r="I207" i="15" s="1"/>
  <c r="J207" i="15"/>
  <c r="N206" i="15"/>
  <c r="M206" i="15"/>
  <c r="L206" i="15"/>
  <c r="I206" i="15" s="1"/>
  <c r="K206" i="15"/>
  <c r="J206" i="15"/>
  <c r="N205" i="15"/>
  <c r="M205" i="15"/>
  <c r="L205" i="15"/>
  <c r="K205" i="15"/>
  <c r="I205" i="15" s="1"/>
  <c r="J205" i="15"/>
  <c r="N204" i="15"/>
  <c r="M204" i="15"/>
  <c r="L204" i="15"/>
  <c r="I204" i="15" s="1"/>
  <c r="K204" i="15"/>
  <c r="J204" i="15"/>
  <c r="N203" i="15"/>
  <c r="M203" i="15"/>
  <c r="L203" i="15"/>
  <c r="K203" i="15"/>
  <c r="I203" i="15" s="1"/>
  <c r="J203" i="15"/>
  <c r="N202" i="15"/>
  <c r="M202" i="15"/>
  <c r="L202" i="15"/>
  <c r="I202" i="15" s="1"/>
  <c r="K202" i="15"/>
  <c r="J202" i="15"/>
  <c r="N201" i="15"/>
  <c r="M201" i="15"/>
  <c r="L201" i="15"/>
  <c r="K201" i="15"/>
  <c r="I201" i="15" s="1"/>
  <c r="J201" i="15"/>
  <c r="N200" i="15"/>
  <c r="M200" i="15"/>
  <c r="L200" i="15"/>
  <c r="I200" i="15" s="1"/>
  <c r="K200" i="15"/>
  <c r="J200" i="15"/>
  <c r="N199" i="15"/>
  <c r="M199" i="15"/>
  <c r="L199" i="15"/>
  <c r="K199" i="15"/>
  <c r="I199" i="15" s="1"/>
  <c r="J199" i="15"/>
  <c r="N198" i="15"/>
  <c r="M198" i="15"/>
  <c r="L198" i="15"/>
  <c r="I198" i="15" s="1"/>
  <c r="K198" i="15"/>
  <c r="J198" i="15"/>
  <c r="N197" i="15"/>
  <c r="M197" i="15"/>
  <c r="L197" i="15"/>
  <c r="K197" i="15"/>
  <c r="J197" i="15"/>
  <c r="N196" i="15"/>
  <c r="M196" i="15"/>
  <c r="L196" i="15"/>
  <c r="K196" i="15"/>
  <c r="J196" i="15"/>
  <c r="I196" i="15"/>
  <c r="N195" i="15"/>
  <c r="M195" i="15"/>
  <c r="L195" i="15"/>
  <c r="K195" i="15"/>
  <c r="I195" i="15" s="1"/>
  <c r="J195" i="15"/>
  <c r="N194" i="15"/>
  <c r="M194" i="15"/>
  <c r="L194" i="15"/>
  <c r="I194" i="15" s="1"/>
  <c r="K194" i="15"/>
  <c r="J194" i="15"/>
  <c r="N193" i="15"/>
  <c r="M193" i="15"/>
  <c r="L193" i="15"/>
  <c r="K193" i="15"/>
  <c r="J193" i="15"/>
  <c r="N192" i="15"/>
  <c r="M192" i="15"/>
  <c r="L192" i="15"/>
  <c r="K192" i="15"/>
  <c r="J192" i="15"/>
  <c r="I192" i="15"/>
  <c r="N191" i="15"/>
  <c r="M191" i="15"/>
  <c r="L191" i="15"/>
  <c r="K191" i="15"/>
  <c r="I191" i="15" s="1"/>
  <c r="J191" i="15"/>
  <c r="N190" i="15"/>
  <c r="M190" i="15"/>
  <c r="L190" i="15"/>
  <c r="I190" i="15" s="1"/>
  <c r="K190" i="15"/>
  <c r="J190" i="15"/>
  <c r="N189" i="15"/>
  <c r="M189" i="15"/>
  <c r="L189" i="15"/>
  <c r="K189" i="15"/>
  <c r="J189" i="15"/>
  <c r="N188" i="15"/>
  <c r="M188" i="15"/>
  <c r="L188" i="15"/>
  <c r="K188" i="15"/>
  <c r="J188" i="15"/>
  <c r="I188" i="15"/>
  <c r="N187" i="15"/>
  <c r="M187" i="15"/>
  <c r="L187" i="15"/>
  <c r="K187" i="15"/>
  <c r="I187" i="15" s="1"/>
  <c r="J187" i="15"/>
  <c r="N186" i="15"/>
  <c r="M186" i="15"/>
  <c r="L186" i="15"/>
  <c r="I186" i="15" s="1"/>
  <c r="K31" i="15" s="1"/>
  <c r="K186" i="15"/>
  <c r="J186" i="15"/>
  <c r="N185" i="15"/>
  <c r="M185" i="15"/>
  <c r="L185" i="15"/>
  <c r="K185" i="15"/>
  <c r="J185" i="15"/>
  <c r="N184" i="15"/>
  <c r="M184" i="15"/>
  <c r="L184" i="15"/>
  <c r="K184" i="15"/>
  <c r="J184" i="15"/>
  <c r="I184" i="15"/>
  <c r="N183" i="15"/>
  <c r="M183" i="15"/>
  <c r="L183" i="15"/>
  <c r="K183" i="15"/>
  <c r="I183" i="15" s="1"/>
  <c r="J183" i="15"/>
  <c r="N182" i="15"/>
  <c r="M182" i="15"/>
  <c r="L182" i="15"/>
  <c r="I182" i="15" s="1"/>
  <c r="K182" i="15"/>
  <c r="J182" i="15"/>
  <c r="N181" i="15"/>
  <c r="M181" i="15"/>
  <c r="L181" i="15"/>
  <c r="K181" i="15"/>
  <c r="J181" i="15"/>
  <c r="N180" i="15"/>
  <c r="M180" i="15"/>
  <c r="L180" i="15"/>
  <c r="K180" i="15"/>
  <c r="J180" i="15"/>
  <c r="I180" i="15"/>
  <c r="N179" i="15"/>
  <c r="M179" i="15"/>
  <c r="L179" i="15"/>
  <c r="K179" i="15"/>
  <c r="I179" i="15" s="1"/>
  <c r="J179" i="15"/>
  <c r="N178" i="15"/>
  <c r="M178" i="15"/>
  <c r="L178" i="15"/>
  <c r="I178" i="15" s="1"/>
  <c r="U30" i="15" s="1"/>
  <c r="K178" i="15"/>
  <c r="J178" i="15"/>
  <c r="N177" i="15"/>
  <c r="M177" i="15"/>
  <c r="L177" i="15"/>
  <c r="K177" i="15"/>
  <c r="J177" i="15"/>
  <c r="N176" i="15"/>
  <c r="M176" i="15"/>
  <c r="L176" i="15"/>
  <c r="K176" i="15"/>
  <c r="J176" i="15"/>
  <c r="I176" i="15"/>
  <c r="N175" i="15"/>
  <c r="M175" i="15"/>
  <c r="L175" i="15"/>
  <c r="K175" i="15"/>
  <c r="I175" i="15" s="1"/>
  <c r="J175" i="15"/>
  <c r="N174" i="15"/>
  <c r="M174" i="15"/>
  <c r="L174" i="15"/>
  <c r="I174" i="15" s="1"/>
  <c r="K29" i="15" s="1"/>
  <c r="K174" i="15"/>
  <c r="J174" i="15"/>
  <c r="N173" i="15"/>
  <c r="M173" i="15"/>
  <c r="L173" i="15"/>
  <c r="K173" i="15"/>
  <c r="J173" i="15"/>
  <c r="N172" i="15"/>
  <c r="M172" i="15"/>
  <c r="L172" i="15"/>
  <c r="K172" i="15"/>
  <c r="J172" i="15"/>
  <c r="I172" i="15"/>
  <c r="N171" i="15"/>
  <c r="M171" i="15"/>
  <c r="L171" i="15"/>
  <c r="K171" i="15"/>
  <c r="I171" i="15" s="1"/>
  <c r="J171" i="15"/>
  <c r="N170" i="15"/>
  <c r="M170" i="15"/>
  <c r="L170" i="15"/>
  <c r="I170" i="15" s="1"/>
  <c r="U27" i="15" s="1"/>
  <c r="K170" i="15"/>
  <c r="J170" i="15"/>
  <c r="N169" i="15"/>
  <c r="M169" i="15"/>
  <c r="L169" i="15"/>
  <c r="K169" i="15"/>
  <c r="J169" i="15"/>
  <c r="N168" i="15"/>
  <c r="M168" i="15"/>
  <c r="L168" i="15"/>
  <c r="K168" i="15"/>
  <c r="J168" i="15"/>
  <c r="I168" i="15"/>
  <c r="N167" i="15"/>
  <c r="M167" i="15"/>
  <c r="L167" i="15"/>
  <c r="K167" i="15"/>
  <c r="I167" i="15" s="1"/>
  <c r="J167" i="15"/>
  <c r="N166" i="15"/>
  <c r="M166" i="15"/>
  <c r="L166" i="15"/>
  <c r="I166" i="15" s="1"/>
  <c r="K166" i="15"/>
  <c r="J166" i="15"/>
  <c r="N165" i="15"/>
  <c r="M165" i="15"/>
  <c r="L165" i="15"/>
  <c r="K165" i="15"/>
  <c r="J165" i="15"/>
  <c r="N164" i="15"/>
  <c r="M164" i="15"/>
  <c r="L164" i="15"/>
  <c r="K164" i="15"/>
  <c r="J164" i="15"/>
  <c r="I164" i="15"/>
  <c r="N163" i="15"/>
  <c r="M163" i="15"/>
  <c r="L163" i="15"/>
  <c r="K163" i="15"/>
  <c r="I163" i="15" s="1"/>
  <c r="J163" i="15"/>
  <c r="N162" i="15"/>
  <c r="M162" i="15"/>
  <c r="L162" i="15"/>
  <c r="I162" i="15" s="1"/>
  <c r="U25" i="15" s="1"/>
  <c r="K162" i="15"/>
  <c r="J162" i="15"/>
  <c r="N161" i="15"/>
  <c r="M161" i="15"/>
  <c r="L161" i="15"/>
  <c r="K161" i="15"/>
  <c r="J161" i="15"/>
  <c r="N160" i="15"/>
  <c r="M160" i="15"/>
  <c r="L160" i="15"/>
  <c r="K160" i="15"/>
  <c r="J160" i="15"/>
  <c r="I160" i="15"/>
  <c r="N159" i="15"/>
  <c r="M159" i="15"/>
  <c r="L159" i="15"/>
  <c r="K159" i="15"/>
  <c r="I159" i="15" s="1"/>
  <c r="J159" i="15"/>
  <c r="N158" i="15"/>
  <c r="M158" i="15"/>
  <c r="L158" i="15"/>
  <c r="I158" i="15" s="1"/>
  <c r="K158" i="15"/>
  <c r="J158" i="15"/>
  <c r="N157" i="15"/>
  <c r="M157" i="15"/>
  <c r="L157" i="15"/>
  <c r="K157" i="15"/>
  <c r="J157" i="15"/>
  <c r="N156" i="15"/>
  <c r="M156" i="15"/>
  <c r="L156" i="15"/>
  <c r="K156" i="15"/>
  <c r="J156" i="15"/>
  <c r="I156" i="15"/>
  <c r="N155" i="15"/>
  <c r="M155" i="15"/>
  <c r="L155" i="15"/>
  <c r="K155" i="15"/>
  <c r="I155" i="15" s="1"/>
  <c r="J155" i="15"/>
  <c r="N154" i="15"/>
  <c r="M154" i="15"/>
  <c r="L154" i="15"/>
  <c r="I154" i="15" s="1"/>
  <c r="K25" i="15" s="1"/>
  <c r="K154" i="15"/>
  <c r="J154" i="15"/>
  <c r="N153" i="15"/>
  <c r="M153" i="15"/>
  <c r="L153" i="15"/>
  <c r="K153" i="15"/>
  <c r="J153" i="15"/>
  <c r="N152" i="15"/>
  <c r="M152" i="15"/>
  <c r="L152" i="15"/>
  <c r="K152" i="15"/>
  <c r="J152" i="15"/>
  <c r="I152" i="15"/>
  <c r="N151" i="15"/>
  <c r="M151" i="15"/>
  <c r="L151" i="15"/>
  <c r="K151" i="15"/>
  <c r="I151" i="15" s="1"/>
  <c r="J151" i="15"/>
  <c r="N150" i="15"/>
  <c r="M150" i="15"/>
  <c r="L150" i="15"/>
  <c r="I150" i="15" s="1"/>
  <c r="K150" i="15"/>
  <c r="J150" i="15"/>
  <c r="N149" i="15"/>
  <c r="M149" i="15"/>
  <c r="L149" i="15"/>
  <c r="K149" i="15"/>
  <c r="J149" i="15"/>
  <c r="N148" i="15"/>
  <c r="M148" i="15"/>
  <c r="L148" i="15"/>
  <c r="K148" i="15"/>
  <c r="J148" i="15"/>
  <c r="I148" i="15"/>
  <c r="N147" i="15"/>
  <c r="M147" i="15"/>
  <c r="L147" i="15"/>
  <c r="K147" i="15"/>
  <c r="I147" i="15" s="1"/>
  <c r="J147" i="15"/>
  <c r="N146" i="15"/>
  <c r="M146" i="15"/>
  <c r="L146" i="15"/>
  <c r="I146" i="15" s="1"/>
  <c r="K23" i="15" s="1"/>
  <c r="K146" i="15"/>
  <c r="J146" i="15"/>
  <c r="N145" i="15"/>
  <c r="M145" i="15"/>
  <c r="L145" i="15"/>
  <c r="K145" i="15"/>
  <c r="J145" i="15"/>
  <c r="N144" i="15"/>
  <c r="M144" i="15"/>
  <c r="L144" i="15"/>
  <c r="K144" i="15"/>
  <c r="J144" i="15"/>
  <c r="I144" i="15"/>
  <c r="N143" i="15"/>
  <c r="M143" i="15"/>
  <c r="L143" i="15"/>
  <c r="K143" i="15"/>
  <c r="I143" i="15" s="1"/>
  <c r="J143" i="15"/>
  <c r="N142" i="15"/>
  <c r="M142" i="15"/>
  <c r="L142" i="15"/>
  <c r="I142" i="15" s="1"/>
  <c r="K142" i="15"/>
  <c r="J142" i="15"/>
  <c r="N141" i="15"/>
  <c r="M141" i="15"/>
  <c r="L141" i="15"/>
  <c r="K141" i="15"/>
  <c r="J141" i="15"/>
  <c r="N140" i="15"/>
  <c r="M140" i="15"/>
  <c r="L140" i="15"/>
  <c r="K140" i="15"/>
  <c r="J140" i="15"/>
  <c r="I140" i="15"/>
  <c r="N139" i="15"/>
  <c r="M139" i="15"/>
  <c r="L139" i="15"/>
  <c r="K139" i="15"/>
  <c r="I139" i="15" s="1"/>
  <c r="J139" i="15"/>
  <c r="N138" i="15"/>
  <c r="M138" i="15"/>
  <c r="L138" i="15"/>
  <c r="K138" i="15"/>
  <c r="J138" i="15"/>
  <c r="I138" i="15" s="1"/>
  <c r="N137" i="15"/>
  <c r="M137" i="15"/>
  <c r="L137" i="15"/>
  <c r="K137" i="15"/>
  <c r="J137" i="15"/>
  <c r="N136" i="15"/>
  <c r="M136" i="15"/>
  <c r="L136" i="15"/>
  <c r="K136" i="15"/>
  <c r="J136" i="15"/>
  <c r="I136" i="15"/>
  <c r="N135" i="15"/>
  <c r="M135" i="15"/>
  <c r="L135" i="15"/>
  <c r="K135" i="15"/>
  <c r="I135" i="15" s="1"/>
  <c r="J135" i="15"/>
  <c r="N134" i="15"/>
  <c r="M134" i="15"/>
  <c r="L134" i="15"/>
  <c r="K134" i="15"/>
  <c r="J134" i="15"/>
  <c r="I134" i="15" s="1"/>
  <c r="N133" i="15"/>
  <c r="M133" i="15"/>
  <c r="L133" i="15"/>
  <c r="K133" i="15"/>
  <c r="J133" i="15"/>
  <c r="N132" i="15"/>
  <c r="M132" i="15"/>
  <c r="L132" i="15"/>
  <c r="K132" i="15"/>
  <c r="J132" i="15"/>
  <c r="I132" i="15"/>
  <c r="N131" i="15"/>
  <c r="M131" i="15"/>
  <c r="L131" i="15"/>
  <c r="K131" i="15"/>
  <c r="I131" i="15" s="1"/>
  <c r="J131" i="15"/>
  <c r="N130" i="15"/>
  <c r="M130" i="15"/>
  <c r="L130" i="15"/>
  <c r="K130" i="15"/>
  <c r="J130" i="15"/>
  <c r="I130" i="15" s="1"/>
  <c r="N129" i="15"/>
  <c r="M129" i="15"/>
  <c r="L129" i="15"/>
  <c r="K129" i="15"/>
  <c r="J129" i="15"/>
  <c r="N128" i="15"/>
  <c r="M128" i="15"/>
  <c r="L128" i="15"/>
  <c r="K128" i="15"/>
  <c r="J128" i="15"/>
  <c r="I128" i="15"/>
  <c r="N127" i="15"/>
  <c r="M127" i="15"/>
  <c r="L127" i="15"/>
  <c r="K127" i="15"/>
  <c r="I127" i="15" s="1"/>
  <c r="J127" i="15"/>
  <c r="N126" i="15"/>
  <c r="M126" i="15"/>
  <c r="L126" i="15"/>
  <c r="K126" i="15"/>
  <c r="J126" i="15"/>
  <c r="I126" i="15" s="1"/>
  <c r="N125" i="15"/>
  <c r="M125" i="15"/>
  <c r="L125" i="15"/>
  <c r="K125" i="15"/>
  <c r="J125" i="15"/>
  <c r="N124" i="15"/>
  <c r="M124" i="15"/>
  <c r="L124" i="15"/>
  <c r="K124" i="15"/>
  <c r="J124" i="15"/>
  <c r="I124" i="15"/>
  <c r="N123" i="15"/>
  <c r="M123" i="15"/>
  <c r="L123" i="15"/>
  <c r="K123" i="15"/>
  <c r="I123" i="15" s="1"/>
  <c r="J123" i="15"/>
  <c r="N122" i="15"/>
  <c r="M122" i="15"/>
  <c r="L122" i="15"/>
  <c r="K122" i="15"/>
  <c r="J122" i="15"/>
  <c r="I122" i="15" s="1"/>
  <c r="N121" i="15"/>
  <c r="M121" i="15"/>
  <c r="L121" i="15"/>
  <c r="K121" i="15"/>
  <c r="J121" i="15"/>
  <c r="N120" i="15"/>
  <c r="M120" i="15"/>
  <c r="L120" i="15"/>
  <c r="K120" i="15"/>
  <c r="J120" i="15"/>
  <c r="I120" i="15"/>
  <c r="N119" i="15"/>
  <c r="M119" i="15"/>
  <c r="L119" i="15"/>
  <c r="K119" i="15"/>
  <c r="I119" i="15" s="1"/>
  <c r="J119" i="15"/>
  <c r="N118" i="15"/>
  <c r="M118" i="15"/>
  <c r="L118" i="15"/>
  <c r="K118" i="15"/>
  <c r="J118" i="15"/>
  <c r="I118" i="15" s="1"/>
  <c r="N117" i="15"/>
  <c r="M117" i="15"/>
  <c r="L117" i="15"/>
  <c r="K117" i="15"/>
  <c r="J117" i="15"/>
  <c r="N116" i="15"/>
  <c r="M116" i="15"/>
  <c r="L116" i="15"/>
  <c r="K116" i="15"/>
  <c r="J116" i="15"/>
  <c r="I116" i="15"/>
  <c r="N115" i="15"/>
  <c r="M115" i="15"/>
  <c r="L115" i="15"/>
  <c r="K115" i="15"/>
  <c r="I115" i="15" s="1"/>
  <c r="J115" i="15"/>
  <c r="N114" i="15"/>
  <c r="M114" i="15"/>
  <c r="L114" i="15"/>
  <c r="K114" i="15"/>
  <c r="J114" i="15"/>
  <c r="I114" i="15" s="1"/>
  <c r="N113" i="15"/>
  <c r="M113" i="15"/>
  <c r="L113" i="15"/>
  <c r="K113" i="15"/>
  <c r="J113" i="15"/>
  <c r="N112" i="15"/>
  <c r="M112" i="15"/>
  <c r="L112" i="15"/>
  <c r="K112" i="15"/>
  <c r="J112" i="15"/>
  <c r="I112" i="15"/>
  <c r="N111" i="15"/>
  <c r="M111" i="15"/>
  <c r="L111" i="15"/>
  <c r="K111" i="15"/>
  <c r="I111" i="15" s="1"/>
  <c r="J111" i="15"/>
  <c r="N110" i="15"/>
  <c r="M110" i="15"/>
  <c r="L110" i="15"/>
  <c r="K110" i="15"/>
  <c r="J110" i="15"/>
  <c r="I110" i="15" s="1"/>
  <c r="N109" i="15"/>
  <c r="M109" i="15"/>
  <c r="L109" i="15"/>
  <c r="K109" i="15"/>
  <c r="J109" i="15"/>
  <c r="N108" i="15"/>
  <c r="M108" i="15"/>
  <c r="L108" i="15"/>
  <c r="K108" i="15"/>
  <c r="J108" i="15"/>
  <c r="I108" i="15"/>
  <c r="N107" i="15"/>
  <c r="M107" i="15"/>
  <c r="L107" i="15"/>
  <c r="K107" i="15"/>
  <c r="I107" i="15" s="1"/>
  <c r="J107" i="15"/>
  <c r="N106" i="15"/>
  <c r="M106" i="15"/>
  <c r="L106" i="15"/>
  <c r="K106" i="15"/>
  <c r="J106" i="15"/>
  <c r="I106" i="15" s="1"/>
  <c r="N105" i="15"/>
  <c r="M105" i="15"/>
  <c r="L105" i="15"/>
  <c r="K105" i="15"/>
  <c r="J105" i="15"/>
  <c r="N104" i="15"/>
  <c r="M104" i="15"/>
  <c r="L104" i="15"/>
  <c r="K104" i="15"/>
  <c r="J104" i="15"/>
  <c r="I104" i="15"/>
  <c r="N103" i="15"/>
  <c r="M103" i="15"/>
  <c r="L103" i="15"/>
  <c r="K103" i="15"/>
  <c r="I103" i="15" s="1"/>
  <c r="J103" i="15"/>
  <c r="N102" i="15"/>
  <c r="M102" i="15"/>
  <c r="L102" i="15"/>
  <c r="K102" i="15"/>
  <c r="J102" i="15"/>
  <c r="I102" i="15" s="1"/>
  <c r="N101" i="15"/>
  <c r="M101" i="15"/>
  <c r="L101" i="15"/>
  <c r="K101" i="15"/>
  <c r="J101" i="15"/>
  <c r="N100" i="15"/>
  <c r="M100" i="15"/>
  <c r="L100" i="15"/>
  <c r="K100" i="15"/>
  <c r="J100" i="15"/>
  <c r="I100" i="15"/>
  <c r="N99" i="15"/>
  <c r="M99" i="15"/>
  <c r="L99" i="15"/>
  <c r="K99" i="15"/>
  <c r="I99" i="15" s="1"/>
  <c r="J99" i="15"/>
  <c r="N98" i="15"/>
  <c r="M98" i="15"/>
  <c r="L98" i="15"/>
  <c r="K98" i="15"/>
  <c r="J98" i="15"/>
  <c r="I98" i="15" s="1"/>
  <c r="N97" i="15"/>
  <c r="M97" i="15"/>
  <c r="L97" i="15"/>
  <c r="K97" i="15"/>
  <c r="J97" i="15"/>
  <c r="N96" i="15"/>
  <c r="M96" i="15"/>
  <c r="L96" i="15"/>
  <c r="K96" i="15"/>
  <c r="J96" i="15"/>
  <c r="I96" i="15"/>
  <c r="N95" i="15"/>
  <c r="M95" i="15"/>
  <c r="L95" i="15"/>
  <c r="K95" i="15"/>
  <c r="I95" i="15" s="1"/>
  <c r="J95" i="15"/>
  <c r="N94" i="15"/>
  <c r="M94" i="15"/>
  <c r="L94" i="15"/>
  <c r="K94" i="15"/>
  <c r="I94" i="15" s="1"/>
  <c r="J94" i="15"/>
  <c r="N93" i="15"/>
  <c r="M93" i="15"/>
  <c r="L93" i="15"/>
  <c r="K93" i="15"/>
  <c r="J93" i="15"/>
  <c r="I93" i="15" s="1"/>
  <c r="N92" i="15"/>
  <c r="M92" i="15"/>
  <c r="L92" i="15"/>
  <c r="K92" i="15"/>
  <c r="I92" i="15" s="1"/>
  <c r="J92" i="15"/>
  <c r="N91" i="15"/>
  <c r="M91" i="15"/>
  <c r="L91" i="15"/>
  <c r="K91" i="15"/>
  <c r="J91" i="15"/>
  <c r="I91" i="15" s="1"/>
  <c r="N90" i="15"/>
  <c r="M90" i="15"/>
  <c r="L90" i="15"/>
  <c r="K90" i="15"/>
  <c r="I90" i="15" s="1"/>
  <c r="J90" i="15"/>
  <c r="N89" i="15"/>
  <c r="M89" i="15"/>
  <c r="L89" i="15"/>
  <c r="J89" i="15"/>
  <c r="L88" i="15"/>
  <c r="K88" i="15"/>
  <c r="J88" i="15"/>
  <c r="L87" i="15"/>
  <c r="K87" i="15"/>
  <c r="J87" i="15"/>
  <c r="L86" i="15"/>
  <c r="K86" i="15"/>
  <c r="J86" i="15"/>
  <c r="L85" i="15"/>
  <c r="K85" i="15"/>
  <c r="J85" i="15"/>
  <c r="L84" i="15"/>
  <c r="K84" i="15"/>
  <c r="J84" i="15"/>
  <c r="L83" i="15"/>
  <c r="K83" i="15"/>
  <c r="J83" i="15"/>
  <c r="L82" i="15"/>
  <c r="K82" i="15"/>
  <c r="J82" i="15"/>
  <c r="L81" i="15"/>
  <c r="K81" i="15"/>
  <c r="J81" i="15"/>
  <c r="N80" i="15"/>
  <c r="M80" i="15"/>
  <c r="L80" i="15"/>
  <c r="K80" i="15"/>
  <c r="J80" i="15"/>
  <c r="I80" i="15"/>
  <c r="N79" i="15"/>
  <c r="M79" i="15"/>
  <c r="L79" i="15"/>
  <c r="K79" i="15"/>
  <c r="I79" i="15" s="1"/>
  <c r="J79" i="15"/>
  <c r="N78" i="15"/>
  <c r="M78" i="15"/>
  <c r="L78" i="15"/>
  <c r="J78" i="15"/>
  <c r="L77" i="15"/>
  <c r="K77" i="15"/>
  <c r="J77" i="15"/>
  <c r="J76" i="15"/>
  <c r="J75" i="15"/>
  <c r="J74" i="15"/>
  <c r="J73" i="15"/>
  <c r="J72" i="15"/>
  <c r="J71" i="15"/>
  <c r="J70" i="15"/>
  <c r="N69" i="15"/>
  <c r="M69" i="15"/>
  <c r="J69" i="15"/>
  <c r="N68" i="15"/>
  <c r="M68" i="15"/>
  <c r="J68" i="15"/>
  <c r="N67" i="15"/>
  <c r="M67" i="15"/>
  <c r="K67" i="15"/>
  <c r="J67" i="15"/>
  <c r="E67" i="15"/>
  <c r="L67" i="15" s="1"/>
  <c r="N66" i="15"/>
  <c r="M66" i="15"/>
  <c r="L66" i="15"/>
  <c r="K66" i="15"/>
  <c r="J66" i="15"/>
  <c r="I66" i="15"/>
  <c r="N65" i="15"/>
  <c r="M65" i="15"/>
  <c r="L65" i="15"/>
  <c r="K65" i="15"/>
  <c r="I65" i="15" s="1"/>
  <c r="J65" i="15"/>
  <c r="N64" i="15"/>
  <c r="M64" i="15"/>
  <c r="L64" i="15"/>
  <c r="K64" i="15"/>
  <c r="J64" i="15"/>
  <c r="I64" i="15"/>
  <c r="N63" i="15"/>
  <c r="M63" i="15"/>
  <c r="L63" i="15"/>
  <c r="K63" i="15"/>
  <c r="I63" i="15" s="1"/>
  <c r="J63" i="15"/>
  <c r="N62" i="15"/>
  <c r="M62" i="15"/>
  <c r="L62" i="15"/>
  <c r="K62" i="15"/>
  <c r="J62" i="15"/>
  <c r="I62" i="15"/>
  <c r="N61" i="15"/>
  <c r="M61" i="15"/>
  <c r="L61" i="15"/>
  <c r="K61" i="15"/>
  <c r="I61" i="15" s="1"/>
  <c r="J61" i="15"/>
  <c r="N60" i="15"/>
  <c r="M60" i="15"/>
  <c r="L60" i="15"/>
  <c r="K60" i="15"/>
  <c r="J60" i="15"/>
  <c r="I60" i="15"/>
  <c r="K39" i="15"/>
  <c r="U38" i="15"/>
  <c r="T38" i="15" s="1"/>
  <c r="K38" i="15"/>
  <c r="J38" i="15" s="1"/>
  <c r="U37" i="15"/>
  <c r="T37" i="15" s="1"/>
  <c r="K37" i="15"/>
  <c r="J37" i="15" s="1"/>
  <c r="U36" i="15"/>
  <c r="T36" i="15" s="1"/>
  <c r="K36" i="15"/>
  <c r="J36" i="15" s="1"/>
  <c r="U35" i="15"/>
  <c r="T35" i="15" s="1"/>
  <c r="K35" i="15"/>
  <c r="J35" i="15" s="1"/>
  <c r="U34" i="15"/>
  <c r="T34" i="15" s="1"/>
  <c r="K34" i="15"/>
  <c r="J34" i="15" s="1"/>
  <c r="U33" i="15"/>
  <c r="T33" i="15" s="1"/>
  <c r="K33" i="15"/>
  <c r="J33" i="15" s="1"/>
  <c r="U32" i="15"/>
  <c r="T32" i="15" s="1"/>
  <c r="K32" i="15"/>
  <c r="J32" i="15" s="1"/>
  <c r="U31" i="15"/>
  <c r="T31" i="15" s="1"/>
  <c r="U29" i="15"/>
  <c r="T29" i="15" s="1"/>
  <c r="U28" i="15"/>
  <c r="T28" i="15" s="1"/>
  <c r="K27" i="15"/>
  <c r="J27" i="15" s="1"/>
  <c r="U26" i="15"/>
  <c r="T26" i="15" s="1"/>
  <c r="K26" i="15"/>
  <c r="J26" i="15" s="1"/>
  <c r="U23" i="15"/>
  <c r="T23" i="15" s="1"/>
  <c r="E12" i="15"/>
  <c r="D12" i="15"/>
  <c r="K10" i="15"/>
  <c r="K9" i="15"/>
  <c r="K8" i="15"/>
  <c r="K7" i="15"/>
  <c r="K6" i="15"/>
  <c r="K5" i="15"/>
  <c r="J5" i="15"/>
  <c r="L4" i="15"/>
  <c r="K4" i="15"/>
  <c r="J4" i="15"/>
  <c r="P3" i="15"/>
  <c r="O3" i="15"/>
  <c r="N3" i="15"/>
  <c r="M3" i="15"/>
  <c r="L3" i="15"/>
  <c r="K3" i="15"/>
  <c r="J3" i="15"/>
  <c r="K2" i="15"/>
  <c r="D1" i="15"/>
  <c r="L5" i="15" s="1"/>
  <c r="N399" i="14"/>
  <c r="M399" i="14"/>
  <c r="L399" i="14"/>
  <c r="K399" i="14"/>
  <c r="I399" i="14" s="1"/>
  <c r="J399" i="14"/>
  <c r="N398" i="14"/>
  <c r="M398" i="14"/>
  <c r="L398" i="14"/>
  <c r="K398" i="14"/>
  <c r="J398" i="14"/>
  <c r="I398" i="14" s="1"/>
  <c r="N397" i="14"/>
  <c r="M397" i="14"/>
  <c r="L397" i="14"/>
  <c r="K397" i="14"/>
  <c r="I397" i="14" s="1"/>
  <c r="J397" i="14"/>
  <c r="N396" i="14"/>
  <c r="M396" i="14"/>
  <c r="L396" i="14"/>
  <c r="K396" i="14"/>
  <c r="J396" i="14"/>
  <c r="I396" i="14" s="1"/>
  <c r="N395" i="14"/>
  <c r="M395" i="14"/>
  <c r="L395" i="14"/>
  <c r="K395" i="14"/>
  <c r="I395" i="14" s="1"/>
  <c r="J395" i="14"/>
  <c r="N394" i="14"/>
  <c r="M394" i="14"/>
  <c r="L394" i="14"/>
  <c r="K394" i="14"/>
  <c r="J394" i="14"/>
  <c r="I394" i="14" s="1"/>
  <c r="N393" i="14"/>
  <c r="M393" i="14"/>
  <c r="L393" i="14"/>
  <c r="K393" i="14"/>
  <c r="I393" i="14" s="1"/>
  <c r="J393" i="14"/>
  <c r="N392" i="14"/>
  <c r="M392" i="14"/>
  <c r="L392" i="14"/>
  <c r="K392" i="14"/>
  <c r="J392" i="14"/>
  <c r="I392" i="14" s="1"/>
  <c r="N391" i="14"/>
  <c r="M391" i="14"/>
  <c r="L391" i="14"/>
  <c r="K391" i="14"/>
  <c r="I391" i="14" s="1"/>
  <c r="J391" i="14"/>
  <c r="N390" i="14"/>
  <c r="M390" i="14"/>
  <c r="L390" i="14"/>
  <c r="K390" i="14"/>
  <c r="J390" i="14"/>
  <c r="I390" i="14" s="1"/>
  <c r="N389" i="14"/>
  <c r="M389" i="14"/>
  <c r="L389" i="14"/>
  <c r="K389" i="14"/>
  <c r="I389" i="14" s="1"/>
  <c r="J389" i="14"/>
  <c r="N388" i="14"/>
  <c r="M388" i="14"/>
  <c r="L388" i="14"/>
  <c r="K388" i="14"/>
  <c r="J388" i="14"/>
  <c r="I388" i="14" s="1"/>
  <c r="N387" i="14"/>
  <c r="M387" i="14"/>
  <c r="L387" i="14"/>
  <c r="K387" i="14"/>
  <c r="I387" i="14" s="1"/>
  <c r="J387" i="14"/>
  <c r="N386" i="14"/>
  <c r="M386" i="14"/>
  <c r="L386" i="14"/>
  <c r="K386" i="14"/>
  <c r="J386" i="14"/>
  <c r="I386" i="14" s="1"/>
  <c r="N385" i="14"/>
  <c r="M385" i="14"/>
  <c r="L385" i="14"/>
  <c r="K385" i="14"/>
  <c r="I385" i="14" s="1"/>
  <c r="J385" i="14"/>
  <c r="N384" i="14"/>
  <c r="M384" i="14"/>
  <c r="L384" i="14"/>
  <c r="K384" i="14"/>
  <c r="J384" i="14"/>
  <c r="I384" i="14" s="1"/>
  <c r="N383" i="14"/>
  <c r="M383" i="14"/>
  <c r="L383" i="14"/>
  <c r="K383" i="14"/>
  <c r="I383" i="14" s="1"/>
  <c r="J383" i="14"/>
  <c r="N382" i="14"/>
  <c r="M382" i="14"/>
  <c r="L382" i="14"/>
  <c r="K382" i="14"/>
  <c r="J382" i="14"/>
  <c r="I382" i="14" s="1"/>
  <c r="N381" i="14"/>
  <c r="M381" i="14"/>
  <c r="L381" i="14"/>
  <c r="K381" i="14"/>
  <c r="I381" i="14" s="1"/>
  <c r="J381" i="14"/>
  <c r="N380" i="14"/>
  <c r="M380" i="14"/>
  <c r="L380" i="14"/>
  <c r="K380" i="14"/>
  <c r="J380" i="14"/>
  <c r="I380" i="14" s="1"/>
  <c r="N379" i="14"/>
  <c r="M379" i="14"/>
  <c r="L379" i="14"/>
  <c r="K379" i="14"/>
  <c r="I379" i="14" s="1"/>
  <c r="J379" i="14"/>
  <c r="N378" i="14"/>
  <c r="M378" i="14"/>
  <c r="L378" i="14"/>
  <c r="K378" i="14"/>
  <c r="J378" i="14"/>
  <c r="I378" i="14" s="1"/>
  <c r="N377" i="14"/>
  <c r="M377" i="14"/>
  <c r="L377" i="14"/>
  <c r="K377" i="14"/>
  <c r="I377" i="14" s="1"/>
  <c r="J377" i="14"/>
  <c r="N376" i="14"/>
  <c r="M376" i="14"/>
  <c r="L376" i="14"/>
  <c r="K376" i="14"/>
  <c r="J376" i="14"/>
  <c r="I376" i="14" s="1"/>
  <c r="N375" i="14"/>
  <c r="M375" i="14"/>
  <c r="L375" i="14"/>
  <c r="K375" i="14"/>
  <c r="I375" i="14" s="1"/>
  <c r="J375" i="14"/>
  <c r="N374" i="14"/>
  <c r="M374" i="14"/>
  <c r="L374" i="14"/>
  <c r="K374" i="14"/>
  <c r="J374" i="14"/>
  <c r="I374" i="14" s="1"/>
  <c r="N373" i="14"/>
  <c r="M373" i="14"/>
  <c r="L373" i="14"/>
  <c r="K373" i="14"/>
  <c r="I373" i="14" s="1"/>
  <c r="J373" i="14"/>
  <c r="N372" i="14"/>
  <c r="M372" i="14"/>
  <c r="L372" i="14"/>
  <c r="K372" i="14"/>
  <c r="J372" i="14"/>
  <c r="I372" i="14" s="1"/>
  <c r="N371" i="14"/>
  <c r="M371" i="14"/>
  <c r="L371" i="14"/>
  <c r="K371" i="14"/>
  <c r="I371" i="14" s="1"/>
  <c r="J371" i="14"/>
  <c r="N370" i="14"/>
  <c r="M370" i="14"/>
  <c r="L370" i="14"/>
  <c r="K370" i="14"/>
  <c r="J370" i="14"/>
  <c r="I370" i="14" s="1"/>
  <c r="N369" i="14"/>
  <c r="M369" i="14"/>
  <c r="L369" i="14"/>
  <c r="K369" i="14"/>
  <c r="I369" i="14" s="1"/>
  <c r="J369" i="14"/>
  <c r="N368" i="14"/>
  <c r="M368" i="14"/>
  <c r="L368" i="14"/>
  <c r="K368" i="14"/>
  <c r="J368" i="14"/>
  <c r="I368" i="14" s="1"/>
  <c r="N367" i="14"/>
  <c r="M367" i="14"/>
  <c r="L367" i="14"/>
  <c r="K367" i="14"/>
  <c r="I367" i="14" s="1"/>
  <c r="J367" i="14"/>
  <c r="N366" i="14"/>
  <c r="M366" i="14"/>
  <c r="L366" i="14"/>
  <c r="K366" i="14"/>
  <c r="J366" i="14"/>
  <c r="I366" i="14" s="1"/>
  <c r="N365" i="14"/>
  <c r="M365" i="14"/>
  <c r="L365" i="14"/>
  <c r="K365" i="14"/>
  <c r="I365" i="14" s="1"/>
  <c r="J365" i="14"/>
  <c r="N364" i="14"/>
  <c r="M364" i="14"/>
  <c r="L364" i="14"/>
  <c r="K364" i="14"/>
  <c r="J364" i="14"/>
  <c r="I364" i="14" s="1"/>
  <c r="N363" i="14"/>
  <c r="M363" i="14"/>
  <c r="L363" i="14"/>
  <c r="K363" i="14"/>
  <c r="I363" i="14" s="1"/>
  <c r="J363" i="14"/>
  <c r="N362" i="14"/>
  <c r="M362" i="14"/>
  <c r="L362" i="14"/>
  <c r="K362" i="14"/>
  <c r="J362" i="14"/>
  <c r="I362" i="14" s="1"/>
  <c r="N361" i="14"/>
  <c r="M361" i="14"/>
  <c r="L361" i="14"/>
  <c r="K361" i="14"/>
  <c r="I361" i="14" s="1"/>
  <c r="J361" i="14"/>
  <c r="N360" i="14"/>
  <c r="M360" i="14"/>
  <c r="L360" i="14"/>
  <c r="K360" i="14"/>
  <c r="J360" i="14"/>
  <c r="I360" i="14" s="1"/>
  <c r="N359" i="14"/>
  <c r="M359" i="14"/>
  <c r="L359" i="14"/>
  <c r="K359" i="14"/>
  <c r="I359" i="14" s="1"/>
  <c r="J359" i="14"/>
  <c r="N358" i="14"/>
  <c r="M358" i="14"/>
  <c r="L358" i="14"/>
  <c r="K358" i="14"/>
  <c r="J358" i="14"/>
  <c r="I358" i="14" s="1"/>
  <c r="N357" i="14"/>
  <c r="M357" i="14"/>
  <c r="L357" i="14"/>
  <c r="K357" i="14"/>
  <c r="I357" i="14" s="1"/>
  <c r="J357" i="14"/>
  <c r="N356" i="14"/>
  <c r="M356" i="14"/>
  <c r="L356" i="14"/>
  <c r="K356" i="14"/>
  <c r="J356" i="14"/>
  <c r="I356" i="14" s="1"/>
  <c r="N355" i="14"/>
  <c r="M355" i="14"/>
  <c r="L355" i="14"/>
  <c r="K355" i="14"/>
  <c r="I355" i="14" s="1"/>
  <c r="J355" i="14"/>
  <c r="N354" i="14"/>
  <c r="M354" i="14"/>
  <c r="L354" i="14"/>
  <c r="K354" i="14"/>
  <c r="J354" i="14"/>
  <c r="I354" i="14" s="1"/>
  <c r="N353" i="14"/>
  <c r="M353" i="14"/>
  <c r="L353" i="14"/>
  <c r="K353" i="14"/>
  <c r="I353" i="14" s="1"/>
  <c r="J353" i="14"/>
  <c r="N352" i="14"/>
  <c r="M352" i="14"/>
  <c r="L352" i="14"/>
  <c r="K352" i="14"/>
  <c r="J352" i="14"/>
  <c r="I352" i="14" s="1"/>
  <c r="N351" i="14"/>
  <c r="M351" i="14"/>
  <c r="L351" i="14"/>
  <c r="K351" i="14"/>
  <c r="I351" i="14" s="1"/>
  <c r="J351" i="14"/>
  <c r="N350" i="14"/>
  <c r="M350" i="14"/>
  <c r="L350" i="14"/>
  <c r="K350" i="14"/>
  <c r="J350" i="14"/>
  <c r="I350" i="14" s="1"/>
  <c r="N349" i="14"/>
  <c r="M349" i="14"/>
  <c r="L349" i="14"/>
  <c r="K349" i="14"/>
  <c r="I349" i="14" s="1"/>
  <c r="J349" i="14"/>
  <c r="N348" i="14"/>
  <c r="M348" i="14"/>
  <c r="L348" i="14"/>
  <c r="K348" i="14"/>
  <c r="J348" i="14"/>
  <c r="I348" i="14" s="1"/>
  <c r="N347" i="14"/>
  <c r="M347" i="14"/>
  <c r="L347" i="14"/>
  <c r="K347" i="14"/>
  <c r="I347" i="14" s="1"/>
  <c r="J347" i="14"/>
  <c r="N346" i="14"/>
  <c r="M346" i="14"/>
  <c r="L346" i="14"/>
  <c r="K346" i="14"/>
  <c r="J346" i="14"/>
  <c r="I346" i="14" s="1"/>
  <c r="N345" i="14"/>
  <c r="M345" i="14"/>
  <c r="L345" i="14"/>
  <c r="K345" i="14"/>
  <c r="I345" i="14" s="1"/>
  <c r="J345" i="14"/>
  <c r="N344" i="14"/>
  <c r="M344" i="14"/>
  <c r="L344" i="14"/>
  <c r="K344" i="14"/>
  <c r="J344" i="14"/>
  <c r="I344" i="14" s="1"/>
  <c r="N343" i="14"/>
  <c r="M343" i="14"/>
  <c r="L343" i="14"/>
  <c r="K343" i="14"/>
  <c r="I343" i="14" s="1"/>
  <c r="J343" i="14"/>
  <c r="N342" i="14"/>
  <c r="M342" i="14"/>
  <c r="L342" i="14"/>
  <c r="K342" i="14"/>
  <c r="J342" i="14"/>
  <c r="I342" i="14" s="1"/>
  <c r="N341" i="14"/>
  <c r="M341" i="14"/>
  <c r="L341" i="14"/>
  <c r="K341" i="14"/>
  <c r="I341" i="14" s="1"/>
  <c r="J341" i="14"/>
  <c r="N340" i="14"/>
  <c r="M340" i="14"/>
  <c r="L340" i="14"/>
  <c r="K340" i="14"/>
  <c r="J340" i="14"/>
  <c r="I340" i="14" s="1"/>
  <c r="N339" i="14"/>
  <c r="M339" i="14"/>
  <c r="L339" i="14"/>
  <c r="K339" i="14"/>
  <c r="I339" i="14" s="1"/>
  <c r="J339" i="14"/>
  <c r="N338" i="14"/>
  <c r="M338" i="14"/>
  <c r="L338" i="14"/>
  <c r="K338" i="14"/>
  <c r="J338" i="14"/>
  <c r="I338" i="14" s="1"/>
  <c r="N337" i="14"/>
  <c r="M337" i="14"/>
  <c r="L337" i="14"/>
  <c r="K337" i="14"/>
  <c r="I337" i="14" s="1"/>
  <c r="J337" i="14"/>
  <c r="N336" i="14"/>
  <c r="M336" i="14"/>
  <c r="L336" i="14"/>
  <c r="K336" i="14"/>
  <c r="J336" i="14"/>
  <c r="I336" i="14" s="1"/>
  <c r="N335" i="14"/>
  <c r="M335" i="14"/>
  <c r="L335" i="14"/>
  <c r="K335" i="14"/>
  <c r="I335" i="14" s="1"/>
  <c r="J335" i="14"/>
  <c r="N334" i="14"/>
  <c r="M334" i="14"/>
  <c r="L334" i="14"/>
  <c r="K334" i="14"/>
  <c r="J334" i="14"/>
  <c r="I334" i="14" s="1"/>
  <c r="N333" i="14"/>
  <c r="M333" i="14"/>
  <c r="L333" i="14"/>
  <c r="K333" i="14"/>
  <c r="I333" i="14" s="1"/>
  <c r="J333" i="14"/>
  <c r="N332" i="14"/>
  <c r="M332" i="14"/>
  <c r="L332" i="14"/>
  <c r="K332" i="14"/>
  <c r="J332" i="14"/>
  <c r="I332" i="14" s="1"/>
  <c r="N331" i="14"/>
  <c r="M331" i="14"/>
  <c r="L331" i="14"/>
  <c r="K331" i="14"/>
  <c r="J331" i="14"/>
  <c r="N330" i="14"/>
  <c r="M330" i="14"/>
  <c r="L330" i="14"/>
  <c r="K330" i="14"/>
  <c r="J330" i="14"/>
  <c r="I330" i="14" s="1"/>
  <c r="N329" i="14"/>
  <c r="M329" i="14"/>
  <c r="L329" i="14"/>
  <c r="K329" i="14"/>
  <c r="I329" i="14" s="1"/>
  <c r="J329" i="14"/>
  <c r="N328" i="14"/>
  <c r="M328" i="14"/>
  <c r="L328" i="14"/>
  <c r="K328" i="14"/>
  <c r="J328" i="14"/>
  <c r="I328" i="14" s="1"/>
  <c r="N327" i="14"/>
  <c r="M327" i="14"/>
  <c r="L327" i="14"/>
  <c r="K327" i="14"/>
  <c r="J327" i="14"/>
  <c r="N326" i="14"/>
  <c r="M326" i="14"/>
  <c r="L326" i="14"/>
  <c r="K326" i="14"/>
  <c r="J326" i="14"/>
  <c r="I326" i="14" s="1"/>
  <c r="N325" i="14"/>
  <c r="M325" i="14"/>
  <c r="L325" i="14"/>
  <c r="K325" i="14"/>
  <c r="I325" i="14" s="1"/>
  <c r="J325" i="14"/>
  <c r="N324" i="14"/>
  <c r="M324" i="14"/>
  <c r="L324" i="14"/>
  <c r="K324" i="14"/>
  <c r="J324" i="14"/>
  <c r="I324" i="14" s="1"/>
  <c r="N323" i="14"/>
  <c r="M323" i="14"/>
  <c r="L323" i="14"/>
  <c r="K323" i="14"/>
  <c r="J323" i="14"/>
  <c r="N322" i="14"/>
  <c r="M322" i="14"/>
  <c r="L322" i="14"/>
  <c r="K322" i="14"/>
  <c r="J322" i="14"/>
  <c r="I322" i="14" s="1"/>
  <c r="N321" i="14"/>
  <c r="M321" i="14"/>
  <c r="L321" i="14"/>
  <c r="K321" i="14"/>
  <c r="I321" i="14" s="1"/>
  <c r="J321" i="14"/>
  <c r="N320" i="14"/>
  <c r="M320" i="14"/>
  <c r="L320" i="14"/>
  <c r="K320" i="14"/>
  <c r="J320" i="14"/>
  <c r="I320" i="14" s="1"/>
  <c r="N319" i="14"/>
  <c r="M319" i="14"/>
  <c r="L319" i="14"/>
  <c r="K319" i="14"/>
  <c r="J319" i="14"/>
  <c r="N318" i="14"/>
  <c r="M318" i="14"/>
  <c r="L318" i="14"/>
  <c r="K318" i="14"/>
  <c r="J318" i="14"/>
  <c r="I318" i="14" s="1"/>
  <c r="N317" i="14"/>
  <c r="M317" i="14"/>
  <c r="L317" i="14"/>
  <c r="K317" i="14"/>
  <c r="J317" i="14"/>
  <c r="N316" i="14"/>
  <c r="M316" i="14"/>
  <c r="L316" i="14"/>
  <c r="K316" i="14"/>
  <c r="J316" i="14"/>
  <c r="N315" i="14"/>
  <c r="M315" i="14"/>
  <c r="L315" i="14"/>
  <c r="K315" i="14"/>
  <c r="J315" i="14"/>
  <c r="N314" i="14"/>
  <c r="M314" i="14"/>
  <c r="L314" i="14"/>
  <c r="K314" i="14"/>
  <c r="J314" i="14"/>
  <c r="I314" i="14" s="1"/>
  <c r="N313" i="14"/>
  <c r="M313" i="14"/>
  <c r="L313" i="14"/>
  <c r="K313" i="14"/>
  <c r="J313" i="14"/>
  <c r="N312" i="14"/>
  <c r="M312" i="14"/>
  <c r="L312" i="14"/>
  <c r="K312" i="14"/>
  <c r="J312" i="14"/>
  <c r="N311" i="14"/>
  <c r="M311" i="14"/>
  <c r="L311" i="14"/>
  <c r="K311" i="14"/>
  <c r="J311" i="14"/>
  <c r="N310" i="14"/>
  <c r="M310" i="14"/>
  <c r="L310" i="14"/>
  <c r="K310" i="14"/>
  <c r="J310" i="14"/>
  <c r="I310" i="14" s="1"/>
  <c r="N309" i="14"/>
  <c r="M309" i="14"/>
  <c r="L309" i="14"/>
  <c r="K309" i="14"/>
  <c r="J309" i="14"/>
  <c r="N308" i="14"/>
  <c r="M308" i="14"/>
  <c r="L308" i="14"/>
  <c r="K308" i="14"/>
  <c r="J308" i="14"/>
  <c r="N307" i="14"/>
  <c r="M307" i="14"/>
  <c r="L307" i="14"/>
  <c r="K307" i="14"/>
  <c r="J307" i="14"/>
  <c r="N306" i="14"/>
  <c r="M306" i="14"/>
  <c r="L306" i="14"/>
  <c r="K306" i="14"/>
  <c r="J306" i="14"/>
  <c r="I306" i="14" s="1"/>
  <c r="N305" i="14"/>
  <c r="M305" i="14"/>
  <c r="L305" i="14"/>
  <c r="K305" i="14"/>
  <c r="J305" i="14"/>
  <c r="N304" i="14"/>
  <c r="M304" i="14"/>
  <c r="L304" i="14"/>
  <c r="K304" i="14"/>
  <c r="J304" i="14"/>
  <c r="N303" i="14"/>
  <c r="M303" i="14"/>
  <c r="L303" i="14"/>
  <c r="K303" i="14"/>
  <c r="J303" i="14"/>
  <c r="N302" i="14"/>
  <c r="M302" i="14"/>
  <c r="L302" i="14"/>
  <c r="K302" i="14"/>
  <c r="J302" i="14"/>
  <c r="I302" i="14" s="1"/>
  <c r="N301" i="14"/>
  <c r="M301" i="14"/>
  <c r="L301" i="14"/>
  <c r="K301" i="14"/>
  <c r="J301" i="14"/>
  <c r="N300" i="14"/>
  <c r="M300" i="14"/>
  <c r="L300" i="14"/>
  <c r="K300" i="14"/>
  <c r="J300" i="14"/>
  <c r="N299" i="14"/>
  <c r="M299" i="14"/>
  <c r="L299" i="14"/>
  <c r="K299" i="14"/>
  <c r="J299" i="14"/>
  <c r="N298" i="14"/>
  <c r="M298" i="14"/>
  <c r="L298" i="14"/>
  <c r="K298" i="14"/>
  <c r="J298" i="14"/>
  <c r="I298" i="14" s="1"/>
  <c r="N297" i="14"/>
  <c r="M297" i="14"/>
  <c r="L297" i="14"/>
  <c r="K297" i="14"/>
  <c r="J297" i="14"/>
  <c r="N296" i="14"/>
  <c r="M296" i="14"/>
  <c r="L296" i="14"/>
  <c r="K296" i="14"/>
  <c r="J296" i="14"/>
  <c r="N295" i="14"/>
  <c r="M295" i="14"/>
  <c r="L295" i="14"/>
  <c r="K295" i="14"/>
  <c r="J295" i="14"/>
  <c r="N294" i="14"/>
  <c r="M294" i="14"/>
  <c r="L294" i="14"/>
  <c r="K294" i="14"/>
  <c r="J294" i="14"/>
  <c r="I294" i="14" s="1"/>
  <c r="N293" i="14"/>
  <c r="M293" i="14"/>
  <c r="L293" i="14"/>
  <c r="K293" i="14"/>
  <c r="J293" i="14"/>
  <c r="N292" i="14"/>
  <c r="M292" i="14"/>
  <c r="L292" i="14"/>
  <c r="K292" i="14"/>
  <c r="J292" i="14"/>
  <c r="N291" i="14"/>
  <c r="M291" i="14"/>
  <c r="L291" i="14"/>
  <c r="K291" i="14"/>
  <c r="J291" i="14"/>
  <c r="N290" i="14"/>
  <c r="M290" i="14"/>
  <c r="L290" i="14"/>
  <c r="K290" i="14"/>
  <c r="J290" i="14"/>
  <c r="I290" i="14" s="1"/>
  <c r="N289" i="14"/>
  <c r="M289" i="14"/>
  <c r="L289" i="14"/>
  <c r="K289" i="14"/>
  <c r="J289" i="14"/>
  <c r="N288" i="14"/>
  <c r="M288" i="14"/>
  <c r="L288" i="14"/>
  <c r="K288" i="14"/>
  <c r="J288" i="14"/>
  <c r="N287" i="14"/>
  <c r="M287" i="14"/>
  <c r="L287" i="14"/>
  <c r="K287" i="14"/>
  <c r="J287" i="14"/>
  <c r="N286" i="14"/>
  <c r="M286" i="14"/>
  <c r="L286" i="14"/>
  <c r="K286" i="14"/>
  <c r="J286" i="14"/>
  <c r="I286" i="14" s="1"/>
  <c r="N285" i="14"/>
  <c r="M285" i="14"/>
  <c r="L285" i="14"/>
  <c r="K285" i="14"/>
  <c r="J285" i="14"/>
  <c r="N284" i="14"/>
  <c r="M284" i="14"/>
  <c r="L284" i="14"/>
  <c r="K284" i="14"/>
  <c r="J284" i="14"/>
  <c r="N283" i="14"/>
  <c r="M283" i="14"/>
  <c r="L283" i="14"/>
  <c r="K283" i="14"/>
  <c r="J283" i="14"/>
  <c r="N282" i="14"/>
  <c r="M282" i="14"/>
  <c r="L282" i="14"/>
  <c r="K282" i="14"/>
  <c r="J282" i="14"/>
  <c r="I282" i="14" s="1"/>
  <c r="N281" i="14"/>
  <c r="M281" i="14"/>
  <c r="L281" i="14"/>
  <c r="K281" i="14"/>
  <c r="J281" i="14"/>
  <c r="N280" i="14"/>
  <c r="M280" i="14"/>
  <c r="L280" i="14"/>
  <c r="K280" i="14"/>
  <c r="J280" i="14"/>
  <c r="N279" i="14"/>
  <c r="M279" i="14"/>
  <c r="L279" i="14"/>
  <c r="K279" i="14"/>
  <c r="J279" i="14"/>
  <c r="N278" i="14"/>
  <c r="M278" i="14"/>
  <c r="L278" i="14"/>
  <c r="K278" i="14"/>
  <c r="J278" i="14"/>
  <c r="I278" i="14" s="1"/>
  <c r="N277" i="14"/>
  <c r="M277" i="14"/>
  <c r="L277" i="14"/>
  <c r="K277" i="14"/>
  <c r="J277" i="14"/>
  <c r="N276" i="14"/>
  <c r="M276" i="14"/>
  <c r="L276" i="14"/>
  <c r="K276" i="14"/>
  <c r="J276" i="14"/>
  <c r="N275" i="14"/>
  <c r="M275" i="14"/>
  <c r="L275" i="14"/>
  <c r="K275" i="14"/>
  <c r="J275" i="14"/>
  <c r="N274" i="14"/>
  <c r="M274" i="14"/>
  <c r="L274" i="14"/>
  <c r="K274" i="14"/>
  <c r="J274" i="14"/>
  <c r="I274" i="14" s="1"/>
  <c r="N273" i="14"/>
  <c r="M273" i="14"/>
  <c r="L273" i="14"/>
  <c r="K273" i="14"/>
  <c r="J273" i="14"/>
  <c r="N272" i="14"/>
  <c r="M272" i="14"/>
  <c r="L272" i="14"/>
  <c r="K272" i="14"/>
  <c r="J272" i="14"/>
  <c r="N271" i="14"/>
  <c r="M271" i="14"/>
  <c r="L271" i="14"/>
  <c r="K271" i="14"/>
  <c r="J271" i="14"/>
  <c r="N270" i="14"/>
  <c r="M270" i="14"/>
  <c r="L270" i="14"/>
  <c r="K270" i="14"/>
  <c r="J270" i="14"/>
  <c r="I270" i="14" s="1"/>
  <c r="N269" i="14"/>
  <c r="M269" i="14"/>
  <c r="L269" i="14"/>
  <c r="K269" i="14"/>
  <c r="J269" i="14"/>
  <c r="N268" i="14"/>
  <c r="M268" i="14"/>
  <c r="L268" i="14"/>
  <c r="K268" i="14"/>
  <c r="J268" i="14"/>
  <c r="N267" i="14"/>
  <c r="M267" i="14"/>
  <c r="L267" i="14"/>
  <c r="K267" i="14"/>
  <c r="J267" i="14"/>
  <c r="N266" i="14"/>
  <c r="M266" i="14"/>
  <c r="L266" i="14"/>
  <c r="K266" i="14"/>
  <c r="J266" i="14"/>
  <c r="I266" i="14" s="1"/>
  <c r="N265" i="14"/>
  <c r="M265" i="14"/>
  <c r="L265" i="14"/>
  <c r="K265" i="14"/>
  <c r="J265" i="14"/>
  <c r="N264" i="14"/>
  <c r="M264" i="14"/>
  <c r="L264" i="14"/>
  <c r="K264" i="14"/>
  <c r="J264" i="14"/>
  <c r="N263" i="14"/>
  <c r="M263" i="14"/>
  <c r="L263" i="14"/>
  <c r="K263" i="14"/>
  <c r="J263" i="14"/>
  <c r="N262" i="14"/>
  <c r="M262" i="14"/>
  <c r="L262" i="14"/>
  <c r="K262" i="14"/>
  <c r="J262" i="14"/>
  <c r="I262" i="14" s="1"/>
  <c r="N261" i="14"/>
  <c r="M261" i="14"/>
  <c r="L261" i="14"/>
  <c r="K261" i="14"/>
  <c r="J261" i="14"/>
  <c r="N260" i="14"/>
  <c r="M260" i="14"/>
  <c r="L260" i="14"/>
  <c r="K260" i="14"/>
  <c r="J260" i="14"/>
  <c r="N259" i="14"/>
  <c r="M259" i="14"/>
  <c r="L259" i="14"/>
  <c r="K259" i="14"/>
  <c r="J259" i="14"/>
  <c r="N258" i="14"/>
  <c r="M258" i="14"/>
  <c r="L258" i="14"/>
  <c r="K258" i="14"/>
  <c r="J258" i="14"/>
  <c r="I258" i="14" s="1"/>
  <c r="N257" i="14"/>
  <c r="M257" i="14"/>
  <c r="L257" i="14"/>
  <c r="K257" i="14"/>
  <c r="J257" i="14"/>
  <c r="N256" i="14"/>
  <c r="M256" i="14"/>
  <c r="L256" i="14"/>
  <c r="K256" i="14"/>
  <c r="J256" i="14"/>
  <c r="N255" i="14"/>
  <c r="M255" i="14"/>
  <c r="L255" i="14"/>
  <c r="K255" i="14"/>
  <c r="J255" i="14"/>
  <c r="N254" i="14"/>
  <c r="M254" i="14"/>
  <c r="L254" i="14"/>
  <c r="K254" i="14"/>
  <c r="J254" i="14"/>
  <c r="I254" i="14" s="1"/>
  <c r="N253" i="14"/>
  <c r="M253" i="14"/>
  <c r="L253" i="14"/>
  <c r="K253" i="14"/>
  <c r="J253" i="14"/>
  <c r="N252" i="14"/>
  <c r="M252" i="14"/>
  <c r="L252" i="14"/>
  <c r="K252" i="14"/>
  <c r="J252" i="14"/>
  <c r="N251" i="14"/>
  <c r="M251" i="14"/>
  <c r="L251" i="14"/>
  <c r="K251" i="14"/>
  <c r="J251" i="14"/>
  <c r="N250" i="14"/>
  <c r="M250" i="14"/>
  <c r="L250" i="14"/>
  <c r="K250" i="14"/>
  <c r="J250" i="14"/>
  <c r="I250" i="14" s="1"/>
  <c r="N249" i="14"/>
  <c r="M249" i="14"/>
  <c r="L249" i="14"/>
  <c r="K249" i="14"/>
  <c r="J249" i="14"/>
  <c r="N248" i="14"/>
  <c r="M248" i="14"/>
  <c r="L248" i="14"/>
  <c r="K248" i="14"/>
  <c r="J248" i="14"/>
  <c r="N247" i="14"/>
  <c r="M247" i="14"/>
  <c r="L247" i="14"/>
  <c r="K247" i="14"/>
  <c r="J247" i="14"/>
  <c r="N246" i="14"/>
  <c r="M246" i="14"/>
  <c r="L246" i="14"/>
  <c r="K246" i="14"/>
  <c r="J246" i="14"/>
  <c r="I246" i="14" s="1"/>
  <c r="N245" i="14"/>
  <c r="M245" i="14"/>
  <c r="L245" i="14"/>
  <c r="K245" i="14"/>
  <c r="J245" i="14"/>
  <c r="N244" i="14"/>
  <c r="M244" i="14"/>
  <c r="L244" i="14"/>
  <c r="K244" i="14"/>
  <c r="J244" i="14"/>
  <c r="N243" i="14"/>
  <c r="M243" i="14"/>
  <c r="L243" i="14"/>
  <c r="K243" i="14"/>
  <c r="J243" i="14"/>
  <c r="N242" i="14"/>
  <c r="M242" i="14"/>
  <c r="L242" i="14"/>
  <c r="K242" i="14"/>
  <c r="J242" i="14"/>
  <c r="I242" i="14" s="1"/>
  <c r="N241" i="14"/>
  <c r="M241" i="14"/>
  <c r="L241" i="14"/>
  <c r="K241" i="14"/>
  <c r="J241" i="14"/>
  <c r="N240" i="14"/>
  <c r="M240" i="14"/>
  <c r="L240" i="14"/>
  <c r="K240" i="14"/>
  <c r="J240" i="14"/>
  <c r="N239" i="14"/>
  <c r="M239" i="14"/>
  <c r="L239" i="14"/>
  <c r="K239" i="14"/>
  <c r="J239" i="14"/>
  <c r="N238" i="14"/>
  <c r="M238" i="14"/>
  <c r="L238" i="14"/>
  <c r="K238" i="14"/>
  <c r="J238" i="14"/>
  <c r="I238" i="14" s="1"/>
  <c r="N237" i="14"/>
  <c r="M237" i="14"/>
  <c r="L237" i="14"/>
  <c r="K237" i="14"/>
  <c r="J237" i="14"/>
  <c r="N236" i="14"/>
  <c r="M236" i="14"/>
  <c r="L236" i="14"/>
  <c r="K236" i="14"/>
  <c r="J236" i="14"/>
  <c r="N235" i="14"/>
  <c r="M235" i="14"/>
  <c r="L235" i="14"/>
  <c r="K235" i="14"/>
  <c r="J235" i="14"/>
  <c r="N234" i="14"/>
  <c r="M234" i="14"/>
  <c r="L234" i="14"/>
  <c r="K234" i="14"/>
  <c r="J234" i="14"/>
  <c r="I234" i="14" s="1"/>
  <c r="N233" i="14"/>
  <c r="M233" i="14"/>
  <c r="L233" i="14"/>
  <c r="K233" i="14"/>
  <c r="J233" i="14"/>
  <c r="N232" i="14"/>
  <c r="M232" i="14"/>
  <c r="L232" i="14"/>
  <c r="K232" i="14"/>
  <c r="J232" i="14"/>
  <c r="N231" i="14"/>
  <c r="M231" i="14"/>
  <c r="L231" i="14"/>
  <c r="K231" i="14"/>
  <c r="J231" i="14"/>
  <c r="N230" i="14"/>
  <c r="M230" i="14"/>
  <c r="L230" i="14"/>
  <c r="K230" i="14"/>
  <c r="J230" i="14"/>
  <c r="I230" i="14" s="1"/>
  <c r="N229" i="14"/>
  <c r="M229" i="14"/>
  <c r="L229" i="14"/>
  <c r="K229" i="14"/>
  <c r="J229" i="14"/>
  <c r="N228" i="14"/>
  <c r="M228" i="14"/>
  <c r="L228" i="14"/>
  <c r="K228" i="14"/>
  <c r="J228" i="14"/>
  <c r="N227" i="14"/>
  <c r="M227" i="14"/>
  <c r="L227" i="14"/>
  <c r="K227" i="14"/>
  <c r="J227" i="14"/>
  <c r="N226" i="14"/>
  <c r="M226" i="14"/>
  <c r="L226" i="14"/>
  <c r="K226" i="14"/>
  <c r="J226" i="14"/>
  <c r="I226" i="14" s="1"/>
  <c r="N225" i="14"/>
  <c r="M225" i="14"/>
  <c r="L225" i="14"/>
  <c r="K225" i="14"/>
  <c r="J225" i="14"/>
  <c r="N224" i="14"/>
  <c r="M224" i="14"/>
  <c r="L224" i="14"/>
  <c r="K224" i="14"/>
  <c r="J224" i="14"/>
  <c r="N223" i="14"/>
  <c r="M223" i="14"/>
  <c r="L223" i="14"/>
  <c r="K223" i="14"/>
  <c r="J223" i="14"/>
  <c r="N222" i="14"/>
  <c r="M222" i="14"/>
  <c r="L222" i="14"/>
  <c r="K222" i="14"/>
  <c r="J222" i="14"/>
  <c r="I222" i="14" s="1"/>
  <c r="N221" i="14"/>
  <c r="M221" i="14"/>
  <c r="L221" i="14"/>
  <c r="K221" i="14"/>
  <c r="J221" i="14"/>
  <c r="N220" i="14"/>
  <c r="M220" i="14"/>
  <c r="L220" i="14"/>
  <c r="K220" i="14"/>
  <c r="J220" i="14"/>
  <c r="N219" i="14"/>
  <c r="M219" i="14"/>
  <c r="L219" i="14"/>
  <c r="K219" i="14"/>
  <c r="J219" i="14"/>
  <c r="N218" i="14"/>
  <c r="M218" i="14"/>
  <c r="L218" i="14"/>
  <c r="K218" i="14"/>
  <c r="J218" i="14"/>
  <c r="I218" i="14" s="1"/>
  <c r="N217" i="14"/>
  <c r="M217" i="14"/>
  <c r="L217" i="14"/>
  <c r="K217" i="14"/>
  <c r="J217" i="14"/>
  <c r="N216" i="14"/>
  <c r="M216" i="14"/>
  <c r="L216" i="14"/>
  <c r="K216" i="14"/>
  <c r="J216" i="14"/>
  <c r="N215" i="14"/>
  <c r="M215" i="14"/>
  <c r="L215" i="14"/>
  <c r="K215" i="14"/>
  <c r="J215" i="14"/>
  <c r="N214" i="14"/>
  <c r="M214" i="14"/>
  <c r="L214" i="14"/>
  <c r="K214" i="14"/>
  <c r="J214" i="14"/>
  <c r="I214" i="14" s="1"/>
  <c r="N213" i="14"/>
  <c r="M213" i="14"/>
  <c r="L213" i="14"/>
  <c r="K213" i="14"/>
  <c r="J213" i="14"/>
  <c r="N212" i="14"/>
  <c r="M212" i="14"/>
  <c r="L212" i="14"/>
  <c r="K212" i="14"/>
  <c r="J212" i="14"/>
  <c r="N211" i="14"/>
  <c r="M211" i="14"/>
  <c r="L211" i="14"/>
  <c r="K211" i="14"/>
  <c r="J211" i="14"/>
  <c r="N210" i="14"/>
  <c r="M210" i="14"/>
  <c r="L210" i="14"/>
  <c r="K210" i="14"/>
  <c r="J210" i="14"/>
  <c r="I210" i="14" s="1"/>
  <c r="N209" i="14"/>
  <c r="M209" i="14"/>
  <c r="L209" i="14"/>
  <c r="K209" i="14"/>
  <c r="J209" i="14"/>
  <c r="N208" i="14"/>
  <c r="M208" i="14"/>
  <c r="L208" i="14"/>
  <c r="K208" i="14"/>
  <c r="J208" i="14"/>
  <c r="N207" i="14"/>
  <c r="M207" i="14"/>
  <c r="L207" i="14"/>
  <c r="K207" i="14"/>
  <c r="J207" i="14"/>
  <c r="N206" i="14"/>
  <c r="M206" i="14"/>
  <c r="L206" i="14"/>
  <c r="K206" i="14"/>
  <c r="J206" i="14"/>
  <c r="I206" i="14" s="1"/>
  <c r="N205" i="14"/>
  <c r="M205" i="14"/>
  <c r="L205" i="14"/>
  <c r="K205" i="14"/>
  <c r="J205" i="14"/>
  <c r="N204" i="14"/>
  <c r="M204" i="14"/>
  <c r="L204" i="14"/>
  <c r="K204" i="14"/>
  <c r="J204" i="14"/>
  <c r="N203" i="14"/>
  <c r="M203" i="14"/>
  <c r="L203" i="14"/>
  <c r="K203" i="14"/>
  <c r="J203" i="14"/>
  <c r="N202" i="14"/>
  <c r="M202" i="14"/>
  <c r="L202" i="14"/>
  <c r="K202" i="14"/>
  <c r="J202" i="14"/>
  <c r="I202" i="14" s="1"/>
  <c r="N201" i="14"/>
  <c r="M201" i="14"/>
  <c r="L201" i="14"/>
  <c r="K201" i="14"/>
  <c r="J201" i="14"/>
  <c r="N200" i="14"/>
  <c r="M200" i="14"/>
  <c r="L200" i="14"/>
  <c r="K200" i="14"/>
  <c r="J200" i="14"/>
  <c r="N199" i="14"/>
  <c r="M199" i="14"/>
  <c r="L199" i="14"/>
  <c r="K199" i="14"/>
  <c r="J199" i="14"/>
  <c r="N198" i="14"/>
  <c r="M198" i="14"/>
  <c r="L198" i="14"/>
  <c r="K198" i="14"/>
  <c r="J198" i="14"/>
  <c r="I198" i="14" s="1"/>
  <c r="N197" i="14"/>
  <c r="M197" i="14"/>
  <c r="L197" i="14"/>
  <c r="K197" i="14"/>
  <c r="J197" i="14"/>
  <c r="N196" i="14"/>
  <c r="M196" i="14"/>
  <c r="L196" i="14"/>
  <c r="K196" i="14"/>
  <c r="J196" i="14"/>
  <c r="N195" i="14"/>
  <c r="M195" i="14"/>
  <c r="L195" i="14"/>
  <c r="K195" i="14"/>
  <c r="J195" i="14"/>
  <c r="N194" i="14"/>
  <c r="M194" i="14"/>
  <c r="L194" i="14"/>
  <c r="K194" i="14"/>
  <c r="J194" i="14"/>
  <c r="I194" i="14" s="1"/>
  <c r="N193" i="14"/>
  <c r="M193" i="14"/>
  <c r="L193" i="14"/>
  <c r="K193" i="14"/>
  <c r="J193" i="14"/>
  <c r="N192" i="14"/>
  <c r="M192" i="14"/>
  <c r="L192" i="14"/>
  <c r="K192" i="14"/>
  <c r="J192" i="14"/>
  <c r="N191" i="14"/>
  <c r="M191" i="14"/>
  <c r="L191" i="14"/>
  <c r="K191" i="14"/>
  <c r="J191" i="14"/>
  <c r="N190" i="14"/>
  <c r="M190" i="14"/>
  <c r="L190" i="14"/>
  <c r="K190" i="14"/>
  <c r="J190" i="14"/>
  <c r="I190" i="14" s="1"/>
  <c r="N189" i="14"/>
  <c r="M189" i="14"/>
  <c r="L189" i="14"/>
  <c r="K189" i="14"/>
  <c r="J189" i="14"/>
  <c r="N188" i="14"/>
  <c r="M188" i="14"/>
  <c r="L188" i="14"/>
  <c r="K188" i="14"/>
  <c r="J188" i="14"/>
  <c r="N187" i="14"/>
  <c r="M187" i="14"/>
  <c r="L187" i="14"/>
  <c r="K187" i="14"/>
  <c r="J187" i="14"/>
  <c r="N186" i="14"/>
  <c r="M186" i="14"/>
  <c r="L186" i="14"/>
  <c r="K186" i="14"/>
  <c r="J186" i="14"/>
  <c r="I186" i="14" s="1"/>
  <c r="N185" i="14"/>
  <c r="M185" i="14"/>
  <c r="L185" i="14"/>
  <c r="K185" i="14"/>
  <c r="J185" i="14"/>
  <c r="N184" i="14"/>
  <c r="M184" i="14"/>
  <c r="L184" i="14"/>
  <c r="K184" i="14"/>
  <c r="J184" i="14"/>
  <c r="N183" i="14"/>
  <c r="M183" i="14"/>
  <c r="L183" i="14"/>
  <c r="K183" i="14"/>
  <c r="J183" i="14"/>
  <c r="N182" i="14"/>
  <c r="M182" i="14"/>
  <c r="L182" i="14"/>
  <c r="K182" i="14"/>
  <c r="J182" i="14"/>
  <c r="I182" i="14" s="1"/>
  <c r="N181" i="14"/>
  <c r="M181" i="14"/>
  <c r="L181" i="14"/>
  <c r="K181" i="14"/>
  <c r="J181" i="14"/>
  <c r="N180" i="14"/>
  <c r="M180" i="14"/>
  <c r="L180" i="14"/>
  <c r="K180" i="14"/>
  <c r="J180" i="14"/>
  <c r="N179" i="14"/>
  <c r="M179" i="14"/>
  <c r="L179" i="14"/>
  <c r="K179" i="14"/>
  <c r="J179" i="14"/>
  <c r="N178" i="14"/>
  <c r="M178" i="14"/>
  <c r="L178" i="14"/>
  <c r="K178" i="14"/>
  <c r="J178" i="14"/>
  <c r="I178" i="14" s="1"/>
  <c r="N177" i="14"/>
  <c r="M177" i="14"/>
  <c r="L177" i="14"/>
  <c r="K177" i="14"/>
  <c r="J177" i="14"/>
  <c r="N176" i="14"/>
  <c r="M176" i="14"/>
  <c r="L176" i="14"/>
  <c r="K176" i="14"/>
  <c r="J176" i="14"/>
  <c r="I176" i="14" s="1"/>
  <c r="N175" i="14"/>
  <c r="M175" i="14"/>
  <c r="L175" i="14"/>
  <c r="K175" i="14"/>
  <c r="J175" i="14"/>
  <c r="N174" i="14"/>
  <c r="M174" i="14"/>
  <c r="L174" i="14"/>
  <c r="K174" i="14"/>
  <c r="J174" i="14"/>
  <c r="I174" i="14" s="1"/>
  <c r="K29" i="14" s="1"/>
  <c r="N173" i="14"/>
  <c r="M173" i="14"/>
  <c r="L173" i="14"/>
  <c r="K173" i="14"/>
  <c r="J173" i="14"/>
  <c r="N172" i="14"/>
  <c r="M172" i="14"/>
  <c r="L172" i="14"/>
  <c r="K172" i="14"/>
  <c r="J172" i="14"/>
  <c r="I172" i="14"/>
  <c r="U29" i="14" s="1"/>
  <c r="N171" i="14"/>
  <c r="M171" i="14"/>
  <c r="L171" i="14"/>
  <c r="K171" i="14"/>
  <c r="I171" i="14" s="1"/>
  <c r="U28" i="14" s="1"/>
  <c r="J171" i="14"/>
  <c r="N170" i="14"/>
  <c r="M170" i="14"/>
  <c r="L170" i="14"/>
  <c r="I170" i="14" s="1"/>
  <c r="U27" i="14" s="1"/>
  <c r="K170" i="14"/>
  <c r="J170" i="14"/>
  <c r="N169" i="14"/>
  <c r="M169" i="14"/>
  <c r="L169" i="14"/>
  <c r="K169" i="14"/>
  <c r="J169" i="14"/>
  <c r="N168" i="14"/>
  <c r="M168" i="14"/>
  <c r="L168" i="14"/>
  <c r="K168" i="14"/>
  <c r="J168" i="14"/>
  <c r="I168" i="14" s="1"/>
  <c r="N167" i="14"/>
  <c r="M167" i="14"/>
  <c r="L167" i="14"/>
  <c r="K167" i="14"/>
  <c r="J167" i="14"/>
  <c r="N166" i="14"/>
  <c r="M166" i="14"/>
  <c r="L166" i="14"/>
  <c r="K166" i="14"/>
  <c r="J166" i="14"/>
  <c r="I166" i="14" s="1"/>
  <c r="N165" i="14"/>
  <c r="M165" i="14"/>
  <c r="L165" i="14"/>
  <c r="K165" i="14"/>
  <c r="J165" i="14"/>
  <c r="N164" i="14"/>
  <c r="M164" i="14"/>
  <c r="L164" i="14"/>
  <c r="K164" i="14"/>
  <c r="J164" i="14"/>
  <c r="I164" i="14"/>
  <c r="N163" i="14"/>
  <c r="M163" i="14"/>
  <c r="L163" i="14"/>
  <c r="K163" i="14"/>
  <c r="I163" i="14" s="1"/>
  <c r="J163" i="14"/>
  <c r="N162" i="14"/>
  <c r="M162" i="14"/>
  <c r="L162" i="14"/>
  <c r="I162" i="14" s="1"/>
  <c r="U25" i="14" s="1"/>
  <c r="K162" i="14"/>
  <c r="J162" i="14"/>
  <c r="N161" i="14"/>
  <c r="M161" i="14"/>
  <c r="L161" i="14"/>
  <c r="K161" i="14"/>
  <c r="J161" i="14"/>
  <c r="N160" i="14"/>
  <c r="M160" i="14"/>
  <c r="L160" i="14"/>
  <c r="K160" i="14"/>
  <c r="J160" i="14"/>
  <c r="I160" i="14" s="1"/>
  <c r="N159" i="14"/>
  <c r="M159" i="14"/>
  <c r="L159" i="14"/>
  <c r="K159" i="14"/>
  <c r="J159" i="14"/>
  <c r="N158" i="14"/>
  <c r="M158" i="14"/>
  <c r="L158" i="14"/>
  <c r="K158" i="14"/>
  <c r="J158" i="14"/>
  <c r="I158" i="14" s="1"/>
  <c r="N157" i="14"/>
  <c r="M157" i="14"/>
  <c r="L157" i="14"/>
  <c r="K157" i="14"/>
  <c r="J157" i="14"/>
  <c r="N156" i="14"/>
  <c r="M156" i="14"/>
  <c r="L156" i="14"/>
  <c r="K156" i="14"/>
  <c r="J156" i="14"/>
  <c r="I156" i="14"/>
  <c r="N155" i="14"/>
  <c r="M155" i="14"/>
  <c r="L155" i="14"/>
  <c r="K155" i="14"/>
  <c r="I155" i="14" s="1"/>
  <c r="K26" i="14" s="1"/>
  <c r="J155" i="14"/>
  <c r="N154" i="14"/>
  <c r="M154" i="14"/>
  <c r="L154" i="14"/>
  <c r="K154" i="14"/>
  <c r="J154" i="14"/>
  <c r="I154" i="14"/>
  <c r="K25" i="14" s="1"/>
  <c r="N153" i="14"/>
  <c r="M153" i="14"/>
  <c r="L153" i="14"/>
  <c r="K153" i="14"/>
  <c r="I153" i="14" s="1"/>
  <c r="K24" i="14" s="1"/>
  <c r="J153" i="14"/>
  <c r="N152" i="14"/>
  <c r="M152" i="14"/>
  <c r="L152" i="14"/>
  <c r="K152" i="14"/>
  <c r="J152" i="14"/>
  <c r="I152" i="14"/>
  <c r="N151" i="14"/>
  <c r="M151" i="14"/>
  <c r="L151" i="14"/>
  <c r="K151" i="14"/>
  <c r="I151" i="14" s="1"/>
  <c r="U23" i="14" s="1"/>
  <c r="J151" i="14"/>
  <c r="N150" i="14"/>
  <c r="M150" i="14"/>
  <c r="L150" i="14"/>
  <c r="K150" i="14"/>
  <c r="J150" i="14"/>
  <c r="I150" i="14"/>
  <c r="N149" i="14"/>
  <c r="M149" i="14"/>
  <c r="L149" i="14"/>
  <c r="K149" i="14"/>
  <c r="I149" i="14" s="1"/>
  <c r="J149" i="14"/>
  <c r="N148" i="14"/>
  <c r="M148" i="14"/>
  <c r="L148" i="14"/>
  <c r="K148" i="14"/>
  <c r="J148" i="14"/>
  <c r="I148" i="14"/>
  <c r="N147" i="14"/>
  <c r="M147" i="14"/>
  <c r="L147" i="14"/>
  <c r="K147" i="14"/>
  <c r="I147" i="14" s="1"/>
  <c r="J147" i="14"/>
  <c r="N146" i="14"/>
  <c r="M146" i="14"/>
  <c r="L146" i="14"/>
  <c r="K146" i="14"/>
  <c r="J146" i="14"/>
  <c r="I146" i="14"/>
  <c r="K23" i="14" s="1"/>
  <c r="N145" i="14"/>
  <c r="M145" i="14"/>
  <c r="L145" i="14"/>
  <c r="K145" i="14"/>
  <c r="I145" i="14" s="1"/>
  <c r="J145" i="14"/>
  <c r="N144" i="14"/>
  <c r="M144" i="14"/>
  <c r="L144" i="14"/>
  <c r="K144" i="14"/>
  <c r="J144" i="14"/>
  <c r="I144" i="14"/>
  <c r="N143" i="14"/>
  <c r="M143" i="14"/>
  <c r="L143" i="14"/>
  <c r="K143" i="14"/>
  <c r="I143" i="14" s="1"/>
  <c r="J143" i="14"/>
  <c r="N142" i="14"/>
  <c r="M142" i="14"/>
  <c r="L142" i="14"/>
  <c r="K142" i="14"/>
  <c r="J142" i="14"/>
  <c r="I142" i="14"/>
  <c r="N141" i="14"/>
  <c r="M141" i="14"/>
  <c r="L141" i="14"/>
  <c r="K141" i="14"/>
  <c r="I141" i="14" s="1"/>
  <c r="J141" i="14"/>
  <c r="N140" i="14"/>
  <c r="M140" i="14"/>
  <c r="L140" i="14"/>
  <c r="K140" i="14"/>
  <c r="J140" i="14"/>
  <c r="I140" i="14"/>
  <c r="N139" i="14"/>
  <c r="M139" i="14"/>
  <c r="L139" i="14"/>
  <c r="K139" i="14"/>
  <c r="I139" i="14" s="1"/>
  <c r="J139" i="14"/>
  <c r="N138" i="14"/>
  <c r="M138" i="14"/>
  <c r="L138" i="14"/>
  <c r="K138" i="14"/>
  <c r="J138" i="14"/>
  <c r="I138" i="14"/>
  <c r="N137" i="14"/>
  <c r="M137" i="14"/>
  <c r="L137" i="14"/>
  <c r="K137" i="14"/>
  <c r="I137" i="14" s="1"/>
  <c r="J137" i="14"/>
  <c r="N136" i="14"/>
  <c r="M136" i="14"/>
  <c r="L136" i="14"/>
  <c r="K136" i="14"/>
  <c r="J136" i="14"/>
  <c r="I136" i="14"/>
  <c r="N135" i="14"/>
  <c r="M135" i="14"/>
  <c r="L135" i="14"/>
  <c r="K135" i="14"/>
  <c r="I135" i="14" s="1"/>
  <c r="J135" i="14"/>
  <c r="N134" i="14"/>
  <c r="M134" i="14"/>
  <c r="L134" i="14"/>
  <c r="K134" i="14"/>
  <c r="J134" i="14"/>
  <c r="I134" i="14"/>
  <c r="N133" i="14"/>
  <c r="M133" i="14"/>
  <c r="L133" i="14"/>
  <c r="K133" i="14"/>
  <c r="I133" i="14" s="1"/>
  <c r="J133" i="14"/>
  <c r="N132" i="14"/>
  <c r="M132" i="14"/>
  <c r="L132" i="14"/>
  <c r="K132" i="14"/>
  <c r="J132" i="14"/>
  <c r="I132" i="14"/>
  <c r="N131" i="14"/>
  <c r="M131" i="14"/>
  <c r="L131" i="14"/>
  <c r="K131" i="14"/>
  <c r="I131" i="14" s="1"/>
  <c r="J131" i="14"/>
  <c r="N130" i="14"/>
  <c r="M130" i="14"/>
  <c r="L130" i="14"/>
  <c r="K130" i="14"/>
  <c r="J130" i="14"/>
  <c r="I130" i="14"/>
  <c r="N129" i="14"/>
  <c r="M129" i="14"/>
  <c r="L129" i="14"/>
  <c r="K129" i="14"/>
  <c r="I129" i="14" s="1"/>
  <c r="J129" i="14"/>
  <c r="N128" i="14"/>
  <c r="M128" i="14"/>
  <c r="L128" i="14"/>
  <c r="K128" i="14"/>
  <c r="J128" i="14"/>
  <c r="I128" i="14"/>
  <c r="N127" i="14"/>
  <c r="M127" i="14"/>
  <c r="L127" i="14"/>
  <c r="K127" i="14"/>
  <c r="I127" i="14" s="1"/>
  <c r="J127" i="14"/>
  <c r="N126" i="14"/>
  <c r="M126" i="14"/>
  <c r="L126" i="14"/>
  <c r="K126" i="14"/>
  <c r="J126" i="14"/>
  <c r="I126" i="14"/>
  <c r="N125" i="14"/>
  <c r="M125" i="14"/>
  <c r="L125" i="14"/>
  <c r="K125" i="14"/>
  <c r="I125" i="14" s="1"/>
  <c r="J125" i="14"/>
  <c r="N124" i="14"/>
  <c r="M124" i="14"/>
  <c r="L124" i="14"/>
  <c r="K124" i="14"/>
  <c r="J124" i="14"/>
  <c r="I124" i="14"/>
  <c r="N123" i="14"/>
  <c r="M123" i="14"/>
  <c r="L123" i="14"/>
  <c r="K123" i="14"/>
  <c r="I123" i="14" s="1"/>
  <c r="J123" i="14"/>
  <c r="N122" i="14"/>
  <c r="M122" i="14"/>
  <c r="L122" i="14"/>
  <c r="K122" i="14"/>
  <c r="J122" i="14"/>
  <c r="I122" i="14"/>
  <c r="N121" i="14"/>
  <c r="M121" i="14"/>
  <c r="L121" i="14"/>
  <c r="K121" i="14"/>
  <c r="I121" i="14" s="1"/>
  <c r="J121" i="14"/>
  <c r="N120" i="14"/>
  <c r="M120" i="14"/>
  <c r="L120" i="14"/>
  <c r="K120" i="14"/>
  <c r="J120" i="14"/>
  <c r="I120" i="14"/>
  <c r="N119" i="14"/>
  <c r="M119" i="14"/>
  <c r="L119" i="14"/>
  <c r="K119" i="14"/>
  <c r="I119" i="14" s="1"/>
  <c r="J119" i="14"/>
  <c r="N118" i="14"/>
  <c r="M118" i="14"/>
  <c r="L118" i="14"/>
  <c r="K118" i="14"/>
  <c r="J118" i="14"/>
  <c r="I118" i="14"/>
  <c r="N117" i="14"/>
  <c r="M117" i="14"/>
  <c r="L117" i="14"/>
  <c r="K117" i="14"/>
  <c r="I117" i="14" s="1"/>
  <c r="J117" i="14"/>
  <c r="N116" i="14"/>
  <c r="M116" i="14"/>
  <c r="L116" i="14"/>
  <c r="K116" i="14"/>
  <c r="J116" i="14"/>
  <c r="I116" i="14"/>
  <c r="N115" i="14"/>
  <c r="M115" i="14"/>
  <c r="L115" i="14"/>
  <c r="K115" i="14"/>
  <c r="I115" i="14" s="1"/>
  <c r="J115" i="14"/>
  <c r="N114" i="14"/>
  <c r="M114" i="14"/>
  <c r="L114" i="14"/>
  <c r="K114" i="14"/>
  <c r="J114" i="14"/>
  <c r="I114" i="14"/>
  <c r="N113" i="14"/>
  <c r="M113" i="14"/>
  <c r="L113" i="14"/>
  <c r="K113" i="14"/>
  <c r="I113" i="14" s="1"/>
  <c r="J113" i="14"/>
  <c r="N112" i="14"/>
  <c r="M112" i="14"/>
  <c r="L112" i="14"/>
  <c r="K112" i="14"/>
  <c r="J112" i="14"/>
  <c r="I112" i="14"/>
  <c r="N111" i="14"/>
  <c r="M111" i="14"/>
  <c r="L111" i="14"/>
  <c r="K111" i="14"/>
  <c r="I111" i="14" s="1"/>
  <c r="J111" i="14"/>
  <c r="N110" i="14"/>
  <c r="M110" i="14"/>
  <c r="L110" i="14"/>
  <c r="K110" i="14"/>
  <c r="J110" i="14"/>
  <c r="I110" i="14"/>
  <c r="N109" i="14"/>
  <c r="M109" i="14"/>
  <c r="L109" i="14"/>
  <c r="K109" i="14"/>
  <c r="I109" i="14" s="1"/>
  <c r="J109" i="14"/>
  <c r="N108" i="14"/>
  <c r="M108" i="14"/>
  <c r="L108" i="14"/>
  <c r="K108" i="14"/>
  <c r="J108" i="14"/>
  <c r="I108" i="14"/>
  <c r="N107" i="14"/>
  <c r="M107" i="14"/>
  <c r="L107" i="14"/>
  <c r="K107" i="14"/>
  <c r="I107" i="14" s="1"/>
  <c r="J107" i="14"/>
  <c r="N106" i="14"/>
  <c r="M106" i="14"/>
  <c r="L106" i="14"/>
  <c r="K106" i="14"/>
  <c r="J106" i="14"/>
  <c r="I106" i="14"/>
  <c r="N105" i="14"/>
  <c r="M105" i="14"/>
  <c r="L105" i="14"/>
  <c r="K105" i="14"/>
  <c r="I105" i="14" s="1"/>
  <c r="J105" i="14"/>
  <c r="N104" i="14"/>
  <c r="M104" i="14"/>
  <c r="L104" i="14"/>
  <c r="K104" i="14"/>
  <c r="J104" i="14"/>
  <c r="I104" i="14"/>
  <c r="N103" i="14"/>
  <c r="M103" i="14"/>
  <c r="L103" i="14"/>
  <c r="K103" i="14"/>
  <c r="I103" i="14" s="1"/>
  <c r="J103" i="14"/>
  <c r="N102" i="14"/>
  <c r="M102" i="14"/>
  <c r="L102" i="14"/>
  <c r="K102" i="14"/>
  <c r="J102" i="14"/>
  <c r="I102" i="14"/>
  <c r="N101" i="14"/>
  <c r="M101" i="14"/>
  <c r="L101" i="14"/>
  <c r="K101" i="14"/>
  <c r="I101" i="14" s="1"/>
  <c r="J101" i="14"/>
  <c r="N100" i="14"/>
  <c r="M100" i="14"/>
  <c r="L100" i="14"/>
  <c r="K100" i="14"/>
  <c r="J100" i="14"/>
  <c r="I100" i="14"/>
  <c r="N99" i="14"/>
  <c r="M99" i="14"/>
  <c r="L99" i="14"/>
  <c r="K99" i="14"/>
  <c r="I99" i="14" s="1"/>
  <c r="J99" i="14"/>
  <c r="N98" i="14"/>
  <c r="M98" i="14"/>
  <c r="L98" i="14"/>
  <c r="K98" i="14"/>
  <c r="J98" i="14"/>
  <c r="I98" i="14"/>
  <c r="N97" i="14"/>
  <c r="M97" i="14"/>
  <c r="L97" i="14"/>
  <c r="K97" i="14"/>
  <c r="I97" i="14" s="1"/>
  <c r="J97" i="14"/>
  <c r="N96" i="14"/>
  <c r="M96" i="14"/>
  <c r="L96" i="14"/>
  <c r="K96" i="14"/>
  <c r="J96" i="14"/>
  <c r="I96" i="14"/>
  <c r="N95" i="14"/>
  <c r="M95" i="14"/>
  <c r="L95" i="14"/>
  <c r="K95" i="14"/>
  <c r="I95" i="14" s="1"/>
  <c r="J95" i="14"/>
  <c r="N94" i="14"/>
  <c r="M94" i="14"/>
  <c r="L94" i="14"/>
  <c r="K94" i="14"/>
  <c r="J94" i="14"/>
  <c r="I94" i="14"/>
  <c r="N93" i="14"/>
  <c r="M93" i="14"/>
  <c r="L93" i="14"/>
  <c r="K93" i="14"/>
  <c r="I93" i="14" s="1"/>
  <c r="J93" i="14"/>
  <c r="N92" i="14"/>
  <c r="M92" i="14"/>
  <c r="L92" i="14"/>
  <c r="K92" i="14"/>
  <c r="J92" i="14"/>
  <c r="I92" i="14"/>
  <c r="N91" i="14"/>
  <c r="M91" i="14"/>
  <c r="L91" i="14"/>
  <c r="K91" i="14"/>
  <c r="I91" i="14" s="1"/>
  <c r="J91" i="14"/>
  <c r="N90" i="14"/>
  <c r="M90" i="14"/>
  <c r="L90" i="14"/>
  <c r="K90" i="14"/>
  <c r="J90" i="14"/>
  <c r="I90" i="14"/>
  <c r="N89" i="14"/>
  <c r="M89" i="14"/>
  <c r="L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N80" i="14"/>
  <c r="M80" i="14"/>
  <c r="L80" i="14"/>
  <c r="K80" i="14"/>
  <c r="I80" i="14" s="1"/>
  <c r="J80" i="14"/>
  <c r="N79" i="14"/>
  <c r="M79" i="14"/>
  <c r="L79" i="14"/>
  <c r="I79" i="14" s="1"/>
  <c r="K79" i="14"/>
  <c r="J79" i="14"/>
  <c r="N78" i="14"/>
  <c r="M78" i="14"/>
  <c r="L78" i="14"/>
  <c r="J78" i="14"/>
  <c r="L77" i="14"/>
  <c r="K77" i="14"/>
  <c r="J77" i="14"/>
  <c r="J76" i="14"/>
  <c r="J75" i="14"/>
  <c r="J74" i="14"/>
  <c r="J73" i="14"/>
  <c r="J72" i="14"/>
  <c r="J71" i="14"/>
  <c r="J70" i="14"/>
  <c r="N69" i="14"/>
  <c r="M69" i="14"/>
  <c r="J69" i="14"/>
  <c r="N68" i="14"/>
  <c r="M68" i="14"/>
  <c r="J68" i="14"/>
  <c r="N67" i="14"/>
  <c r="M67" i="14"/>
  <c r="K67" i="14"/>
  <c r="J67" i="14"/>
  <c r="E67" i="14"/>
  <c r="L67" i="14" s="1"/>
  <c r="N66" i="14"/>
  <c r="M66" i="14"/>
  <c r="L66" i="14"/>
  <c r="K66" i="14"/>
  <c r="I66" i="14" s="1"/>
  <c r="J66" i="14"/>
  <c r="N65" i="14"/>
  <c r="M65" i="14"/>
  <c r="L65" i="14"/>
  <c r="I65" i="14" s="1"/>
  <c r="K65" i="14"/>
  <c r="J65" i="14"/>
  <c r="N64" i="14"/>
  <c r="M64" i="14"/>
  <c r="L64" i="14"/>
  <c r="K64" i="14"/>
  <c r="I64" i="14" s="1"/>
  <c r="J64" i="14"/>
  <c r="N63" i="14"/>
  <c r="M63" i="14"/>
  <c r="L63" i="14"/>
  <c r="I63" i="14" s="1"/>
  <c r="K63" i="14"/>
  <c r="J63" i="14"/>
  <c r="N62" i="14"/>
  <c r="M62" i="14"/>
  <c r="L62" i="14"/>
  <c r="K62" i="14"/>
  <c r="I62" i="14" s="1"/>
  <c r="J62" i="14"/>
  <c r="N61" i="14"/>
  <c r="M61" i="14"/>
  <c r="L61" i="14"/>
  <c r="I61" i="14" s="1"/>
  <c r="K61" i="14"/>
  <c r="J61" i="14"/>
  <c r="N60" i="14"/>
  <c r="M60" i="14"/>
  <c r="L60" i="14"/>
  <c r="K60" i="14"/>
  <c r="I60" i="14" s="1"/>
  <c r="J60" i="14"/>
  <c r="K39" i="14"/>
  <c r="K38" i="14"/>
  <c r="L38" i="14" s="1"/>
  <c r="J38" i="14"/>
  <c r="U36" i="14"/>
  <c r="V36" i="14" s="1"/>
  <c r="T36" i="14"/>
  <c r="K36" i="14"/>
  <c r="L36" i="14" s="1"/>
  <c r="J36" i="14"/>
  <c r="K31" i="14"/>
  <c r="L31" i="14" s="1"/>
  <c r="J31" i="14"/>
  <c r="U30" i="14"/>
  <c r="V30" i="14" s="1"/>
  <c r="T30" i="14"/>
  <c r="E12" i="14"/>
  <c r="K8" i="14" s="1"/>
  <c r="D12" i="14"/>
  <c r="K10" i="14"/>
  <c r="K9" i="14"/>
  <c r="K7" i="14"/>
  <c r="K6" i="14"/>
  <c r="L5" i="14"/>
  <c r="J5" i="14"/>
  <c r="L4" i="14"/>
  <c r="K4" i="14"/>
  <c r="J4" i="14"/>
  <c r="P3" i="14"/>
  <c r="O3" i="14"/>
  <c r="N3" i="14"/>
  <c r="M3" i="14"/>
  <c r="L3" i="14"/>
  <c r="K3" i="14"/>
  <c r="J3" i="14"/>
  <c r="K2" i="14"/>
  <c r="D1" i="14"/>
  <c r="K5" i="14" s="1"/>
  <c r="N399" i="13"/>
  <c r="M399" i="13"/>
  <c r="L399" i="13"/>
  <c r="K399" i="13"/>
  <c r="J399" i="13"/>
  <c r="I399" i="13"/>
  <c r="N398" i="13"/>
  <c r="M398" i="13"/>
  <c r="L398" i="13"/>
  <c r="K398" i="13"/>
  <c r="I398" i="13" s="1"/>
  <c r="J398" i="13"/>
  <c r="N397" i="13"/>
  <c r="M397" i="13"/>
  <c r="L397" i="13"/>
  <c r="K397" i="13"/>
  <c r="J397" i="13"/>
  <c r="I397" i="13"/>
  <c r="N396" i="13"/>
  <c r="M396" i="13"/>
  <c r="L396" i="13"/>
  <c r="K396" i="13"/>
  <c r="I396" i="13" s="1"/>
  <c r="J396" i="13"/>
  <c r="N395" i="13"/>
  <c r="M395" i="13"/>
  <c r="L395" i="13"/>
  <c r="K395" i="13"/>
  <c r="J395" i="13"/>
  <c r="I395" i="13"/>
  <c r="N394" i="13"/>
  <c r="M394" i="13"/>
  <c r="L394" i="13"/>
  <c r="K394" i="13"/>
  <c r="I394" i="13" s="1"/>
  <c r="J394" i="13"/>
  <c r="N393" i="13"/>
  <c r="M393" i="13"/>
  <c r="L393" i="13"/>
  <c r="K393" i="13"/>
  <c r="J393" i="13"/>
  <c r="I393" i="13"/>
  <c r="N392" i="13"/>
  <c r="M392" i="13"/>
  <c r="L392" i="13"/>
  <c r="K392" i="13"/>
  <c r="I392" i="13" s="1"/>
  <c r="J392" i="13"/>
  <c r="N391" i="13"/>
  <c r="M391" i="13"/>
  <c r="L391" i="13"/>
  <c r="K391" i="13"/>
  <c r="J391" i="13"/>
  <c r="I391" i="13"/>
  <c r="N390" i="13"/>
  <c r="M390" i="13"/>
  <c r="L390" i="13"/>
  <c r="K390" i="13"/>
  <c r="I390" i="13" s="1"/>
  <c r="J390" i="13"/>
  <c r="N389" i="13"/>
  <c r="M389" i="13"/>
  <c r="L389" i="13"/>
  <c r="K389" i="13"/>
  <c r="J389" i="13"/>
  <c r="I389" i="13"/>
  <c r="N388" i="13"/>
  <c r="M388" i="13"/>
  <c r="L388" i="13"/>
  <c r="K388" i="13"/>
  <c r="I388" i="13" s="1"/>
  <c r="J388" i="13"/>
  <c r="N387" i="13"/>
  <c r="M387" i="13"/>
  <c r="L387" i="13"/>
  <c r="K387" i="13"/>
  <c r="J387" i="13"/>
  <c r="I387" i="13"/>
  <c r="N386" i="13"/>
  <c r="M386" i="13"/>
  <c r="L386" i="13"/>
  <c r="K386" i="13"/>
  <c r="I386" i="13" s="1"/>
  <c r="J386" i="13"/>
  <c r="N385" i="13"/>
  <c r="M385" i="13"/>
  <c r="L385" i="13"/>
  <c r="K385" i="13"/>
  <c r="J385" i="13"/>
  <c r="I385" i="13"/>
  <c r="N384" i="13"/>
  <c r="M384" i="13"/>
  <c r="L384" i="13"/>
  <c r="K384" i="13"/>
  <c r="I384" i="13" s="1"/>
  <c r="J384" i="13"/>
  <c r="N383" i="13"/>
  <c r="M383" i="13"/>
  <c r="L383" i="13"/>
  <c r="K383" i="13"/>
  <c r="J383" i="13"/>
  <c r="I383" i="13"/>
  <c r="N382" i="13"/>
  <c r="M382" i="13"/>
  <c r="L382" i="13"/>
  <c r="K382" i="13"/>
  <c r="I382" i="13" s="1"/>
  <c r="J382" i="13"/>
  <c r="N381" i="13"/>
  <c r="M381" i="13"/>
  <c r="L381" i="13"/>
  <c r="K381" i="13"/>
  <c r="J381" i="13"/>
  <c r="I381" i="13"/>
  <c r="N380" i="13"/>
  <c r="M380" i="13"/>
  <c r="L380" i="13"/>
  <c r="K380" i="13"/>
  <c r="I380" i="13" s="1"/>
  <c r="J380" i="13"/>
  <c r="N379" i="13"/>
  <c r="M379" i="13"/>
  <c r="L379" i="13"/>
  <c r="K379" i="13"/>
  <c r="J379" i="13"/>
  <c r="I379" i="13"/>
  <c r="N378" i="13"/>
  <c r="M378" i="13"/>
  <c r="L378" i="13"/>
  <c r="K378" i="13"/>
  <c r="I378" i="13" s="1"/>
  <c r="J378" i="13"/>
  <c r="N377" i="13"/>
  <c r="M377" i="13"/>
  <c r="L377" i="13"/>
  <c r="K377" i="13"/>
  <c r="J377" i="13"/>
  <c r="I377" i="13"/>
  <c r="N376" i="13"/>
  <c r="M376" i="13"/>
  <c r="L376" i="13"/>
  <c r="K376" i="13"/>
  <c r="I376" i="13" s="1"/>
  <c r="J376" i="13"/>
  <c r="N375" i="13"/>
  <c r="M375" i="13"/>
  <c r="L375" i="13"/>
  <c r="K375" i="13"/>
  <c r="J375" i="13"/>
  <c r="I375" i="13"/>
  <c r="N374" i="13"/>
  <c r="M374" i="13"/>
  <c r="L374" i="13"/>
  <c r="K374" i="13"/>
  <c r="I374" i="13" s="1"/>
  <c r="J374" i="13"/>
  <c r="N373" i="13"/>
  <c r="M373" i="13"/>
  <c r="L373" i="13"/>
  <c r="K373" i="13"/>
  <c r="J373" i="13"/>
  <c r="I373" i="13"/>
  <c r="N372" i="13"/>
  <c r="M372" i="13"/>
  <c r="L372" i="13"/>
  <c r="K372" i="13"/>
  <c r="I372" i="13" s="1"/>
  <c r="J372" i="13"/>
  <c r="N371" i="13"/>
  <c r="M371" i="13"/>
  <c r="L371" i="13"/>
  <c r="K371" i="13"/>
  <c r="J371" i="13"/>
  <c r="I371" i="13"/>
  <c r="N370" i="13"/>
  <c r="M370" i="13"/>
  <c r="L370" i="13"/>
  <c r="K370" i="13"/>
  <c r="I370" i="13" s="1"/>
  <c r="J370" i="13"/>
  <c r="N369" i="13"/>
  <c r="M369" i="13"/>
  <c r="L369" i="13"/>
  <c r="K369" i="13"/>
  <c r="J369" i="13"/>
  <c r="I369" i="13"/>
  <c r="N368" i="13"/>
  <c r="M368" i="13"/>
  <c r="L368" i="13"/>
  <c r="K368" i="13"/>
  <c r="I368" i="13" s="1"/>
  <c r="J368" i="13"/>
  <c r="N367" i="13"/>
  <c r="M367" i="13"/>
  <c r="L367" i="13"/>
  <c r="K367" i="13"/>
  <c r="J367" i="13"/>
  <c r="I367" i="13"/>
  <c r="N366" i="13"/>
  <c r="M366" i="13"/>
  <c r="L366" i="13"/>
  <c r="K366" i="13"/>
  <c r="I366" i="13" s="1"/>
  <c r="J366" i="13"/>
  <c r="N365" i="13"/>
  <c r="M365" i="13"/>
  <c r="L365" i="13"/>
  <c r="K365" i="13"/>
  <c r="J365" i="13"/>
  <c r="I365" i="13"/>
  <c r="N364" i="13"/>
  <c r="M364" i="13"/>
  <c r="L364" i="13"/>
  <c r="K364" i="13"/>
  <c r="I364" i="13" s="1"/>
  <c r="J364" i="13"/>
  <c r="N363" i="13"/>
  <c r="M363" i="13"/>
  <c r="L363" i="13"/>
  <c r="K363" i="13"/>
  <c r="J363" i="13"/>
  <c r="I363" i="13"/>
  <c r="N362" i="13"/>
  <c r="M362" i="13"/>
  <c r="L362" i="13"/>
  <c r="K362" i="13"/>
  <c r="I362" i="13" s="1"/>
  <c r="J362" i="13"/>
  <c r="N361" i="13"/>
  <c r="M361" i="13"/>
  <c r="L361" i="13"/>
  <c r="K361" i="13"/>
  <c r="J361" i="13"/>
  <c r="I361" i="13"/>
  <c r="N360" i="13"/>
  <c r="M360" i="13"/>
  <c r="L360" i="13"/>
  <c r="K360" i="13"/>
  <c r="I360" i="13" s="1"/>
  <c r="J360" i="13"/>
  <c r="N359" i="13"/>
  <c r="M359" i="13"/>
  <c r="L359" i="13"/>
  <c r="K359" i="13"/>
  <c r="J359" i="13"/>
  <c r="I359" i="13"/>
  <c r="N358" i="13"/>
  <c r="M358" i="13"/>
  <c r="L358" i="13"/>
  <c r="K358" i="13"/>
  <c r="I358" i="13" s="1"/>
  <c r="J358" i="13"/>
  <c r="N357" i="13"/>
  <c r="M357" i="13"/>
  <c r="L357" i="13"/>
  <c r="K357" i="13"/>
  <c r="J357" i="13"/>
  <c r="I357" i="13"/>
  <c r="N356" i="13"/>
  <c r="M356" i="13"/>
  <c r="L356" i="13"/>
  <c r="K356" i="13"/>
  <c r="I356" i="13" s="1"/>
  <c r="J356" i="13"/>
  <c r="N355" i="13"/>
  <c r="M355" i="13"/>
  <c r="L355" i="13"/>
  <c r="K355" i="13"/>
  <c r="J355" i="13"/>
  <c r="I355" i="13"/>
  <c r="N354" i="13"/>
  <c r="M354" i="13"/>
  <c r="L354" i="13"/>
  <c r="K354" i="13"/>
  <c r="I354" i="13" s="1"/>
  <c r="J354" i="13"/>
  <c r="N353" i="13"/>
  <c r="M353" i="13"/>
  <c r="L353" i="13"/>
  <c r="K353" i="13"/>
  <c r="J353" i="13"/>
  <c r="I353" i="13"/>
  <c r="N352" i="13"/>
  <c r="M352" i="13"/>
  <c r="L352" i="13"/>
  <c r="K352" i="13"/>
  <c r="I352" i="13" s="1"/>
  <c r="K39" i="13" s="1"/>
  <c r="J352" i="13"/>
  <c r="N351" i="13"/>
  <c r="M351" i="13"/>
  <c r="L351" i="13"/>
  <c r="K351" i="13"/>
  <c r="J351" i="13"/>
  <c r="I351" i="13"/>
  <c r="K38" i="13" s="1"/>
  <c r="J38" i="13" s="1"/>
  <c r="N350" i="13"/>
  <c r="M350" i="13"/>
  <c r="L350" i="13"/>
  <c r="K350" i="13"/>
  <c r="I350" i="13" s="1"/>
  <c r="J350" i="13"/>
  <c r="N349" i="13"/>
  <c r="M349" i="13"/>
  <c r="L349" i="13"/>
  <c r="K349" i="13"/>
  <c r="J349" i="13"/>
  <c r="I349" i="13"/>
  <c r="N348" i="13"/>
  <c r="M348" i="13"/>
  <c r="L348" i="13"/>
  <c r="K348" i="13"/>
  <c r="I348" i="13" s="1"/>
  <c r="J348" i="13"/>
  <c r="N347" i="13"/>
  <c r="M347" i="13"/>
  <c r="L347" i="13"/>
  <c r="K347" i="13"/>
  <c r="J347" i="13"/>
  <c r="I347" i="13"/>
  <c r="N346" i="13"/>
  <c r="M346" i="13"/>
  <c r="L346" i="13"/>
  <c r="K346" i="13"/>
  <c r="I346" i="13" s="1"/>
  <c r="J346" i="13"/>
  <c r="N345" i="13"/>
  <c r="M345" i="13"/>
  <c r="L345" i="13"/>
  <c r="K345" i="13"/>
  <c r="J345" i="13"/>
  <c r="I345" i="13"/>
  <c r="N344" i="13"/>
  <c r="M344" i="13"/>
  <c r="L344" i="13"/>
  <c r="K344" i="13"/>
  <c r="I344" i="13" s="1"/>
  <c r="J344" i="13"/>
  <c r="N343" i="13"/>
  <c r="M343" i="13"/>
  <c r="L343" i="13"/>
  <c r="K343" i="13"/>
  <c r="J343" i="13"/>
  <c r="I343" i="13"/>
  <c r="N342" i="13"/>
  <c r="M342" i="13"/>
  <c r="L342" i="13"/>
  <c r="K342" i="13"/>
  <c r="I342" i="13" s="1"/>
  <c r="J342" i="13"/>
  <c r="N341" i="13"/>
  <c r="M341" i="13"/>
  <c r="L341" i="13"/>
  <c r="K341" i="13"/>
  <c r="J341" i="13"/>
  <c r="I341" i="13"/>
  <c r="N340" i="13"/>
  <c r="M340" i="13"/>
  <c r="L340" i="13"/>
  <c r="K340" i="13"/>
  <c r="I340" i="13" s="1"/>
  <c r="J340" i="13"/>
  <c r="N339" i="13"/>
  <c r="M339" i="13"/>
  <c r="L339" i="13"/>
  <c r="K339" i="13"/>
  <c r="J339" i="13"/>
  <c r="I339" i="13"/>
  <c r="N338" i="13"/>
  <c r="M338" i="13"/>
  <c r="L338" i="13"/>
  <c r="K338" i="13"/>
  <c r="I338" i="13" s="1"/>
  <c r="J338" i="13"/>
  <c r="N337" i="13"/>
  <c r="M337" i="13"/>
  <c r="L337" i="13"/>
  <c r="K337" i="13"/>
  <c r="J337" i="13"/>
  <c r="I337" i="13"/>
  <c r="N336" i="13"/>
  <c r="M336" i="13"/>
  <c r="L336" i="13"/>
  <c r="K336" i="13"/>
  <c r="I336" i="13" s="1"/>
  <c r="U36" i="13" s="1"/>
  <c r="T36" i="13" s="1"/>
  <c r="J336" i="13"/>
  <c r="N335" i="13"/>
  <c r="M335" i="13"/>
  <c r="L335" i="13"/>
  <c r="K335" i="13"/>
  <c r="J335" i="13"/>
  <c r="I335" i="13"/>
  <c r="N334" i="13"/>
  <c r="M334" i="13"/>
  <c r="L334" i="13"/>
  <c r="K334" i="13"/>
  <c r="I334" i="13" s="1"/>
  <c r="J334" i="13"/>
  <c r="N333" i="13"/>
  <c r="M333" i="13"/>
  <c r="L333" i="13"/>
  <c r="K333" i="13"/>
  <c r="J333" i="13"/>
  <c r="I333" i="13"/>
  <c r="N332" i="13"/>
  <c r="M332" i="13"/>
  <c r="L332" i="13"/>
  <c r="K332" i="13"/>
  <c r="I332" i="13" s="1"/>
  <c r="J332" i="13"/>
  <c r="N331" i="13"/>
  <c r="M331" i="13"/>
  <c r="L331" i="13"/>
  <c r="K331" i="13"/>
  <c r="J331" i="13"/>
  <c r="I331" i="13"/>
  <c r="N330" i="13"/>
  <c r="M330" i="13"/>
  <c r="L330" i="13"/>
  <c r="K330" i="13"/>
  <c r="I330" i="13" s="1"/>
  <c r="J330" i="13"/>
  <c r="N329" i="13"/>
  <c r="M329" i="13"/>
  <c r="L329" i="13"/>
  <c r="K329" i="13"/>
  <c r="J329" i="13"/>
  <c r="I329" i="13"/>
  <c r="N328" i="13"/>
  <c r="M328" i="13"/>
  <c r="L328" i="13"/>
  <c r="K328" i="13"/>
  <c r="I328" i="13" s="1"/>
  <c r="J328" i="13"/>
  <c r="N327" i="13"/>
  <c r="M327" i="13"/>
  <c r="L327" i="13"/>
  <c r="K327" i="13"/>
  <c r="J327" i="13"/>
  <c r="I327" i="13"/>
  <c r="N326" i="13"/>
  <c r="M326" i="13"/>
  <c r="L326" i="13"/>
  <c r="K326" i="13"/>
  <c r="I326" i="13" s="1"/>
  <c r="J326" i="13"/>
  <c r="N325" i="13"/>
  <c r="M325" i="13"/>
  <c r="L325" i="13"/>
  <c r="K325" i="13"/>
  <c r="J325" i="13"/>
  <c r="I325" i="13"/>
  <c r="N324" i="13"/>
  <c r="M324" i="13"/>
  <c r="L324" i="13"/>
  <c r="K324" i="13"/>
  <c r="I324" i="13" s="1"/>
  <c r="J324" i="13"/>
  <c r="N323" i="13"/>
  <c r="M323" i="13"/>
  <c r="L323" i="13"/>
  <c r="K323" i="13"/>
  <c r="J323" i="13"/>
  <c r="I323" i="13"/>
  <c r="N322" i="13"/>
  <c r="M322" i="13"/>
  <c r="L322" i="13"/>
  <c r="K322" i="13"/>
  <c r="I322" i="13" s="1"/>
  <c r="J322" i="13"/>
  <c r="N321" i="13"/>
  <c r="M321" i="13"/>
  <c r="L321" i="13"/>
  <c r="K321" i="13"/>
  <c r="J321" i="13"/>
  <c r="I321" i="13"/>
  <c r="N320" i="13"/>
  <c r="M320" i="13"/>
  <c r="L320" i="13"/>
  <c r="K320" i="13"/>
  <c r="I320" i="13" s="1"/>
  <c r="J320" i="13"/>
  <c r="N319" i="13"/>
  <c r="M319" i="13"/>
  <c r="L319" i="13"/>
  <c r="K319" i="13"/>
  <c r="J319" i="13"/>
  <c r="I319" i="13"/>
  <c r="N318" i="13"/>
  <c r="M318" i="13"/>
  <c r="L318" i="13"/>
  <c r="K318" i="13"/>
  <c r="I318" i="13" s="1"/>
  <c r="J318" i="13"/>
  <c r="N317" i="13"/>
  <c r="M317" i="13"/>
  <c r="L317" i="13"/>
  <c r="K317" i="13"/>
  <c r="J317" i="13"/>
  <c r="I317" i="13"/>
  <c r="N316" i="13"/>
  <c r="M316" i="13"/>
  <c r="L316" i="13"/>
  <c r="K316" i="13"/>
  <c r="I316" i="13" s="1"/>
  <c r="J316" i="13"/>
  <c r="N315" i="13"/>
  <c r="M315" i="13"/>
  <c r="L315" i="13"/>
  <c r="K315" i="13"/>
  <c r="J315" i="13"/>
  <c r="I315" i="13"/>
  <c r="N314" i="13"/>
  <c r="M314" i="13"/>
  <c r="L314" i="13"/>
  <c r="K314" i="13"/>
  <c r="I314" i="13" s="1"/>
  <c r="J314" i="13"/>
  <c r="N313" i="13"/>
  <c r="M313" i="13"/>
  <c r="L313" i="13"/>
  <c r="K313" i="13"/>
  <c r="J313" i="13"/>
  <c r="I313" i="13"/>
  <c r="N312" i="13"/>
  <c r="M312" i="13"/>
  <c r="L312" i="13"/>
  <c r="K312" i="13"/>
  <c r="I312" i="13" s="1"/>
  <c r="J312" i="13"/>
  <c r="N311" i="13"/>
  <c r="M311" i="13"/>
  <c r="L311" i="13"/>
  <c r="K311" i="13"/>
  <c r="J311" i="13"/>
  <c r="I311" i="13"/>
  <c r="N310" i="13"/>
  <c r="M310" i="13"/>
  <c r="L310" i="13"/>
  <c r="K310" i="13"/>
  <c r="I310" i="13" s="1"/>
  <c r="J310" i="13"/>
  <c r="N309" i="13"/>
  <c r="M309" i="13"/>
  <c r="L309" i="13"/>
  <c r="K309" i="13"/>
  <c r="J309" i="13"/>
  <c r="I309" i="13"/>
  <c r="N308" i="13"/>
  <c r="M308" i="13"/>
  <c r="L308" i="13"/>
  <c r="K308" i="13"/>
  <c r="I308" i="13" s="1"/>
  <c r="J308" i="13"/>
  <c r="N307" i="13"/>
  <c r="M307" i="13"/>
  <c r="L307" i="13"/>
  <c r="K307" i="13"/>
  <c r="J307" i="13"/>
  <c r="I307" i="13"/>
  <c r="N306" i="13"/>
  <c r="M306" i="13"/>
  <c r="L306" i="13"/>
  <c r="K306" i="13"/>
  <c r="I306" i="13" s="1"/>
  <c r="J306" i="13"/>
  <c r="N305" i="13"/>
  <c r="M305" i="13"/>
  <c r="L305" i="13"/>
  <c r="K305" i="13"/>
  <c r="J305" i="13"/>
  <c r="I305" i="13"/>
  <c r="N304" i="13"/>
  <c r="M304" i="13"/>
  <c r="L304" i="13"/>
  <c r="K304" i="13"/>
  <c r="I304" i="13" s="1"/>
  <c r="J304" i="13"/>
  <c r="N303" i="13"/>
  <c r="M303" i="13"/>
  <c r="L303" i="13"/>
  <c r="K303" i="13"/>
  <c r="J303" i="13"/>
  <c r="I303" i="13"/>
  <c r="N302" i="13"/>
  <c r="M302" i="13"/>
  <c r="L302" i="13"/>
  <c r="K302" i="13"/>
  <c r="I302" i="13" s="1"/>
  <c r="J302" i="13"/>
  <c r="N301" i="13"/>
  <c r="M301" i="13"/>
  <c r="L301" i="13"/>
  <c r="K301" i="13"/>
  <c r="J301" i="13"/>
  <c r="I301" i="13"/>
  <c r="N300" i="13"/>
  <c r="M300" i="13"/>
  <c r="L300" i="13"/>
  <c r="K300" i="13"/>
  <c r="I300" i="13" s="1"/>
  <c r="J300" i="13"/>
  <c r="N299" i="13"/>
  <c r="M299" i="13"/>
  <c r="L299" i="13"/>
  <c r="K299" i="13"/>
  <c r="J299" i="13"/>
  <c r="I299" i="13"/>
  <c r="N298" i="13"/>
  <c r="M298" i="13"/>
  <c r="L298" i="13"/>
  <c r="K298" i="13"/>
  <c r="I298" i="13" s="1"/>
  <c r="J298" i="13"/>
  <c r="N297" i="13"/>
  <c r="M297" i="13"/>
  <c r="L297" i="13"/>
  <c r="K297" i="13"/>
  <c r="J297" i="13"/>
  <c r="I297" i="13"/>
  <c r="N296" i="13"/>
  <c r="M296" i="13"/>
  <c r="L296" i="13"/>
  <c r="K296" i="13"/>
  <c r="I296" i="13" s="1"/>
  <c r="J296" i="13"/>
  <c r="N295" i="13"/>
  <c r="M295" i="13"/>
  <c r="L295" i="13"/>
  <c r="K295" i="13"/>
  <c r="J295" i="13"/>
  <c r="I295" i="13"/>
  <c r="N294" i="13"/>
  <c r="M294" i="13"/>
  <c r="L294" i="13"/>
  <c r="K294" i="13"/>
  <c r="I294" i="13" s="1"/>
  <c r="J294" i="13"/>
  <c r="N293" i="13"/>
  <c r="M293" i="13"/>
  <c r="L293" i="13"/>
  <c r="K293" i="13"/>
  <c r="J293" i="13"/>
  <c r="I293" i="13"/>
  <c r="N292" i="13"/>
  <c r="M292" i="13"/>
  <c r="L292" i="13"/>
  <c r="K292" i="13"/>
  <c r="I292" i="13" s="1"/>
  <c r="J292" i="13"/>
  <c r="N291" i="13"/>
  <c r="M291" i="13"/>
  <c r="L291" i="13"/>
  <c r="K291" i="13"/>
  <c r="J291" i="13"/>
  <c r="I291" i="13"/>
  <c r="N290" i="13"/>
  <c r="M290" i="13"/>
  <c r="L290" i="13"/>
  <c r="K290" i="13"/>
  <c r="I290" i="13" s="1"/>
  <c r="J290" i="13"/>
  <c r="N289" i="13"/>
  <c r="M289" i="13"/>
  <c r="L289" i="13"/>
  <c r="K289" i="13"/>
  <c r="J289" i="13"/>
  <c r="I289" i="13"/>
  <c r="N288" i="13"/>
  <c r="M288" i="13"/>
  <c r="L288" i="13"/>
  <c r="K288" i="13"/>
  <c r="I288" i="13" s="1"/>
  <c r="J288" i="13"/>
  <c r="N287" i="13"/>
  <c r="M287" i="13"/>
  <c r="L287" i="13"/>
  <c r="K287" i="13"/>
  <c r="J287" i="13"/>
  <c r="I287" i="13"/>
  <c r="N286" i="13"/>
  <c r="M286" i="13"/>
  <c r="L286" i="13"/>
  <c r="K286" i="13"/>
  <c r="I286" i="13" s="1"/>
  <c r="J286" i="13"/>
  <c r="N285" i="13"/>
  <c r="M285" i="13"/>
  <c r="L285" i="13"/>
  <c r="K285" i="13"/>
  <c r="J285" i="13"/>
  <c r="I285" i="13"/>
  <c r="N284" i="13"/>
  <c r="M284" i="13"/>
  <c r="L284" i="13"/>
  <c r="K284" i="13"/>
  <c r="I284" i="13" s="1"/>
  <c r="J284" i="13"/>
  <c r="N283" i="13"/>
  <c r="M283" i="13"/>
  <c r="L283" i="13"/>
  <c r="K283" i="13"/>
  <c r="J283" i="13"/>
  <c r="I283" i="13"/>
  <c r="N282" i="13"/>
  <c r="M282" i="13"/>
  <c r="L282" i="13"/>
  <c r="K282" i="13"/>
  <c r="I282" i="13" s="1"/>
  <c r="J282" i="13"/>
  <c r="N281" i="13"/>
  <c r="M281" i="13"/>
  <c r="L281" i="13"/>
  <c r="K281" i="13"/>
  <c r="J281" i="13"/>
  <c r="I281" i="13"/>
  <c r="N280" i="13"/>
  <c r="M280" i="13"/>
  <c r="L280" i="13"/>
  <c r="K280" i="13"/>
  <c r="I280" i="13" s="1"/>
  <c r="J280" i="13"/>
  <c r="N279" i="13"/>
  <c r="M279" i="13"/>
  <c r="L279" i="13"/>
  <c r="K279" i="13"/>
  <c r="J279" i="13"/>
  <c r="I279" i="13"/>
  <c r="U35" i="13" s="1"/>
  <c r="T35" i="13" s="1"/>
  <c r="N278" i="13"/>
  <c r="M278" i="13"/>
  <c r="L278" i="13"/>
  <c r="K278" i="13"/>
  <c r="I278" i="13" s="1"/>
  <c r="J278" i="13"/>
  <c r="N277" i="13"/>
  <c r="M277" i="13"/>
  <c r="L277" i="13"/>
  <c r="K277" i="13"/>
  <c r="J277" i="13"/>
  <c r="I277" i="13"/>
  <c r="N276" i="13"/>
  <c r="M276" i="13"/>
  <c r="L276" i="13"/>
  <c r="K276" i="13"/>
  <c r="I276" i="13" s="1"/>
  <c r="J276" i="13"/>
  <c r="N275" i="13"/>
  <c r="M275" i="13"/>
  <c r="L275" i="13"/>
  <c r="K275" i="13"/>
  <c r="J275" i="13"/>
  <c r="I275" i="13"/>
  <c r="N274" i="13"/>
  <c r="M274" i="13"/>
  <c r="L274" i="13"/>
  <c r="K274" i="13"/>
  <c r="I274" i="13" s="1"/>
  <c r="J274" i="13"/>
  <c r="N273" i="13"/>
  <c r="M273" i="13"/>
  <c r="L273" i="13"/>
  <c r="K273" i="13"/>
  <c r="J273" i="13"/>
  <c r="I273" i="13"/>
  <c r="N272" i="13"/>
  <c r="M272" i="13"/>
  <c r="L272" i="13"/>
  <c r="K272" i="13"/>
  <c r="I272" i="13" s="1"/>
  <c r="J272" i="13"/>
  <c r="N271" i="13"/>
  <c r="M271" i="13"/>
  <c r="L271" i="13"/>
  <c r="K271" i="13"/>
  <c r="J271" i="13"/>
  <c r="I271" i="13"/>
  <c r="N270" i="13"/>
  <c r="M270" i="13"/>
  <c r="L270" i="13"/>
  <c r="K270" i="13"/>
  <c r="I270" i="13" s="1"/>
  <c r="J270" i="13"/>
  <c r="N269" i="13"/>
  <c r="M269" i="13"/>
  <c r="L269" i="13"/>
  <c r="K269" i="13"/>
  <c r="J269" i="13"/>
  <c r="I269" i="13"/>
  <c r="N268" i="13"/>
  <c r="M268" i="13"/>
  <c r="L268" i="13"/>
  <c r="K268" i="13"/>
  <c r="I268" i="13" s="1"/>
  <c r="J268" i="13"/>
  <c r="N267" i="13"/>
  <c r="M267" i="13"/>
  <c r="L267" i="13"/>
  <c r="K267" i="13"/>
  <c r="J267" i="13"/>
  <c r="I267" i="13"/>
  <c r="N266" i="13"/>
  <c r="M266" i="13"/>
  <c r="L266" i="13"/>
  <c r="K266" i="13"/>
  <c r="I266" i="13" s="1"/>
  <c r="J266" i="13"/>
  <c r="N265" i="13"/>
  <c r="M265" i="13"/>
  <c r="L265" i="13"/>
  <c r="K265" i="13"/>
  <c r="J265" i="13"/>
  <c r="I265" i="13"/>
  <c r="N264" i="13"/>
  <c r="M264" i="13"/>
  <c r="L264" i="13"/>
  <c r="K264" i="13"/>
  <c r="I264" i="13" s="1"/>
  <c r="J264" i="13"/>
  <c r="N263" i="13"/>
  <c r="M263" i="13"/>
  <c r="L263" i="13"/>
  <c r="K263" i="13"/>
  <c r="J263" i="13"/>
  <c r="I263" i="13"/>
  <c r="N262" i="13"/>
  <c r="M262" i="13"/>
  <c r="L262" i="13"/>
  <c r="K262" i="13"/>
  <c r="I262" i="13" s="1"/>
  <c r="J262" i="13"/>
  <c r="N261" i="13"/>
  <c r="M261" i="13"/>
  <c r="L261" i="13"/>
  <c r="K261" i="13"/>
  <c r="J261" i="13"/>
  <c r="I261" i="13"/>
  <c r="N260" i="13"/>
  <c r="M260" i="13"/>
  <c r="L260" i="13"/>
  <c r="K260" i="13"/>
  <c r="I260" i="13" s="1"/>
  <c r="J260" i="13"/>
  <c r="N259" i="13"/>
  <c r="M259" i="13"/>
  <c r="L259" i="13"/>
  <c r="K259" i="13"/>
  <c r="J259" i="13"/>
  <c r="I259" i="13"/>
  <c r="N258" i="13"/>
  <c r="M258" i="13"/>
  <c r="L258" i="13"/>
  <c r="K258" i="13"/>
  <c r="I258" i="13" s="1"/>
  <c r="J258" i="13"/>
  <c r="N257" i="13"/>
  <c r="M257" i="13"/>
  <c r="L257" i="13"/>
  <c r="K257" i="13"/>
  <c r="J257" i="13"/>
  <c r="I257" i="13"/>
  <c r="N256" i="13"/>
  <c r="M256" i="13"/>
  <c r="L256" i="13"/>
  <c r="K256" i="13"/>
  <c r="I256" i="13" s="1"/>
  <c r="J256" i="13"/>
  <c r="N255" i="13"/>
  <c r="M255" i="13"/>
  <c r="L255" i="13"/>
  <c r="K255" i="13"/>
  <c r="J255" i="13"/>
  <c r="I255" i="13"/>
  <c r="N254" i="13"/>
  <c r="M254" i="13"/>
  <c r="L254" i="13"/>
  <c r="K254" i="13"/>
  <c r="I254" i="13" s="1"/>
  <c r="J254" i="13"/>
  <c r="N253" i="13"/>
  <c r="M253" i="13"/>
  <c r="L253" i="13"/>
  <c r="K253" i="13"/>
  <c r="J253" i="13"/>
  <c r="I253" i="13"/>
  <c r="N252" i="13"/>
  <c r="M252" i="13"/>
  <c r="L252" i="13"/>
  <c r="K252" i="13"/>
  <c r="I252" i="13" s="1"/>
  <c r="J252" i="13"/>
  <c r="N251" i="13"/>
  <c r="M251" i="13"/>
  <c r="L251" i="13"/>
  <c r="K251" i="13"/>
  <c r="J251" i="13"/>
  <c r="I251" i="13"/>
  <c r="U34" i="13" s="1"/>
  <c r="T34" i="13" s="1"/>
  <c r="N250" i="13"/>
  <c r="M250" i="13"/>
  <c r="L250" i="13"/>
  <c r="K250" i="13"/>
  <c r="I250" i="13" s="1"/>
  <c r="J250" i="13"/>
  <c r="N249" i="13"/>
  <c r="M249" i="13"/>
  <c r="L249" i="13"/>
  <c r="K249" i="13"/>
  <c r="J249" i="13"/>
  <c r="I249" i="13"/>
  <c r="N248" i="13"/>
  <c r="M248" i="13"/>
  <c r="L248" i="13"/>
  <c r="K248" i="13"/>
  <c r="I248" i="13" s="1"/>
  <c r="J248" i="13"/>
  <c r="N247" i="13"/>
  <c r="M247" i="13"/>
  <c r="L247" i="13"/>
  <c r="K247" i="13"/>
  <c r="J247" i="13"/>
  <c r="I247" i="13"/>
  <c r="N246" i="13"/>
  <c r="M246" i="13"/>
  <c r="L246" i="13"/>
  <c r="K246" i="13"/>
  <c r="I246" i="13" s="1"/>
  <c r="J246" i="13"/>
  <c r="N245" i="13"/>
  <c r="M245" i="13"/>
  <c r="L245" i="13"/>
  <c r="K245" i="13"/>
  <c r="J245" i="13"/>
  <c r="I245" i="13"/>
  <c r="N244" i="13"/>
  <c r="M244" i="13"/>
  <c r="L244" i="13"/>
  <c r="K244" i="13"/>
  <c r="I244" i="13" s="1"/>
  <c r="J244" i="13"/>
  <c r="N243" i="13"/>
  <c r="M243" i="13"/>
  <c r="L243" i="13"/>
  <c r="K243" i="13"/>
  <c r="J243" i="13"/>
  <c r="I243" i="13"/>
  <c r="N242" i="13"/>
  <c r="M242" i="13"/>
  <c r="L242" i="13"/>
  <c r="K242" i="13"/>
  <c r="I242" i="13" s="1"/>
  <c r="J242" i="13"/>
  <c r="N241" i="13"/>
  <c r="M241" i="13"/>
  <c r="L241" i="13"/>
  <c r="K241" i="13"/>
  <c r="J241" i="13"/>
  <c r="I241" i="13"/>
  <c r="N240" i="13"/>
  <c r="M240" i="13"/>
  <c r="L240" i="13"/>
  <c r="K240" i="13"/>
  <c r="I240" i="13" s="1"/>
  <c r="J240" i="13"/>
  <c r="N239" i="13"/>
  <c r="M239" i="13"/>
  <c r="L239" i="13"/>
  <c r="K239" i="13"/>
  <c r="J239" i="13"/>
  <c r="I239" i="13"/>
  <c r="N238" i="13"/>
  <c r="M238" i="13"/>
  <c r="L238" i="13"/>
  <c r="K238" i="13"/>
  <c r="I238" i="13" s="1"/>
  <c r="J238" i="13"/>
  <c r="N237" i="13"/>
  <c r="M237" i="13"/>
  <c r="L237" i="13"/>
  <c r="K237" i="13"/>
  <c r="J237" i="13"/>
  <c r="I237" i="13"/>
  <c r="N236" i="13"/>
  <c r="M236" i="13"/>
  <c r="L236" i="13"/>
  <c r="K236" i="13"/>
  <c r="I236" i="13" s="1"/>
  <c r="U38" i="13" s="1"/>
  <c r="T38" i="13" s="1"/>
  <c r="J236" i="13"/>
  <c r="N235" i="13"/>
  <c r="M235" i="13"/>
  <c r="L235" i="13"/>
  <c r="K235" i="13"/>
  <c r="J235" i="13"/>
  <c r="I235" i="13"/>
  <c r="U37" i="13" s="1"/>
  <c r="T37" i="13" s="1"/>
  <c r="N234" i="13"/>
  <c r="M234" i="13"/>
  <c r="L234" i="13"/>
  <c r="K234" i="13"/>
  <c r="I234" i="13" s="1"/>
  <c r="J234" i="13"/>
  <c r="N233" i="13"/>
  <c r="M233" i="13"/>
  <c r="L233" i="13"/>
  <c r="K233" i="13"/>
  <c r="J233" i="13"/>
  <c r="I233" i="13"/>
  <c r="N232" i="13"/>
  <c r="M232" i="13"/>
  <c r="L232" i="13"/>
  <c r="K232" i="13"/>
  <c r="I232" i="13" s="1"/>
  <c r="J232" i="13"/>
  <c r="N231" i="13"/>
  <c r="M231" i="13"/>
  <c r="L231" i="13"/>
  <c r="K231" i="13"/>
  <c r="J231" i="13"/>
  <c r="I231" i="13"/>
  <c r="U33" i="13" s="1"/>
  <c r="T33" i="13" s="1"/>
  <c r="N230" i="13"/>
  <c r="M230" i="13"/>
  <c r="L230" i="13"/>
  <c r="K230" i="13"/>
  <c r="I230" i="13" s="1"/>
  <c r="J230" i="13"/>
  <c r="N229" i="13"/>
  <c r="M229" i="13"/>
  <c r="L229" i="13"/>
  <c r="K229" i="13"/>
  <c r="J229" i="13"/>
  <c r="I229" i="13"/>
  <c r="N228" i="13"/>
  <c r="M228" i="13"/>
  <c r="L228" i="13"/>
  <c r="K228" i="13"/>
  <c r="I228" i="13" s="1"/>
  <c r="J228" i="13"/>
  <c r="N227" i="13"/>
  <c r="M227" i="13"/>
  <c r="L227" i="13"/>
  <c r="K227" i="13"/>
  <c r="J227" i="13"/>
  <c r="I227" i="13"/>
  <c r="N226" i="13"/>
  <c r="M226" i="13"/>
  <c r="L226" i="13"/>
  <c r="K226" i="13"/>
  <c r="I226" i="13" s="1"/>
  <c r="J226" i="13"/>
  <c r="N225" i="13"/>
  <c r="M225" i="13"/>
  <c r="L225" i="13"/>
  <c r="K225" i="13"/>
  <c r="J225" i="13"/>
  <c r="I225" i="13"/>
  <c r="N224" i="13"/>
  <c r="M224" i="13"/>
  <c r="L224" i="13"/>
  <c r="K224" i="13"/>
  <c r="I224" i="13" s="1"/>
  <c r="J224" i="13"/>
  <c r="N223" i="13"/>
  <c r="M223" i="13"/>
  <c r="L223" i="13"/>
  <c r="K223" i="13"/>
  <c r="J223" i="13"/>
  <c r="I223" i="13"/>
  <c r="N222" i="13"/>
  <c r="M222" i="13"/>
  <c r="L222" i="13"/>
  <c r="K222" i="13"/>
  <c r="I222" i="13" s="1"/>
  <c r="J222" i="13"/>
  <c r="N221" i="13"/>
  <c r="M221" i="13"/>
  <c r="L221" i="13"/>
  <c r="K221" i="13"/>
  <c r="J221" i="13"/>
  <c r="I221" i="13"/>
  <c r="N220" i="13"/>
  <c r="M220" i="13"/>
  <c r="L220" i="13"/>
  <c r="K220" i="13"/>
  <c r="I220" i="13" s="1"/>
  <c r="J220" i="13"/>
  <c r="N219" i="13"/>
  <c r="M219" i="13"/>
  <c r="L219" i="13"/>
  <c r="K219" i="13"/>
  <c r="J219" i="13"/>
  <c r="I219" i="13"/>
  <c r="N218" i="13"/>
  <c r="M218" i="13"/>
  <c r="L218" i="13"/>
  <c r="K218" i="13"/>
  <c r="I218" i="13" s="1"/>
  <c r="J218" i="13"/>
  <c r="N217" i="13"/>
  <c r="M217" i="13"/>
  <c r="L217" i="13"/>
  <c r="K217" i="13"/>
  <c r="J217" i="13"/>
  <c r="I217" i="13"/>
  <c r="N216" i="13"/>
  <c r="M216" i="13"/>
  <c r="L216" i="13"/>
  <c r="K216" i="13"/>
  <c r="I216" i="13" s="1"/>
  <c r="J216" i="13"/>
  <c r="N215" i="13"/>
  <c r="M215" i="13"/>
  <c r="L215" i="13"/>
  <c r="K215" i="13"/>
  <c r="J215" i="13"/>
  <c r="I215" i="13"/>
  <c r="N214" i="13"/>
  <c r="M214" i="13"/>
  <c r="L214" i="13"/>
  <c r="K214" i="13"/>
  <c r="I214" i="13" s="1"/>
  <c r="J214" i="13"/>
  <c r="N213" i="13"/>
  <c r="M213" i="13"/>
  <c r="L213" i="13"/>
  <c r="K213" i="13"/>
  <c r="J213" i="13"/>
  <c r="I213" i="13"/>
  <c r="N212" i="13"/>
  <c r="M212" i="13"/>
  <c r="L212" i="13"/>
  <c r="K212" i="13"/>
  <c r="I212" i="13" s="1"/>
  <c r="J212" i="13"/>
  <c r="N211" i="13"/>
  <c r="M211" i="13"/>
  <c r="L211" i="13"/>
  <c r="K211" i="13"/>
  <c r="J211" i="13"/>
  <c r="I211" i="13"/>
  <c r="N210" i="13"/>
  <c r="M210" i="13"/>
  <c r="L210" i="13"/>
  <c r="K210" i="13"/>
  <c r="I210" i="13" s="1"/>
  <c r="J210" i="13"/>
  <c r="N209" i="13"/>
  <c r="M209" i="13"/>
  <c r="L209" i="13"/>
  <c r="K209" i="13"/>
  <c r="J209" i="13"/>
  <c r="I209" i="13"/>
  <c r="U32" i="13" s="1"/>
  <c r="T32" i="13" s="1"/>
  <c r="N208" i="13"/>
  <c r="M208" i="13"/>
  <c r="L208" i="13"/>
  <c r="K208" i="13"/>
  <c r="I208" i="13" s="1"/>
  <c r="J208" i="13"/>
  <c r="N207" i="13"/>
  <c r="M207" i="13"/>
  <c r="L207" i="13"/>
  <c r="K207" i="13"/>
  <c r="J207" i="13"/>
  <c r="I207" i="13"/>
  <c r="N206" i="13"/>
  <c r="M206" i="13"/>
  <c r="L206" i="13"/>
  <c r="K206" i="13"/>
  <c r="I206" i="13" s="1"/>
  <c r="J206" i="13"/>
  <c r="N205" i="13"/>
  <c r="M205" i="13"/>
  <c r="L205" i="13"/>
  <c r="K205" i="13"/>
  <c r="J205" i="13"/>
  <c r="I205" i="13"/>
  <c r="N204" i="13"/>
  <c r="M204" i="13"/>
  <c r="L204" i="13"/>
  <c r="K204" i="13"/>
  <c r="I204" i="13" s="1"/>
  <c r="J204" i="13"/>
  <c r="N203" i="13"/>
  <c r="M203" i="13"/>
  <c r="L203" i="13"/>
  <c r="K203" i="13"/>
  <c r="J203" i="13"/>
  <c r="I203" i="13"/>
  <c r="K37" i="13" s="1"/>
  <c r="J37" i="13" s="1"/>
  <c r="N202" i="13"/>
  <c r="M202" i="13"/>
  <c r="L202" i="13"/>
  <c r="K202" i="13"/>
  <c r="I202" i="13" s="1"/>
  <c r="K36" i="13" s="1"/>
  <c r="J36" i="13" s="1"/>
  <c r="J202" i="13"/>
  <c r="N201" i="13"/>
  <c r="M201" i="13"/>
  <c r="L201" i="13"/>
  <c r="K201" i="13"/>
  <c r="J201" i="13"/>
  <c r="I201" i="13"/>
  <c r="K35" i="13" s="1"/>
  <c r="J35" i="13" s="1"/>
  <c r="N200" i="13"/>
  <c r="M200" i="13"/>
  <c r="L200" i="13"/>
  <c r="K200" i="13"/>
  <c r="I200" i="13" s="1"/>
  <c r="J200" i="13"/>
  <c r="N199" i="13"/>
  <c r="M199" i="13"/>
  <c r="L199" i="13"/>
  <c r="K199" i="13"/>
  <c r="J199" i="13"/>
  <c r="I199" i="13"/>
  <c r="U31" i="13" s="1"/>
  <c r="T31" i="13" s="1"/>
  <c r="N198" i="13"/>
  <c r="M198" i="13"/>
  <c r="L198" i="13"/>
  <c r="K198" i="13"/>
  <c r="I198" i="13" s="1"/>
  <c r="J198" i="13"/>
  <c r="N197" i="13"/>
  <c r="M197" i="13"/>
  <c r="L197" i="13"/>
  <c r="K197" i="13"/>
  <c r="J197" i="13"/>
  <c r="I197" i="13"/>
  <c r="N196" i="13"/>
  <c r="M196" i="13"/>
  <c r="L196" i="13"/>
  <c r="K196" i="13"/>
  <c r="I196" i="13" s="1"/>
  <c r="K34" i="13" s="1"/>
  <c r="J34" i="13" s="1"/>
  <c r="J196" i="13"/>
  <c r="N195" i="13"/>
  <c r="M195" i="13"/>
  <c r="L195" i="13"/>
  <c r="K195" i="13"/>
  <c r="J195" i="13"/>
  <c r="I195" i="13"/>
  <c r="K33" i="13" s="1"/>
  <c r="J33" i="13" s="1"/>
  <c r="N194" i="13"/>
  <c r="M194" i="13"/>
  <c r="L194" i="13"/>
  <c r="K194" i="13"/>
  <c r="I194" i="13" s="1"/>
  <c r="J194" i="13"/>
  <c r="N193" i="13"/>
  <c r="M193" i="13"/>
  <c r="L193" i="13"/>
  <c r="K193" i="13"/>
  <c r="J193" i="13"/>
  <c r="I193" i="13"/>
  <c r="N192" i="13"/>
  <c r="M192" i="13"/>
  <c r="L192" i="13"/>
  <c r="K192" i="13"/>
  <c r="I192" i="13" s="1"/>
  <c r="J192" i="13"/>
  <c r="N191" i="13"/>
  <c r="M191" i="13"/>
  <c r="L191" i="13"/>
  <c r="K191" i="13"/>
  <c r="J191" i="13"/>
  <c r="I191" i="13"/>
  <c r="N190" i="13"/>
  <c r="M190" i="13"/>
  <c r="L190" i="13"/>
  <c r="K190" i="13"/>
  <c r="I190" i="13" s="1"/>
  <c r="J190" i="13"/>
  <c r="N189" i="13"/>
  <c r="M189" i="13"/>
  <c r="L189" i="13"/>
  <c r="K189" i="13"/>
  <c r="J189" i="13"/>
  <c r="I189" i="13"/>
  <c r="N188" i="13"/>
  <c r="M188" i="13"/>
  <c r="L188" i="13"/>
  <c r="K188" i="13"/>
  <c r="I188" i="13" s="1"/>
  <c r="J188" i="13"/>
  <c r="N187" i="13"/>
  <c r="M187" i="13"/>
  <c r="L187" i="13"/>
  <c r="K187" i="13"/>
  <c r="J187" i="13"/>
  <c r="I187" i="13"/>
  <c r="K32" i="13" s="1"/>
  <c r="J32" i="13" s="1"/>
  <c r="N186" i="13"/>
  <c r="M186" i="13"/>
  <c r="L186" i="13"/>
  <c r="K186" i="13"/>
  <c r="I186" i="13" s="1"/>
  <c r="K31" i="13" s="1"/>
  <c r="J31" i="13" s="1"/>
  <c r="J186" i="13"/>
  <c r="N185" i="13"/>
  <c r="M185" i="13"/>
  <c r="L185" i="13"/>
  <c r="K185" i="13"/>
  <c r="J185" i="13"/>
  <c r="I185" i="13"/>
  <c r="K30" i="13" s="1"/>
  <c r="J30" i="13" s="1"/>
  <c r="N184" i="13"/>
  <c r="M184" i="13"/>
  <c r="L184" i="13"/>
  <c r="K184" i="13"/>
  <c r="I184" i="13" s="1"/>
  <c r="J184" i="13"/>
  <c r="N183" i="13"/>
  <c r="M183" i="13"/>
  <c r="L183" i="13"/>
  <c r="K183" i="13"/>
  <c r="J183" i="13"/>
  <c r="I183" i="13"/>
  <c r="N182" i="13"/>
  <c r="M182" i="13"/>
  <c r="L182" i="13"/>
  <c r="K182" i="13"/>
  <c r="I182" i="13" s="1"/>
  <c r="J182" i="13"/>
  <c r="N181" i="13"/>
  <c r="M181" i="13"/>
  <c r="L181" i="13"/>
  <c r="K181" i="13"/>
  <c r="J181" i="13"/>
  <c r="I181" i="13"/>
  <c r="N180" i="13"/>
  <c r="M180" i="13"/>
  <c r="L180" i="13"/>
  <c r="K180" i="13"/>
  <c r="I180" i="13" s="1"/>
  <c r="J180" i="13"/>
  <c r="N179" i="13"/>
  <c r="M179" i="13"/>
  <c r="L179" i="13"/>
  <c r="K179" i="13"/>
  <c r="J179" i="13"/>
  <c r="I179" i="13"/>
  <c r="N178" i="13"/>
  <c r="M178" i="13"/>
  <c r="L178" i="13"/>
  <c r="K178" i="13"/>
  <c r="I178" i="13" s="1"/>
  <c r="U30" i="13" s="1"/>
  <c r="T30" i="13" s="1"/>
  <c r="J178" i="13"/>
  <c r="N177" i="13"/>
  <c r="M177" i="13"/>
  <c r="L177" i="13"/>
  <c r="K177" i="13"/>
  <c r="J177" i="13"/>
  <c r="I177" i="13"/>
  <c r="N176" i="13"/>
  <c r="M176" i="13"/>
  <c r="L176" i="13"/>
  <c r="K176" i="13"/>
  <c r="I176" i="13" s="1"/>
  <c r="J176" i="13"/>
  <c r="N175" i="13"/>
  <c r="M175" i="13"/>
  <c r="L175" i="13"/>
  <c r="K175" i="13"/>
  <c r="J175" i="13"/>
  <c r="I175" i="13"/>
  <c r="N174" i="13"/>
  <c r="M174" i="13"/>
  <c r="L174" i="13"/>
  <c r="K174" i="13"/>
  <c r="I174" i="13" s="1"/>
  <c r="K29" i="13" s="1"/>
  <c r="J29" i="13" s="1"/>
  <c r="J174" i="13"/>
  <c r="N173" i="13"/>
  <c r="M173" i="13"/>
  <c r="L173" i="13"/>
  <c r="K173" i="13"/>
  <c r="J173" i="13"/>
  <c r="I173" i="13"/>
  <c r="K28" i="13" s="1"/>
  <c r="J28" i="13" s="1"/>
  <c r="N172" i="13"/>
  <c r="M172" i="13"/>
  <c r="L172" i="13"/>
  <c r="K172" i="13"/>
  <c r="I172" i="13" s="1"/>
  <c r="J172" i="13"/>
  <c r="N171" i="13"/>
  <c r="M171" i="13"/>
  <c r="L171" i="13"/>
  <c r="K171" i="13"/>
  <c r="J171" i="13"/>
  <c r="I171" i="13"/>
  <c r="U28" i="13" s="1"/>
  <c r="T28" i="13" s="1"/>
  <c r="N170" i="13"/>
  <c r="M170" i="13"/>
  <c r="L170" i="13"/>
  <c r="K170" i="13"/>
  <c r="I170" i="13" s="1"/>
  <c r="U27" i="13" s="1"/>
  <c r="T27" i="13" s="1"/>
  <c r="J170" i="13"/>
  <c r="N169" i="13"/>
  <c r="M169" i="13"/>
  <c r="L169" i="13"/>
  <c r="K169" i="13"/>
  <c r="J169" i="13"/>
  <c r="I169" i="13"/>
  <c r="N168" i="13"/>
  <c r="M168" i="13"/>
  <c r="L168" i="13"/>
  <c r="K168" i="13"/>
  <c r="I168" i="13" s="1"/>
  <c r="J168" i="13"/>
  <c r="N167" i="13"/>
  <c r="M167" i="13"/>
  <c r="L167" i="13"/>
  <c r="K167" i="13"/>
  <c r="J167" i="13"/>
  <c r="I167" i="13"/>
  <c r="U26" i="13" s="1"/>
  <c r="T26" i="13" s="1"/>
  <c r="N166" i="13"/>
  <c r="M166" i="13"/>
  <c r="L166" i="13"/>
  <c r="K166" i="13"/>
  <c r="I166" i="13" s="1"/>
  <c r="J166" i="13"/>
  <c r="N165" i="13"/>
  <c r="M165" i="13"/>
  <c r="L165" i="13"/>
  <c r="K165" i="13"/>
  <c r="J165" i="13"/>
  <c r="I165" i="13"/>
  <c r="N164" i="13"/>
  <c r="M164" i="13"/>
  <c r="L164" i="13"/>
  <c r="K164" i="13"/>
  <c r="I164" i="13" s="1"/>
  <c r="J164" i="13"/>
  <c r="N163" i="13"/>
  <c r="M163" i="13"/>
  <c r="L163" i="13"/>
  <c r="K163" i="13"/>
  <c r="J163" i="13"/>
  <c r="I163" i="13"/>
  <c r="N162" i="13"/>
  <c r="M162" i="13"/>
  <c r="L162" i="13"/>
  <c r="K162" i="13"/>
  <c r="I162" i="13" s="1"/>
  <c r="U25" i="13" s="1"/>
  <c r="T25" i="13" s="1"/>
  <c r="J162" i="13"/>
  <c r="N161" i="13"/>
  <c r="M161" i="13"/>
  <c r="L161" i="13"/>
  <c r="K161" i="13"/>
  <c r="J161" i="13"/>
  <c r="I161" i="13"/>
  <c r="U24" i="13" s="1"/>
  <c r="T24" i="13" s="1"/>
  <c r="N160" i="13"/>
  <c r="M160" i="13"/>
  <c r="L160" i="13"/>
  <c r="K160" i="13"/>
  <c r="I160" i="13" s="1"/>
  <c r="J160" i="13"/>
  <c r="N159" i="13"/>
  <c r="M159" i="13"/>
  <c r="L159" i="13"/>
  <c r="K159" i="13"/>
  <c r="J159" i="13"/>
  <c r="I159" i="13"/>
  <c r="N158" i="13"/>
  <c r="M158" i="13"/>
  <c r="L158" i="13"/>
  <c r="K158" i="13"/>
  <c r="I158" i="13" s="1"/>
  <c r="J158" i="13"/>
  <c r="N157" i="13"/>
  <c r="M157" i="13"/>
  <c r="L157" i="13"/>
  <c r="K157" i="13"/>
  <c r="J157" i="13"/>
  <c r="I157" i="13"/>
  <c r="N156" i="13"/>
  <c r="M156" i="13"/>
  <c r="L156" i="13"/>
  <c r="K156" i="13"/>
  <c r="I156" i="13" s="1"/>
  <c r="J156" i="13"/>
  <c r="N155" i="13"/>
  <c r="M155" i="13"/>
  <c r="L155" i="13"/>
  <c r="K155" i="13"/>
  <c r="J155" i="13"/>
  <c r="I155" i="13"/>
  <c r="K26" i="13" s="1"/>
  <c r="J26" i="13" s="1"/>
  <c r="N154" i="13"/>
  <c r="M154" i="13"/>
  <c r="L154" i="13"/>
  <c r="K154" i="13"/>
  <c r="I154" i="13" s="1"/>
  <c r="K25" i="13" s="1"/>
  <c r="J25" i="13" s="1"/>
  <c r="J154" i="13"/>
  <c r="N153" i="13"/>
  <c r="M153" i="13"/>
  <c r="L153" i="13"/>
  <c r="K153" i="13"/>
  <c r="J153" i="13"/>
  <c r="I153" i="13"/>
  <c r="K24" i="13" s="1"/>
  <c r="J24" i="13" s="1"/>
  <c r="N152" i="13"/>
  <c r="M152" i="13"/>
  <c r="L152" i="13"/>
  <c r="K152" i="13"/>
  <c r="I152" i="13" s="1"/>
  <c r="J152" i="13"/>
  <c r="N151" i="13"/>
  <c r="M151" i="13"/>
  <c r="L151" i="13"/>
  <c r="K151" i="13"/>
  <c r="J151" i="13"/>
  <c r="I151" i="13"/>
  <c r="U23" i="13" s="1"/>
  <c r="T23" i="13" s="1"/>
  <c r="N150" i="13"/>
  <c r="M150" i="13"/>
  <c r="L150" i="13"/>
  <c r="K150" i="13"/>
  <c r="I150" i="13" s="1"/>
  <c r="J150" i="13"/>
  <c r="N149" i="13"/>
  <c r="M149" i="13"/>
  <c r="L149" i="13"/>
  <c r="K149" i="13"/>
  <c r="J149" i="13"/>
  <c r="I149" i="13"/>
  <c r="N148" i="13"/>
  <c r="M148" i="13"/>
  <c r="L148" i="13"/>
  <c r="K148" i="13"/>
  <c r="I148" i="13" s="1"/>
  <c r="J148" i="13"/>
  <c r="N147" i="13"/>
  <c r="M147" i="13"/>
  <c r="L147" i="13"/>
  <c r="K147" i="13"/>
  <c r="J147" i="13"/>
  <c r="I147" i="13"/>
  <c r="N146" i="13"/>
  <c r="M146" i="13"/>
  <c r="L146" i="13"/>
  <c r="K146" i="13"/>
  <c r="I146" i="13" s="1"/>
  <c r="K23" i="13" s="1"/>
  <c r="J23" i="13" s="1"/>
  <c r="J146" i="13"/>
  <c r="N145" i="13"/>
  <c r="M145" i="13"/>
  <c r="L145" i="13"/>
  <c r="K145" i="13"/>
  <c r="J145" i="13"/>
  <c r="I145" i="13"/>
  <c r="N144" i="13"/>
  <c r="M144" i="13"/>
  <c r="L144" i="13"/>
  <c r="K144" i="13"/>
  <c r="I144" i="13" s="1"/>
  <c r="J144" i="13"/>
  <c r="N143" i="13"/>
  <c r="M143" i="13"/>
  <c r="L143" i="13"/>
  <c r="K143" i="13"/>
  <c r="J143" i="13"/>
  <c r="I143" i="13"/>
  <c r="N142" i="13"/>
  <c r="M142" i="13"/>
  <c r="L142" i="13"/>
  <c r="K142" i="13"/>
  <c r="I142" i="13" s="1"/>
  <c r="J142" i="13"/>
  <c r="N141" i="13"/>
  <c r="M141" i="13"/>
  <c r="L141" i="13"/>
  <c r="K141" i="13"/>
  <c r="J141" i="13"/>
  <c r="I141" i="13"/>
  <c r="N140" i="13"/>
  <c r="M140" i="13"/>
  <c r="L140" i="13"/>
  <c r="K140" i="13"/>
  <c r="I140" i="13" s="1"/>
  <c r="J140" i="13"/>
  <c r="N139" i="13"/>
  <c r="M139" i="13"/>
  <c r="L139" i="13"/>
  <c r="K139" i="13"/>
  <c r="J139" i="13"/>
  <c r="I139" i="13"/>
  <c r="N138" i="13"/>
  <c r="M138" i="13"/>
  <c r="L138" i="13"/>
  <c r="K138" i="13"/>
  <c r="I138" i="13" s="1"/>
  <c r="J138" i="13"/>
  <c r="N137" i="13"/>
  <c r="M137" i="13"/>
  <c r="L137" i="13"/>
  <c r="K137" i="13"/>
  <c r="J137" i="13"/>
  <c r="I137" i="13"/>
  <c r="N136" i="13"/>
  <c r="M136" i="13"/>
  <c r="L136" i="13"/>
  <c r="K136" i="13"/>
  <c r="I136" i="13" s="1"/>
  <c r="J136" i="13"/>
  <c r="N135" i="13"/>
  <c r="M135" i="13"/>
  <c r="L135" i="13"/>
  <c r="K135" i="13"/>
  <c r="J135" i="13"/>
  <c r="I135" i="13"/>
  <c r="N134" i="13"/>
  <c r="M134" i="13"/>
  <c r="L134" i="13"/>
  <c r="K134" i="13"/>
  <c r="I134" i="13" s="1"/>
  <c r="J134" i="13"/>
  <c r="N133" i="13"/>
  <c r="M133" i="13"/>
  <c r="L133" i="13"/>
  <c r="K133" i="13"/>
  <c r="J133" i="13"/>
  <c r="I133" i="13"/>
  <c r="N132" i="13"/>
  <c r="M132" i="13"/>
  <c r="L132" i="13"/>
  <c r="K132" i="13"/>
  <c r="I132" i="13" s="1"/>
  <c r="J132" i="13"/>
  <c r="N131" i="13"/>
  <c r="M131" i="13"/>
  <c r="L131" i="13"/>
  <c r="K131" i="13"/>
  <c r="J131" i="13"/>
  <c r="I131" i="13"/>
  <c r="N130" i="13"/>
  <c r="M130" i="13"/>
  <c r="L130" i="13"/>
  <c r="K130" i="13"/>
  <c r="I130" i="13" s="1"/>
  <c r="J130" i="13"/>
  <c r="N129" i="13"/>
  <c r="M129" i="13"/>
  <c r="L129" i="13"/>
  <c r="K129" i="13"/>
  <c r="J129" i="13"/>
  <c r="I129" i="13"/>
  <c r="N128" i="13"/>
  <c r="M128" i="13"/>
  <c r="L128" i="13"/>
  <c r="K128" i="13"/>
  <c r="I128" i="13" s="1"/>
  <c r="J128" i="13"/>
  <c r="N127" i="13"/>
  <c r="M127" i="13"/>
  <c r="L127" i="13"/>
  <c r="K127" i="13"/>
  <c r="J127" i="13"/>
  <c r="I127" i="13"/>
  <c r="N126" i="13"/>
  <c r="M126" i="13"/>
  <c r="L126" i="13"/>
  <c r="K126" i="13"/>
  <c r="I126" i="13" s="1"/>
  <c r="J126" i="13"/>
  <c r="N125" i="13"/>
  <c r="M125" i="13"/>
  <c r="L125" i="13"/>
  <c r="K125" i="13"/>
  <c r="J125" i="13"/>
  <c r="I125" i="13"/>
  <c r="N124" i="13"/>
  <c r="M124" i="13"/>
  <c r="L124" i="13"/>
  <c r="K124" i="13"/>
  <c r="I124" i="13" s="1"/>
  <c r="J124" i="13"/>
  <c r="N123" i="13"/>
  <c r="M123" i="13"/>
  <c r="L123" i="13"/>
  <c r="K123" i="13"/>
  <c r="J123" i="13"/>
  <c r="I123" i="13"/>
  <c r="N122" i="13"/>
  <c r="M122" i="13"/>
  <c r="L122" i="13"/>
  <c r="K122" i="13"/>
  <c r="I122" i="13" s="1"/>
  <c r="J122" i="13"/>
  <c r="N121" i="13"/>
  <c r="M121" i="13"/>
  <c r="L121" i="13"/>
  <c r="K121" i="13"/>
  <c r="J121" i="13"/>
  <c r="I121" i="13"/>
  <c r="N120" i="13"/>
  <c r="M120" i="13"/>
  <c r="L120" i="13"/>
  <c r="K120" i="13"/>
  <c r="I120" i="13" s="1"/>
  <c r="J120" i="13"/>
  <c r="N119" i="13"/>
  <c r="M119" i="13"/>
  <c r="L119" i="13"/>
  <c r="K119" i="13"/>
  <c r="J119" i="13"/>
  <c r="I119" i="13"/>
  <c r="N118" i="13"/>
  <c r="M118" i="13"/>
  <c r="L118" i="13"/>
  <c r="K118" i="13"/>
  <c r="I118" i="13" s="1"/>
  <c r="J118" i="13"/>
  <c r="N117" i="13"/>
  <c r="M117" i="13"/>
  <c r="L117" i="13"/>
  <c r="K117" i="13"/>
  <c r="J117" i="13"/>
  <c r="I117" i="13"/>
  <c r="N116" i="13"/>
  <c r="M116" i="13"/>
  <c r="L116" i="13"/>
  <c r="K116" i="13"/>
  <c r="I116" i="13" s="1"/>
  <c r="J116" i="13"/>
  <c r="N115" i="13"/>
  <c r="M115" i="13"/>
  <c r="L115" i="13"/>
  <c r="K115" i="13"/>
  <c r="J115" i="13"/>
  <c r="I115" i="13"/>
  <c r="N114" i="13"/>
  <c r="M114" i="13"/>
  <c r="L114" i="13"/>
  <c r="K114" i="13"/>
  <c r="I114" i="13" s="1"/>
  <c r="J114" i="13"/>
  <c r="N113" i="13"/>
  <c r="M113" i="13"/>
  <c r="L113" i="13"/>
  <c r="K113" i="13"/>
  <c r="J113" i="13"/>
  <c r="I113" i="13"/>
  <c r="N112" i="13"/>
  <c r="M112" i="13"/>
  <c r="L112" i="13"/>
  <c r="K112" i="13"/>
  <c r="I112" i="13" s="1"/>
  <c r="J112" i="13"/>
  <c r="N111" i="13"/>
  <c r="M111" i="13"/>
  <c r="L111" i="13"/>
  <c r="K111" i="13"/>
  <c r="J111" i="13"/>
  <c r="I111" i="13"/>
  <c r="N110" i="13"/>
  <c r="M110" i="13"/>
  <c r="L110" i="13"/>
  <c r="K110" i="13"/>
  <c r="I110" i="13" s="1"/>
  <c r="J110" i="13"/>
  <c r="N109" i="13"/>
  <c r="M109" i="13"/>
  <c r="L109" i="13"/>
  <c r="K109" i="13"/>
  <c r="J109" i="13"/>
  <c r="I109" i="13"/>
  <c r="N108" i="13"/>
  <c r="M108" i="13"/>
  <c r="L108" i="13"/>
  <c r="K108" i="13"/>
  <c r="I108" i="13" s="1"/>
  <c r="J108" i="13"/>
  <c r="N107" i="13"/>
  <c r="M107" i="13"/>
  <c r="L107" i="13"/>
  <c r="K107" i="13"/>
  <c r="J107" i="13"/>
  <c r="I107" i="13"/>
  <c r="N106" i="13"/>
  <c r="M106" i="13"/>
  <c r="L106" i="13"/>
  <c r="K106" i="13"/>
  <c r="I106" i="13" s="1"/>
  <c r="J106" i="13"/>
  <c r="N105" i="13"/>
  <c r="M105" i="13"/>
  <c r="L105" i="13"/>
  <c r="K105" i="13"/>
  <c r="J105" i="13"/>
  <c r="I105" i="13"/>
  <c r="N104" i="13"/>
  <c r="M104" i="13"/>
  <c r="L104" i="13"/>
  <c r="K104" i="13"/>
  <c r="I104" i="13" s="1"/>
  <c r="J104" i="13"/>
  <c r="N103" i="13"/>
  <c r="M103" i="13"/>
  <c r="L103" i="13"/>
  <c r="K103" i="13"/>
  <c r="J103" i="13"/>
  <c r="I103" i="13"/>
  <c r="N102" i="13"/>
  <c r="M102" i="13"/>
  <c r="L102" i="13"/>
  <c r="K102" i="13"/>
  <c r="I102" i="13" s="1"/>
  <c r="J102" i="13"/>
  <c r="N101" i="13"/>
  <c r="M101" i="13"/>
  <c r="L101" i="13"/>
  <c r="K101" i="13"/>
  <c r="J101" i="13"/>
  <c r="I101" i="13"/>
  <c r="N100" i="13"/>
  <c r="M100" i="13"/>
  <c r="L100" i="13"/>
  <c r="K100" i="13"/>
  <c r="I100" i="13" s="1"/>
  <c r="J100" i="13"/>
  <c r="N99" i="13"/>
  <c r="M99" i="13"/>
  <c r="L99" i="13"/>
  <c r="K99" i="13"/>
  <c r="J99" i="13"/>
  <c r="I99" i="13"/>
  <c r="N98" i="13"/>
  <c r="M98" i="13"/>
  <c r="L98" i="13"/>
  <c r="K98" i="13"/>
  <c r="I98" i="13" s="1"/>
  <c r="J98" i="13"/>
  <c r="N97" i="13"/>
  <c r="M97" i="13"/>
  <c r="L97" i="13"/>
  <c r="K97" i="13"/>
  <c r="J97" i="13"/>
  <c r="I97" i="13"/>
  <c r="N96" i="13"/>
  <c r="M96" i="13"/>
  <c r="L96" i="13"/>
  <c r="K96" i="13"/>
  <c r="I96" i="13" s="1"/>
  <c r="J96" i="13"/>
  <c r="N95" i="13"/>
  <c r="M95" i="13"/>
  <c r="L95" i="13"/>
  <c r="K95" i="13"/>
  <c r="J95" i="13"/>
  <c r="I95" i="13"/>
  <c r="N94" i="13"/>
  <c r="M94" i="13"/>
  <c r="L94" i="13"/>
  <c r="K94" i="13"/>
  <c r="I94" i="13" s="1"/>
  <c r="J94" i="13"/>
  <c r="N93" i="13"/>
  <c r="M93" i="13"/>
  <c r="L93" i="13"/>
  <c r="K93" i="13"/>
  <c r="J93" i="13"/>
  <c r="I93" i="13"/>
  <c r="N92" i="13"/>
  <c r="M92" i="13"/>
  <c r="L92" i="13"/>
  <c r="K92" i="13"/>
  <c r="I92" i="13" s="1"/>
  <c r="J92" i="13"/>
  <c r="N91" i="13"/>
  <c r="M91" i="13"/>
  <c r="L91" i="13"/>
  <c r="K91" i="13"/>
  <c r="J91" i="13"/>
  <c r="I91" i="13"/>
  <c r="N90" i="13"/>
  <c r="M90" i="13"/>
  <c r="L90" i="13"/>
  <c r="K90" i="13"/>
  <c r="I90" i="13" s="1"/>
  <c r="J90" i="13"/>
  <c r="N89" i="13"/>
  <c r="M89" i="13"/>
  <c r="L89" i="13"/>
  <c r="J89" i="13"/>
  <c r="L88" i="13"/>
  <c r="K88" i="13"/>
  <c r="J88" i="13"/>
  <c r="L87" i="13"/>
  <c r="K87" i="13"/>
  <c r="J87" i="13"/>
  <c r="L86" i="13"/>
  <c r="K86" i="13"/>
  <c r="J86" i="13"/>
  <c r="L85" i="13"/>
  <c r="K85" i="13"/>
  <c r="J85" i="13"/>
  <c r="L84" i="13"/>
  <c r="K84" i="13"/>
  <c r="J84" i="13"/>
  <c r="L83" i="13"/>
  <c r="K83" i="13"/>
  <c r="J83" i="13"/>
  <c r="L82" i="13"/>
  <c r="K82" i="13"/>
  <c r="J82" i="13"/>
  <c r="L81" i="13"/>
  <c r="K81" i="13"/>
  <c r="J81" i="13"/>
  <c r="N80" i="13"/>
  <c r="M80" i="13"/>
  <c r="L80" i="13"/>
  <c r="I80" i="13" s="1"/>
  <c r="K80" i="13"/>
  <c r="J80" i="13"/>
  <c r="N79" i="13"/>
  <c r="M79" i="13"/>
  <c r="L79" i="13"/>
  <c r="K79" i="13"/>
  <c r="J79" i="13"/>
  <c r="N78" i="13"/>
  <c r="M78" i="13"/>
  <c r="L78" i="13"/>
  <c r="J78" i="13"/>
  <c r="L77" i="13"/>
  <c r="K77" i="13"/>
  <c r="J77" i="13"/>
  <c r="J76" i="13"/>
  <c r="J75" i="13"/>
  <c r="J74" i="13"/>
  <c r="J73" i="13"/>
  <c r="J72" i="13"/>
  <c r="J71" i="13"/>
  <c r="J70" i="13"/>
  <c r="N69" i="13"/>
  <c r="M69" i="13"/>
  <c r="J69" i="13"/>
  <c r="N68" i="13"/>
  <c r="M68" i="13"/>
  <c r="J68" i="13"/>
  <c r="N67" i="13"/>
  <c r="M67" i="13"/>
  <c r="K67" i="13"/>
  <c r="J67" i="13"/>
  <c r="E67" i="13"/>
  <c r="L67" i="13" s="1"/>
  <c r="I67" i="13" s="1"/>
  <c r="N66" i="13"/>
  <c r="M66" i="13"/>
  <c r="L66" i="13"/>
  <c r="I66" i="13" s="1"/>
  <c r="K66" i="13"/>
  <c r="J66" i="13"/>
  <c r="N65" i="13"/>
  <c r="M65" i="13"/>
  <c r="L65" i="13"/>
  <c r="K65" i="13"/>
  <c r="J65" i="13"/>
  <c r="I65" i="13" s="1"/>
  <c r="N64" i="13"/>
  <c r="M64" i="13"/>
  <c r="L64" i="13"/>
  <c r="K64" i="13"/>
  <c r="J64" i="13"/>
  <c r="N63" i="13"/>
  <c r="M63" i="13"/>
  <c r="L63" i="13"/>
  <c r="K63" i="13"/>
  <c r="J63" i="13"/>
  <c r="I63" i="13" s="1"/>
  <c r="N62" i="13"/>
  <c r="M62" i="13"/>
  <c r="L62" i="13"/>
  <c r="K62" i="13"/>
  <c r="I62" i="13" s="1"/>
  <c r="J62" i="13"/>
  <c r="N61" i="13"/>
  <c r="M61" i="13"/>
  <c r="L61" i="13"/>
  <c r="K61" i="13"/>
  <c r="J61" i="13"/>
  <c r="I61" i="13" s="1"/>
  <c r="N60" i="13"/>
  <c r="M60" i="13"/>
  <c r="L60" i="13"/>
  <c r="K60" i="13"/>
  <c r="J60" i="13"/>
  <c r="V38" i="13"/>
  <c r="L38" i="13"/>
  <c r="V37" i="13"/>
  <c r="L37" i="13"/>
  <c r="V36" i="13"/>
  <c r="L36" i="13"/>
  <c r="V35" i="13"/>
  <c r="L35" i="13"/>
  <c r="V34" i="13"/>
  <c r="L34" i="13"/>
  <c r="V33" i="13"/>
  <c r="L33" i="13"/>
  <c r="V32" i="13"/>
  <c r="L32" i="13"/>
  <c r="V31" i="13"/>
  <c r="L31" i="13"/>
  <c r="V30" i="13"/>
  <c r="L30" i="13"/>
  <c r="L29" i="13"/>
  <c r="V28" i="13"/>
  <c r="L28" i="13"/>
  <c r="V27" i="13"/>
  <c r="V26" i="13"/>
  <c r="L26" i="13"/>
  <c r="V25" i="13"/>
  <c r="L25" i="13"/>
  <c r="V24" i="13"/>
  <c r="L24" i="13"/>
  <c r="V23" i="13"/>
  <c r="L23" i="13"/>
  <c r="E12" i="13"/>
  <c r="D12" i="13"/>
  <c r="K10" i="13"/>
  <c r="K9" i="13"/>
  <c r="K8" i="13"/>
  <c r="K7" i="13"/>
  <c r="K6" i="13"/>
  <c r="J5" i="13"/>
  <c r="L4" i="13"/>
  <c r="K4" i="13"/>
  <c r="J4" i="13"/>
  <c r="P3" i="13"/>
  <c r="O3" i="13"/>
  <c r="N3" i="13"/>
  <c r="M3" i="13"/>
  <c r="L3" i="13"/>
  <c r="K3" i="13"/>
  <c r="J3" i="13"/>
  <c r="K2" i="13"/>
  <c r="D1" i="13"/>
  <c r="N399" i="12"/>
  <c r="M399" i="12"/>
  <c r="L399" i="12"/>
  <c r="K399" i="12"/>
  <c r="I399" i="12" s="1"/>
  <c r="J399" i="12"/>
  <c r="N398" i="12"/>
  <c r="M398" i="12"/>
  <c r="L398" i="12"/>
  <c r="K398" i="12"/>
  <c r="J398" i="12"/>
  <c r="I398" i="12"/>
  <c r="N397" i="12"/>
  <c r="M397" i="12"/>
  <c r="L397" i="12"/>
  <c r="K397" i="12"/>
  <c r="I397" i="12" s="1"/>
  <c r="J397" i="12"/>
  <c r="N396" i="12"/>
  <c r="M396" i="12"/>
  <c r="L396" i="12"/>
  <c r="K396" i="12"/>
  <c r="J396" i="12"/>
  <c r="I396" i="12"/>
  <c r="N395" i="12"/>
  <c r="M395" i="12"/>
  <c r="L395" i="12"/>
  <c r="K395" i="12"/>
  <c r="I395" i="12" s="1"/>
  <c r="J395" i="12"/>
  <c r="N394" i="12"/>
  <c r="M394" i="12"/>
  <c r="L394" i="12"/>
  <c r="K394" i="12"/>
  <c r="J394" i="12"/>
  <c r="I394" i="12"/>
  <c r="N393" i="12"/>
  <c r="M393" i="12"/>
  <c r="L393" i="12"/>
  <c r="K393" i="12"/>
  <c r="I393" i="12" s="1"/>
  <c r="J393" i="12"/>
  <c r="N392" i="12"/>
  <c r="M392" i="12"/>
  <c r="L392" i="12"/>
  <c r="K392" i="12"/>
  <c r="J392" i="12"/>
  <c r="I392" i="12"/>
  <c r="N391" i="12"/>
  <c r="M391" i="12"/>
  <c r="L391" i="12"/>
  <c r="K391" i="12"/>
  <c r="I391" i="12" s="1"/>
  <c r="J391" i="12"/>
  <c r="N390" i="12"/>
  <c r="M390" i="12"/>
  <c r="L390" i="12"/>
  <c r="K390" i="12"/>
  <c r="J390" i="12"/>
  <c r="I390" i="12"/>
  <c r="N389" i="12"/>
  <c r="M389" i="12"/>
  <c r="L389" i="12"/>
  <c r="K389" i="12"/>
  <c r="I389" i="12" s="1"/>
  <c r="J389" i="12"/>
  <c r="N388" i="12"/>
  <c r="M388" i="12"/>
  <c r="L388" i="12"/>
  <c r="K388" i="12"/>
  <c r="J388" i="12"/>
  <c r="I388" i="12"/>
  <c r="N387" i="12"/>
  <c r="M387" i="12"/>
  <c r="L387" i="12"/>
  <c r="K387" i="12"/>
  <c r="I387" i="12" s="1"/>
  <c r="J387" i="12"/>
  <c r="N386" i="12"/>
  <c r="M386" i="12"/>
  <c r="L386" i="12"/>
  <c r="K386" i="12"/>
  <c r="J386" i="12"/>
  <c r="I386" i="12"/>
  <c r="N385" i="12"/>
  <c r="M385" i="12"/>
  <c r="L385" i="12"/>
  <c r="K385" i="12"/>
  <c r="I385" i="12" s="1"/>
  <c r="J385" i="12"/>
  <c r="N384" i="12"/>
  <c r="M384" i="12"/>
  <c r="L384" i="12"/>
  <c r="K384" i="12"/>
  <c r="J384" i="12"/>
  <c r="I384" i="12"/>
  <c r="N383" i="12"/>
  <c r="M383" i="12"/>
  <c r="L383" i="12"/>
  <c r="K383" i="12"/>
  <c r="I383" i="12" s="1"/>
  <c r="J383" i="12"/>
  <c r="N382" i="12"/>
  <c r="M382" i="12"/>
  <c r="L382" i="12"/>
  <c r="K382" i="12"/>
  <c r="J382" i="12"/>
  <c r="I382" i="12"/>
  <c r="N381" i="12"/>
  <c r="M381" i="12"/>
  <c r="L381" i="12"/>
  <c r="K381" i="12"/>
  <c r="I381" i="12" s="1"/>
  <c r="J381" i="12"/>
  <c r="N380" i="12"/>
  <c r="M380" i="12"/>
  <c r="L380" i="12"/>
  <c r="K380" i="12"/>
  <c r="J380" i="12"/>
  <c r="I380" i="12"/>
  <c r="N379" i="12"/>
  <c r="M379" i="12"/>
  <c r="L379" i="12"/>
  <c r="K379" i="12"/>
  <c r="I379" i="12" s="1"/>
  <c r="J379" i="12"/>
  <c r="N378" i="12"/>
  <c r="M378" i="12"/>
  <c r="L378" i="12"/>
  <c r="K378" i="12"/>
  <c r="J378" i="12"/>
  <c r="I378" i="12"/>
  <c r="N377" i="12"/>
  <c r="M377" i="12"/>
  <c r="L377" i="12"/>
  <c r="K377" i="12"/>
  <c r="I377" i="12" s="1"/>
  <c r="J377" i="12"/>
  <c r="N376" i="12"/>
  <c r="M376" i="12"/>
  <c r="L376" i="12"/>
  <c r="K376" i="12"/>
  <c r="J376" i="12"/>
  <c r="I376" i="12"/>
  <c r="N375" i="12"/>
  <c r="M375" i="12"/>
  <c r="L375" i="12"/>
  <c r="K375" i="12"/>
  <c r="I375" i="12" s="1"/>
  <c r="J375" i="12"/>
  <c r="N374" i="12"/>
  <c r="M374" i="12"/>
  <c r="L374" i="12"/>
  <c r="K374" i="12"/>
  <c r="J374" i="12"/>
  <c r="I374" i="12"/>
  <c r="N373" i="12"/>
  <c r="M373" i="12"/>
  <c r="L373" i="12"/>
  <c r="K373" i="12"/>
  <c r="I373" i="12" s="1"/>
  <c r="J373" i="12"/>
  <c r="N372" i="12"/>
  <c r="M372" i="12"/>
  <c r="L372" i="12"/>
  <c r="K372" i="12"/>
  <c r="J372" i="12"/>
  <c r="I372" i="12"/>
  <c r="N371" i="12"/>
  <c r="M371" i="12"/>
  <c r="L371" i="12"/>
  <c r="K371" i="12"/>
  <c r="I371" i="12" s="1"/>
  <c r="J371" i="12"/>
  <c r="N370" i="12"/>
  <c r="M370" i="12"/>
  <c r="L370" i="12"/>
  <c r="K370" i="12"/>
  <c r="J370" i="12"/>
  <c r="I370" i="12"/>
  <c r="N369" i="12"/>
  <c r="M369" i="12"/>
  <c r="L369" i="12"/>
  <c r="K369" i="12"/>
  <c r="I369" i="12" s="1"/>
  <c r="J369" i="12"/>
  <c r="N368" i="12"/>
  <c r="M368" i="12"/>
  <c r="L368" i="12"/>
  <c r="K368" i="12"/>
  <c r="J368" i="12"/>
  <c r="I368" i="12"/>
  <c r="N367" i="12"/>
  <c r="M367" i="12"/>
  <c r="L367" i="12"/>
  <c r="K367" i="12"/>
  <c r="I367" i="12" s="1"/>
  <c r="J367" i="12"/>
  <c r="N366" i="12"/>
  <c r="M366" i="12"/>
  <c r="L366" i="12"/>
  <c r="K366" i="12"/>
  <c r="J366" i="12"/>
  <c r="I366" i="12"/>
  <c r="N365" i="12"/>
  <c r="M365" i="12"/>
  <c r="L365" i="12"/>
  <c r="K365" i="12"/>
  <c r="I365" i="12" s="1"/>
  <c r="J365" i="12"/>
  <c r="N364" i="12"/>
  <c r="M364" i="12"/>
  <c r="L364" i="12"/>
  <c r="K364" i="12"/>
  <c r="J364" i="12"/>
  <c r="I364" i="12"/>
  <c r="N363" i="12"/>
  <c r="M363" i="12"/>
  <c r="L363" i="12"/>
  <c r="K363" i="12"/>
  <c r="I363" i="12" s="1"/>
  <c r="J363" i="12"/>
  <c r="N362" i="12"/>
  <c r="M362" i="12"/>
  <c r="L362" i="12"/>
  <c r="K362" i="12"/>
  <c r="J362" i="12"/>
  <c r="I362" i="12"/>
  <c r="N361" i="12"/>
  <c r="M361" i="12"/>
  <c r="L361" i="12"/>
  <c r="K361" i="12"/>
  <c r="I361" i="12" s="1"/>
  <c r="J361" i="12"/>
  <c r="N360" i="12"/>
  <c r="M360" i="12"/>
  <c r="L360" i="12"/>
  <c r="K360" i="12"/>
  <c r="J360" i="12"/>
  <c r="I360" i="12"/>
  <c r="N359" i="12"/>
  <c r="M359" i="12"/>
  <c r="L359" i="12"/>
  <c r="K359" i="12"/>
  <c r="I359" i="12" s="1"/>
  <c r="J359" i="12"/>
  <c r="N358" i="12"/>
  <c r="M358" i="12"/>
  <c r="L358" i="12"/>
  <c r="K358" i="12"/>
  <c r="J358" i="12"/>
  <c r="I358" i="12"/>
  <c r="N357" i="12"/>
  <c r="M357" i="12"/>
  <c r="L357" i="12"/>
  <c r="K357" i="12"/>
  <c r="I357" i="12" s="1"/>
  <c r="J357" i="12"/>
  <c r="N356" i="12"/>
  <c r="M356" i="12"/>
  <c r="L356" i="12"/>
  <c r="K356" i="12"/>
  <c r="J356" i="12"/>
  <c r="I356" i="12"/>
  <c r="N355" i="12"/>
  <c r="M355" i="12"/>
  <c r="L355" i="12"/>
  <c r="K355" i="12"/>
  <c r="I355" i="12" s="1"/>
  <c r="J355" i="12"/>
  <c r="N354" i="12"/>
  <c r="M354" i="12"/>
  <c r="L354" i="12"/>
  <c r="K354" i="12"/>
  <c r="J354" i="12"/>
  <c r="I354" i="12"/>
  <c r="N353" i="12"/>
  <c r="M353" i="12"/>
  <c r="L353" i="12"/>
  <c r="K353" i="12"/>
  <c r="I353" i="12" s="1"/>
  <c r="J353" i="12"/>
  <c r="N352" i="12"/>
  <c r="M352" i="12"/>
  <c r="L352" i="12"/>
  <c r="K352" i="12"/>
  <c r="J352" i="12"/>
  <c r="I352" i="12"/>
  <c r="N351" i="12"/>
  <c r="M351" i="12"/>
  <c r="L351" i="12"/>
  <c r="K351" i="12"/>
  <c r="I351" i="12" s="1"/>
  <c r="K38" i="12" s="1"/>
  <c r="L38" i="12" s="1"/>
  <c r="J351" i="12"/>
  <c r="N350" i="12"/>
  <c r="M350" i="12"/>
  <c r="L350" i="12"/>
  <c r="K350" i="12"/>
  <c r="J350" i="12"/>
  <c r="I350" i="12"/>
  <c r="N349" i="12"/>
  <c r="M349" i="12"/>
  <c r="L349" i="12"/>
  <c r="K349" i="12"/>
  <c r="I349" i="12" s="1"/>
  <c r="J349" i="12"/>
  <c r="N348" i="12"/>
  <c r="M348" i="12"/>
  <c r="L348" i="12"/>
  <c r="K348" i="12"/>
  <c r="J348" i="12"/>
  <c r="I348" i="12"/>
  <c r="N347" i="12"/>
  <c r="M347" i="12"/>
  <c r="L347" i="12"/>
  <c r="K347" i="12"/>
  <c r="I347" i="12" s="1"/>
  <c r="J347" i="12"/>
  <c r="N346" i="12"/>
  <c r="M346" i="12"/>
  <c r="L346" i="12"/>
  <c r="K346" i="12"/>
  <c r="J346" i="12"/>
  <c r="I346" i="12"/>
  <c r="N345" i="12"/>
  <c r="M345" i="12"/>
  <c r="L345" i="12"/>
  <c r="K345" i="12"/>
  <c r="I345" i="12" s="1"/>
  <c r="J345" i="12"/>
  <c r="N344" i="12"/>
  <c r="M344" i="12"/>
  <c r="L344" i="12"/>
  <c r="K344" i="12"/>
  <c r="J344" i="12"/>
  <c r="I344" i="12"/>
  <c r="N343" i="12"/>
  <c r="M343" i="12"/>
  <c r="L343" i="12"/>
  <c r="K343" i="12"/>
  <c r="I343" i="12" s="1"/>
  <c r="J343" i="12"/>
  <c r="N342" i="12"/>
  <c r="M342" i="12"/>
  <c r="L342" i="12"/>
  <c r="K342" i="12"/>
  <c r="J342" i="12"/>
  <c r="I342" i="12"/>
  <c r="N341" i="12"/>
  <c r="M341" i="12"/>
  <c r="L341" i="12"/>
  <c r="K341" i="12"/>
  <c r="I341" i="12" s="1"/>
  <c r="J341" i="12"/>
  <c r="N340" i="12"/>
  <c r="M340" i="12"/>
  <c r="L340" i="12"/>
  <c r="K340" i="12"/>
  <c r="J340" i="12"/>
  <c r="I340" i="12"/>
  <c r="N339" i="12"/>
  <c r="M339" i="12"/>
  <c r="L339" i="12"/>
  <c r="K339" i="12"/>
  <c r="I339" i="12" s="1"/>
  <c r="J339" i="12"/>
  <c r="N338" i="12"/>
  <c r="M338" i="12"/>
  <c r="L338" i="12"/>
  <c r="K338" i="12"/>
  <c r="J338" i="12"/>
  <c r="I338" i="12"/>
  <c r="N337" i="12"/>
  <c r="M337" i="12"/>
  <c r="L337" i="12"/>
  <c r="K337" i="12"/>
  <c r="I337" i="12" s="1"/>
  <c r="J337" i="12"/>
  <c r="N336" i="12"/>
  <c r="M336" i="12"/>
  <c r="L336" i="12"/>
  <c r="K336" i="12"/>
  <c r="J336" i="12"/>
  <c r="I336" i="12"/>
  <c r="U36" i="12" s="1"/>
  <c r="V36" i="12" s="1"/>
  <c r="N335" i="12"/>
  <c r="M335" i="12"/>
  <c r="L335" i="12"/>
  <c r="K335" i="12"/>
  <c r="I335" i="12" s="1"/>
  <c r="J335" i="12"/>
  <c r="N334" i="12"/>
  <c r="M334" i="12"/>
  <c r="L334" i="12"/>
  <c r="K334" i="12"/>
  <c r="J334" i="12"/>
  <c r="I334" i="12"/>
  <c r="N333" i="12"/>
  <c r="M333" i="12"/>
  <c r="L333" i="12"/>
  <c r="K333" i="12"/>
  <c r="I333" i="12" s="1"/>
  <c r="J333" i="12"/>
  <c r="N332" i="12"/>
  <c r="M332" i="12"/>
  <c r="L332" i="12"/>
  <c r="K332" i="12"/>
  <c r="J332" i="12"/>
  <c r="I332" i="12"/>
  <c r="N331" i="12"/>
  <c r="M331" i="12"/>
  <c r="L331" i="12"/>
  <c r="K331" i="12"/>
  <c r="I331" i="12" s="1"/>
  <c r="J331" i="12"/>
  <c r="N330" i="12"/>
  <c r="M330" i="12"/>
  <c r="L330" i="12"/>
  <c r="K330" i="12"/>
  <c r="J330" i="12"/>
  <c r="I330" i="12"/>
  <c r="N329" i="12"/>
  <c r="M329" i="12"/>
  <c r="L329" i="12"/>
  <c r="K329" i="12"/>
  <c r="I329" i="12" s="1"/>
  <c r="J329" i="12"/>
  <c r="N328" i="12"/>
  <c r="M328" i="12"/>
  <c r="L328" i="12"/>
  <c r="K328" i="12"/>
  <c r="J328" i="12"/>
  <c r="I328" i="12"/>
  <c r="N327" i="12"/>
  <c r="M327" i="12"/>
  <c r="L327" i="12"/>
  <c r="K327" i="12"/>
  <c r="I327" i="12" s="1"/>
  <c r="J327" i="12"/>
  <c r="N326" i="12"/>
  <c r="M326" i="12"/>
  <c r="L326" i="12"/>
  <c r="K326" i="12"/>
  <c r="J326" i="12"/>
  <c r="I326" i="12"/>
  <c r="N325" i="12"/>
  <c r="M325" i="12"/>
  <c r="L325" i="12"/>
  <c r="K325" i="12"/>
  <c r="I325" i="12" s="1"/>
  <c r="J325" i="12"/>
  <c r="N324" i="12"/>
  <c r="M324" i="12"/>
  <c r="L324" i="12"/>
  <c r="K324" i="12"/>
  <c r="J324" i="12"/>
  <c r="I324" i="12"/>
  <c r="N323" i="12"/>
  <c r="M323" i="12"/>
  <c r="L323" i="12"/>
  <c r="K323" i="12"/>
  <c r="I323" i="12" s="1"/>
  <c r="J323" i="12"/>
  <c r="N322" i="12"/>
  <c r="M322" i="12"/>
  <c r="L322" i="12"/>
  <c r="K322" i="12"/>
  <c r="J322" i="12"/>
  <c r="I322" i="12"/>
  <c r="N321" i="12"/>
  <c r="M321" i="12"/>
  <c r="L321" i="12"/>
  <c r="K321" i="12"/>
  <c r="I321" i="12" s="1"/>
  <c r="J321" i="12"/>
  <c r="N320" i="12"/>
  <c r="M320" i="12"/>
  <c r="L320" i="12"/>
  <c r="K320" i="12"/>
  <c r="J320" i="12"/>
  <c r="I320" i="12"/>
  <c r="N319" i="12"/>
  <c r="M319" i="12"/>
  <c r="L319" i="12"/>
  <c r="K319" i="12"/>
  <c r="I319" i="12" s="1"/>
  <c r="J319" i="12"/>
  <c r="N318" i="12"/>
  <c r="M318" i="12"/>
  <c r="L318" i="12"/>
  <c r="K318" i="12"/>
  <c r="J318" i="12"/>
  <c r="I318" i="12"/>
  <c r="N317" i="12"/>
  <c r="M317" i="12"/>
  <c r="L317" i="12"/>
  <c r="K317" i="12"/>
  <c r="I317" i="12" s="1"/>
  <c r="J317" i="12"/>
  <c r="N316" i="12"/>
  <c r="M316" i="12"/>
  <c r="L316" i="12"/>
  <c r="K316" i="12"/>
  <c r="J316" i="12"/>
  <c r="I316" i="12"/>
  <c r="N315" i="12"/>
  <c r="M315" i="12"/>
  <c r="L315" i="12"/>
  <c r="K315" i="12"/>
  <c r="I315" i="12" s="1"/>
  <c r="J315" i="12"/>
  <c r="N314" i="12"/>
  <c r="M314" i="12"/>
  <c r="L314" i="12"/>
  <c r="K314" i="12"/>
  <c r="J314" i="12"/>
  <c r="I314" i="12"/>
  <c r="N313" i="12"/>
  <c r="M313" i="12"/>
  <c r="L313" i="12"/>
  <c r="K313" i="12"/>
  <c r="I313" i="12" s="1"/>
  <c r="J313" i="12"/>
  <c r="N312" i="12"/>
  <c r="M312" i="12"/>
  <c r="L312" i="12"/>
  <c r="K312" i="12"/>
  <c r="J312" i="12"/>
  <c r="I312" i="12"/>
  <c r="N311" i="12"/>
  <c r="M311" i="12"/>
  <c r="L311" i="12"/>
  <c r="K311" i="12"/>
  <c r="I311" i="12" s="1"/>
  <c r="J311" i="12"/>
  <c r="N310" i="12"/>
  <c r="M310" i="12"/>
  <c r="L310" i="12"/>
  <c r="K310" i="12"/>
  <c r="J310" i="12"/>
  <c r="I310" i="12"/>
  <c r="N309" i="12"/>
  <c r="M309" i="12"/>
  <c r="L309" i="12"/>
  <c r="K309" i="12"/>
  <c r="I309" i="12" s="1"/>
  <c r="J309" i="12"/>
  <c r="N308" i="12"/>
  <c r="M308" i="12"/>
  <c r="L308" i="12"/>
  <c r="K308" i="12"/>
  <c r="J308" i="12"/>
  <c r="I308" i="12"/>
  <c r="N307" i="12"/>
  <c r="M307" i="12"/>
  <c r="L307" i="12"/>
  <c r="K307" i="12"/>
  <c r="I307" i="12" s="1"/>
  <c r="J307" i="12"/>
  <c r="N306" i="12"/>
  <c r="M306" i="12"/>
  <c r="L306" i="12"/>
  <c r="K306" i="12"/>
  <c r="J306" i="12"/>
  <c r="I306" i="12"/>
  <c r="N305" i="12"/>
  <c r="M305" i="12"/>
  <c r="L305" i="12"/>
  <c r="K305" i="12"/>
  <c r="I305" i="12" s="1"/>
  <c r="J305" i="12"/>
  <c r="N304" i="12"/>
  <c r="M304" i="12"/>
  <c r="L304" i="12"/>
  <c r="K304" i="12"/>
  <c r="J304" i="12"/>
  <c r="I304" i="12"/>
  <c r="N303" i="12"/>
  <c r="M303" i="12"/>
  <c r="L303" i="12"/>
  <c r="K303" i="12"/>
  <c r="I303" i="12" s="1"/>
  <c r="J303" i="12"/>
  <c r="N302" i="12"/>
  <c r="M302" i="12"/>
  <c r="L302" i="12"/>
  <c r="K302" i="12"/>
  <c r="J302" i="12"/>
  <c r="I302" i="12"/>
  <c r="N301" i="12"/>
  <c r="M301" i="12"/>
  <c r="L301" i="12"/>
  <c r="K301" i="12"/>
  <c r="I301" i="12" s="1"/>
  <c r="J301" i="12"/>
  <c r="N300" i="12"/>
  <c r="M300" i="12"/>
  <c r="L300" i="12"/>
  <c r="K300" i="12"/>
  <c r="J300" i="12"/>
  <c r="I300" i="12"/>
  <c r="N299" i="12"/>
  <c r="M299" i="12"/>
  <c r="L299" i="12"/>
  <c r="K299" i="12"/>
  <c r="I299" i="12" s="1"/>
  <c r="J299" i="12"/>
  <c r="N298" i="12"/>
  <c r="M298" i="12"/>
  <c r="L298" i="12"/>
  <c r="K298" i="12"/>
  <c r="J298" i="12"/>
  <c r="I298" i="12"/>
  <c r="N297" i="12"/>
  <c r="M297" i="12"/>
  <c r="L297" i="12"/>
  <c r="K297" i="12"/>
  <c r="I297" i="12" s="1"/>
  <c r="J297" i="12"/>
  <c r="N296" i="12"/>
  <c r="M296" i="12"/>
  <c r="L296" i="12"/>
  <c r="K296" i="12"/>
  <c r="J296" i="12"/>
  <c r="I296" i="12"/>
  <c r="N295" i="12"/>
  <c r="M295" i="12"/>
  <c r="L295" i="12"/>
  <c r="K295" i="12"/>
  <c r="I295" i="12" s="1"/>
  <c r="J295" i="12"/>
  <c r="N294" i="12"/>
  <c r="M294" i="12"/>
  <c r="L294" i="12"/>
  <c r="K294" i="12"/>
  <c r="J294" i="12"/>
  <c r="I294" i="12"/>
  <c r="N293" i="12"/>
  <c r="M293" i="12"/>
  <c r="L293" i="12"/>
  <c r="K293" i="12"/>
  <c r="I293" i="12" s="1"/>
  <c r="J293" i="12"/>
  <c r="N292" i="12"/>
  <c r="M292" i="12"/>
  <c r="L292" i="12"/>
  <c r="K292" i="12"/>
  <c r="J292" i="12"/>
  <c r="I292" i="12"/>
  <c r="N291" i="12"/>
  <c r="M291" i="12"/>
  <c r="L291" i="12"/>
  <c r="K291" i="12"/>
  <c r="I291" i="12" s="1"/>
  <c r="J291" i="12"/>
  <c r="N290" i="12"/>
  <c r="M290" i="12"/>
  <c r="L290" i="12"/>
  <c r="K290" i="12"/>
  <c r="J290" i="12"/>
  <c r="I290" i="12"/>
  <c r="N289" i="12"/>
  <c r="M289" i="12"/>
  <c r="L289" i="12"/>
  <c r="K289" i="12"/>
  <c r="I289" i="12" s="1"/>
  <c r="J289" i="12"/>
  <c r="N288" i="12"/>
  <c r="M288" i="12"/>
  <c r="L288" i="12"/>
  <c r="K288" i="12"/>
  <c r="J288" i="12"/>
  <c r="I288" i="12"/>
  <c r="N287" i="12"/>
  <c r="M287" i="12"/>
  <c r="L287" i="12"/>
  <c r="K287" i="12"/>
  <c r="I287" i="12" s="1"/>
  <c r="J287" i="12"/>
  <c r="N286" i="12"/>
  <c r="M286" i="12"/>
  <c r="L286" i="12"/>
  <c r="K286" i="12"/>
  <c r="J286" i="12"/>
  <c r="I286" i="12"/>
  <c r="N285" i="12"/>
  <c r="M285" i="12"/>
  <c r="L285" i="12"/>
  <c r="K285" i="12"/>
  <c r="I285" i="12" s="1"/>
  <c r="J285" i="12"/>
  <c r="N284" i="12"/>
  <c r="M284" i="12"/>
  <c r="L284" i="12"/>
  <c r="K284" i="12"/>
  <c r="J284" i="12"/>
  <c r="I284" i="12"/>
  <c r="N283" i="12"/>
  <c r="M283" i="12"/>
  <c r="L283" i="12"/>
  <c r="K283" i="12"/>
  <c r="I283" i="12" s="1"/>
  <c r="J283" i="12"/>
  <c r="N282" i="12"/>
  <c r="M282" i="12"/>
  <c r="L282" i="12"/>
  <c r="K282" i="12"/>
  <c r="J282" i="12"/>
  <c r="I282" i="12"/>
  <c r="N281" i="12"/>
  <c r="M281" i="12"/>
  <c r="L281" i="12"/>
  <c r="K281" i="12"/>
  <c r="I281" i="12" s="1"/>
  <c r="J281" i="12"/>
  <c r="N280" i="12"/>
  <c r="M280" i="12"/>
  <c r="L280" i="12"/>
  <c r="K280" i="12"/>
  <c r="J280" i="12"/>
  <c r="I280" i="12"/>
  <c r="N279" i="12"/>
  <c r="M279" i="12"/>
  <c r="L279" i="12"/>
  <c r="K279" i="12"/>
  <c r="I279" i="12" s="1"/>
  <c r="U35" i="12" s="1"/>
  <c r="V35" i="12" s="1"/>
  <c r="J279" i="12"/>
  <c r="N278" i="12"/>
  <c r="M278" i="12"/>
  <c r="L278" i="12"/>
  <c r="K278" i="12"/>
  <c r="J278" i="12"/>
  <c r="I278" i="12"/>
  <c r="N277" i="12"/>
  <c r="M277" i="12"/>
  <c r="L277" i="12"/>
  <c r="K277" i="12"/>
  <c r="I277" i="12" s="1"/>
  <c r="J277" i="12"/>
  <c r="N276" i="12"/>
  <c r="M276" i="12"/>
  <c r="L276" i="12"/>
  <c r="K276" i="12"/>
  <c r="J276" i="12"/>
  <c r="I276" i="12"/>
  <c r="N275" i="12"/>
  <c r="M275" i="12"/>
  <c r="L275" i="12"/>
  <c r="K275" i="12"/>
  <c r="I275" i="12" s="1"/>
  <c r="J275" i="12"/>
  <c r="N274" i="12"/>
  <c r="M274" i="12"/>
  <c r="L274" i="12"/>
  <c r="K274" i="12"/>
  <c r="J274" i="12"/>
  <c r="I274" i="12"/>
  <c r="N273" i="12"/>
  <c r="M273" i="12"/>
  <c r="L273" i="12"/>
  <c r="K273" i="12"/>
  <c r="I273" i="12" s="1"/>
  <c r="J273" i="12"/>
  <c r="N272" i="12"/>
  <c r="M272" i="12"/>
  <c r="L272" i="12"/>
  <c r="K272" i="12"/>
  <c r="J272" i="12"/>
  <c r="I272" i="12"/>
  <c r="N271" i="12"/>
  <c r="M271" i="12"/>
  <c r="L271" i="12"/>
  <c r="K271" i="12"/>
  <c r="I271" i="12" s="1"/>
  <c r="J271" i="12"/>
  <c r="N270" i="12"/>
  <c r="M270" i="12"/>
  <c r="L270" i="12"/>
  <c r="K270" i="12"/>
  <c r="J270" i="12"/>
  <c r="I270" i="12"/>
  <c r="N269" i="12"/>
  <c r="M269" i="12"/>
  <c r="L269" i="12"/>
  <c r="K269" i="12"/>
  <c r="I269" i="12" s="1"/>
  <c r="J269" i="12"/>
  <c r="N268" i="12"/>
  <c r="M268" i="12"/>
  <c r="L268" i="12"/>
  <c r="K268" i="12"/>
  <c r="J268" i="12"/>
  <c r="I268" i="12"/>
  <c r="N267" i="12"/>
  <c r="M267" i="12"/>
  <c r="L267" i="12"/>
  <c r="K267" i="12"/>
  <c r="I267" i="12" s="1"/>
  <c r="J267" i="12"/>
  <c r="N266" i="12"/>
  <c r="M266" i="12"/>
  <c r="L266" i="12"/>
  <c r="K266" i="12"/>
  <c r="J266" i="12"/>
  <c r="I266" i="12"/>
  <c r="N265" i="12"/>
  <c r="M265" i="12"/>
  <c r="L265" i="12"/>
  <c r="K265" i="12"/>
  <c r="I265" i="12" s="1"/>
  <c r="J265" i="12"/>
  <c r="N264" i="12"/>
  <c r="M264" i="12"/>
  <c r="L264" i="12"/>
  <c r="K264" i="12"/>
  <c r="J264" i="12"/>
  <c r="I264" i="12"/>
  <c r="N263" i="12"/>
  <c r="M263" i="12"/>
  <c r="L263" i="12"/>
  <c r="K263" i="12"/>
  <c r="I263" i="12" s="1"/>
  <c r="J263" i="12"/>
  <c r="N262" i="12"/>
  <c r="M262" i="12"/>
  <c r="L262" i="12"/>
  <c r="K262" i="12"/>
  <c r="J262" i="12"/>
  <c r="I262" i="12"/>
  <c r="N261" i="12"/>
  <c r="M261" i="12"/>
  <c r="L261" i="12"/>
  <c r="K261" i="12"/>
  <c r="I261" i="12" s="1"/>
  <c r="J261" i="12"/>
  <c r="N260" i="12"/>
  <c r="M260" i="12"/>
  <c r="L260" i="12"/>
  <c r="K260" i="12"/>
  <c r="J260" i="12"/>
  <c r="I260" i="12"/>
  <c r="N259" i="12"/>
  <c r="M259" i="12"/>
  <c r="L259" i="12"/>
  <c r="K259" i="12"/>
  <c r="I259" i="12" s="1"/>
  <c r="J259" i="12"/>
  <c r="N258" i="12"/>
  <c r="M258" i="12"/>
  <c r="L258" i="12"/>
  <c r="K258" i="12"/>
  <c r="J258" i="12"/>
  <c r="I258" i="12"/>
  <c r="N257" i="12"/>
  <c r="M257" i="12"/>
  <c r="L257" i="12"/>
  <c r="K257" i="12"/>
  <c r="I257" i="12" s="1"/>
  <c r="J257" i="12"/>
  <c r="N256" i="12"/>
  <c r="M256" i="12"/>
  <c r="L256" i="12"/>
  <c r="K256" i="12"/>
  <c r="J256" i="12"/>
  <c r="I256" i="12"/>
  <c r="N255" i="12"/>
  <c r="M255" i="12"/>
  <c r="L255" i="12"/>
  <c r="K255" i="12"/>
  <c r="I255" i="12" s="1"/>
  <c r="J255" i="12"/>
  <c r="N254" i="12"/>
  <c r="M254" i="12"/>
  <c r="L254" i="12"/>
  <c r="K254" i="12"/>
  <c r="J254" i="12"/>
  <c r="I254" i="12"/>
  <c r="N253" i="12"/>
  <c r="M253" i="12"/>
  <c r="L253" i="12"/>
  <c r="K253" i="12"/>
  <c r="I253" i="12" s="1"/>
  <c r="J253" i="12"/>
  <c r="N252" i="12"/>
  <c r="M252" i="12"/>
  <c r="L252" i="12"/>
  <c r="K252" i="12"/>
  <c r="J252" i="12"/>
  <c r="I252" i="12"/>
  <c r="N251" i="12"/>
  <c r="M251" i="12"/>
  <c r="L251" i="12"/>
  <c r="K251" i="12"/>
  <c r="I251" i="12" s="1"/>
  <c r="U34" i="12" s="1"/>
  <c r="V34" i="12" s="1"/>
  <c r="J251" i="12"/>
  <c r="N250" i="12"/>
  <c r="M250" i="12"/>
  <c r="L250" i="12"/>
  <c r="K250" i="12"/>
  <c r="J250" i="12"/>
  <c r="I250" i="12"/>
  <c r="N249" i="12"/>
  <c r="M249" i="12"/>
  <c r="L249" i="12"/>
  <c r="K249" i="12"/>
  <c r="I249" i="12" s="1"/>
  <c r="J249" i="12"/>
  <c r="N248" i="12"/>
  <c r="M248" i="12"/>
  <c r="L248" i="12"/>
  <c r="K248" i="12"/>
  <c r="J248" i="12"/>
  <c r="I248" i="12"/>
  <c r="N247" i="12"/>
  <c r="M247" i="12"/>
  <c r="L247" i="12"/>
  <c r="K247" i="12"/>
  <c r="I247" i="12" s="1"/>
  <c r="J247" i="12"/>
  <c r="N246" i="12"/>
  <c r="M246" i="12"/>
  <c r="L246" i="12"/>
  <c r="K246" i="12"/>
  <c r="J246" i="12"/>
  <c r="I246" i="12"/>
  <c r="N245" i="12"/>
  <c r="M245" i="12"/>
  <c r="L245" i="12"/>
  <c r="K245" i="12"/>
  <c r="I245" i="12" s="1"/>
  <c r="J245" i="12"/>
  <c r="N244" i="12"/>
  <c r="M244" i="12"/>
  <c r="L244" i="12"/>
  <c r="K244" i="12"/>
  <c r="J244" i="12"/>
  <c r="I244" i="12"/>
  <c r="N243" i="12"/>
  <c r="M243" i="12"/>
  <c r="L243" i="12"/>
  <c r="K243" i="12"/>
  <c r="I243" i="12" s="1"/>
  <c r="J243" i="12"/>
  <c r="N242" i="12"/>
  <c r="M242" i="12"/>
  <c r="L242" i="12"/>
  <c r="K242" i="12"/>
  <c r="J242" i="12"/>
  <c r="I242" i="12"/>
  <c r="N241" i="12"/>
  <c r="M241" i="12"/>
  <c r="L241" i="12"/>
  <c r="K241" i="12"/>
  <c r="I241" i="12" s="1"/>
  <c r="J241" i="12"/>
  <c r="N240" i="12"/>
  <c r="M240" i="12"/>
  <c r="L240" i="12"/>
  <c r="K240" i="12"/>
  <c r="J240" i="12"/>
  <c r="I240" i="12"/>
  <c r="N239" i="12"/>
  <c r="M239" i="12"/>
  <c r="L239" i="12"/>
  <c r="K239" i="12"/>
  <c r="I239" i="12" s="1"/>
  <c r="J239" i="12"/>
  <c r="N238" i="12"/>
  <c r="M238" i="12"/>
  <c r="L238" i="12"/>
  <c r="K238" i="12"/>
  <c r="J238" i="12"/>
  <c r="I238" i="12"/>
  <c r="N237" i="12"/>
  <c r="M237" i="12"/>
  <c r="L237" i="12"/>
  <c r="K237" i="12"/>
  <c r="I237" i="12" s="1"/>
  <c r="J237" i="12"/>
  <c r="N236" i="12"/>
  <c r="M236" i="12"/>
  <c r="L236" i="12"/>
  <c r="K236" i="12"/>
  <c r="J236" i="12"/>
  <c r="I236" i="12"/>
  <c r="U38" i="12" s="1"/>
  <c r="V38" i="12" s="1"/>
  <c r="N235" i="12"/>
  <c r="M235" i="12"/>
  <c r="L235" i="12"/>
  <c r="K235" i="12"/>
  <c r="I235" i="12" s="1"/>
  <c r="U37" i="12" s="1"/>
  <c r="V37" i="12" s="1"/>
  <c r="J235" i="12"/>
  <c r="N234" i="12"/>
  <c r="M234" i="12"/>
  <c r="L234" i="12"/>
  <c r="K234" i="12"/>
  <c r="J234" i="12"/>
  <c r="I234" i="12"/>
  <c r="N233" i="12"/>
  <c r="M233" i="12"/>
  <c r="L233" i="12"/>
  <c r="K233" i="12"/>
  <c r="I233" i="12" s="1"/>
  <c r="J233" i="12"/>
  <c r="N232" i="12"/>
  <c r="M232" i="12"/>
  <c r="L232" i="12"/>
  <c r="K232" i="12"/>
  <c r="J232" i="12"/>
  <c r="I232" i="12"/>
  <c r="N231" i="12"/>
  <c r="M231" i="12"/>
  <c r="L231" i="12"/>
  <c r="K231" i="12"/>
  <c r="I231" i="12" s="1"/>
  <c r="U33" i="12" s="1"/>
  <c r="V33" i="12" s="1"/>
  <c r="J231" i="12"/>
  <c r="N230" i="12"/>
  <c r="M230" i="12"/>
  <c r="L230" i="12"/>
  <c r="K230" i="12"/>
  <c r="J230" i="12"/>
  <c r="I230" i="12"/>
  <c r="N229" i="12"/>
  <c r="M229" i="12"/>
  <c r="L229" i="12"/>
  <c r="K229" i="12"/>
  <c r="I229" i="12" s="1"/>
  <c r="J229" i="12"/>
  <c r="N228" i="12"/>
  <c r="M228" i="12"/>
  <c r="L228" i="12"/>
  <c r="K228" i="12"/>
  <c r="J228" i="12"/>
  <c r="I228" i="12"/>
  <c r="N227" i="12"/>
  <c r="M227" i="12"/>
  <c r="L227" i="12"/>
  <c r="K227" i="12"/>
  <c r="I227" i="12" s="1"/>
  <c r="J227" i="12"/>
  <c r="N226" i="12"/>
  <c r="M226" i="12"/>
  <c r="L226" i="12"/>
  <c r="K226" i="12"/>
  <c r="J226" i="12"/>
  <c r="I226" i="12"/>
  <c r="N225" i="12"/>
  <c r="M225" i="12"/>
  <c r="L225" i="12"/>
  <c r="K225" i="12"/>
  <c r="I225" i="12" s="1"/>
  <c r="J225" i="12"/>
  <c r="N224" i="12"/>
  <c r="M224" i="12"/>
  <c r="L224" i="12"/>
  <c r="K224" i="12"/>
  <c r="J224" i="12"/>
  <c r="I224" i="12"/>
  <c r="N223" i="12"/>
  <c r="M223" i="12"/>
  <c r="L223" i="12"/>
  <c r="K223" i="12"/>
  <c r="I223" i="12" s="1"/>
  <c r="J223" i="12"/>
  <c r="N222" i="12"/>
  <c r="M222" i="12"/>
  <c r="L222" i="12"/>
  <c r="K222" i="12"/>
  <c r="J222" i="12"/>
  <c r="I222" i="12"/>
  <c r="N221" i="12"/>
  <c r="M221" i="12"/>
  <c r="L221" i="12"/>
  <c r="K221" i="12"/>
  <c r="I221" i="12" s="1"/>
  <c r="J221" i="12"/>
  <c r="N220" i="12"/>
  <c r="M220" i="12"/>
  <c r="L220" i="12"/>
  <c r="K220" i="12"/>
  <c r="J220" i="12"/>
  <c r="I220" i="12"/>
  <c r="N219" i="12"/>
  <c r="M219" i="12"/>
  <c r="L219" i="12"/>
  <c r="K219" i="12"/>
  <c r="I219" i="12" s="1"/>
  <c r="J219" i="12"/>
  <c r="N218" i="12"/>
  <c r="M218" i="12"/>
  <c r="L218" i="12"/>
  <c r="K218" i="12"/>
  <c r="J218" i="12"/>
  <c r="I218" i="12"/>
  <c r="N217" i="12"/>
  <c r="M217" i="12"/>
  <c r="L217" i="12"/>
  <c r="K217" i="12"/>
  <c r="I217" i="12" s="1"/>
  <c r="J217" i="12"/>
  <c r="N216" i="12"/>
  <c r="M216" i="12"/>
  <c r="L216" i="12"/>
  <c r="K216" i="12"/>
  <c r="J216" i="12"/>
  <c r="I216" i="12"/>
  <c r="N215" i="12"/>
  <c r="M215" i="12"/>
  <c r="L215" i="12"/>
  <c r="K215" i="12"/>
  <c r="I215" i="12" s="1"/>
  <c r="J215" i="12"/>
  <c r="N214" i="12"/>
  <c r="M214" i="12"/>
  <c r="L214" i="12"/>
  <c r="K214" i="12"/>
  <c r="J214" i="12"/>
  <c r="I214" i="12"/>
  <c r="N213" i="12"/>
  <c r="M213" i="12"/>
  <c r="L213" i="12"/>
  <c r="K213" i="12"/>
  <c r="I213" i="12" s="1"/>
  <c r="J213" i="12"/>
  <c r="N212" i="12"/>
  <c r="M212" i="12"/>
  <c r="L212" i="12"/>
  <c r="K212" i="12"/>
  <c r="J212" i="12"/>
  <c r="I212" i="12"/>
  <c r="N211" i="12"/>
  <c r="M211" i="12"/>
  <c r="L211" i="12"/>
  <c r="K211" i="12"/>
  <c r="I211" i="12" s="1"/>
  <c r="J211" i="12"/>
  <c r="N210" i="12"/>
  <c r="M210" i="12"/>
  <c r="L210" i="12"/>
  <c r="K210" i="12"/>
  <c r="J210" i="12"/>
  <c r="I210" i="12"/>
  <c r="N209" i="12"/>
  <c r="M209" i="12"/>
  <c r="L209" i="12"/>
  <c r="K209" i="12"/>
  <c r="I209" i="12" s="1"/>
  <c r="U32" i="12" s="1"/>
  <c r="V32" i="12" s="1"/>
  <c r="J209" i="12"/>
  <c r="N208" i="12"/>
  <c r="M208" i="12"/>
  <c r="L208" i="12"/>
  <c r="K208" i="12"/>
  <c r="J208" i="12"/>
  <c r="I208" i="12"/>
  <c r="N207" i="12"/>
  <c r="M207" i="12"/>
  <c r="L207" i="12"/>
  <c r="K207" i="12"/>
  <c r="I207" i="12" s="1"/>
  <c r="J207" i="12"/>
  <c r="N206" i="12"/>
  <c r="M206" i="12"/>
  <c r="L206" i="12"/>
  <c r="K206" i="12"/>
  <c r="J206" i="12"/>
  <c r="I206" i="12"/>
  <c r="N205" i="12"/>
  <c r="M205" i="12"/>
  <c r="L205" i="12"/>
  <c r="K205" i="12"/>
  <c r="I205" i="12" s="1"/>
  <c r="J205" i="12"/>
  <c r="N204" i="12"/>
  <c r="M204" i="12"/>
  <c r="L204" i="12"/>
  <c r="K204" i="12"/>
  <c r="J204" i="12"/>
  <c r="I204" i="12"/>
  <c r="N203" i="12"/>
  <c r="M203" i="12"/>
  <c r="L203" i="12"/>
  <c r="K203" i="12"/>
  <c r="I203" i="12" s="1"/>
  <c r="K37" i="12" s="1"/>
  <c r="L37" i="12" s="1"/>
  <c r="J203" i="12"/>
  <c r="N202" i="12"/>
  <c r="M202" i="12"/>
  <c r="L202" i="12"/>
  <c r="K202" i="12"/>
  <c r="J202" i="12"/>
  <c r="I202" i="12"/>
  <c r="K36" i="12" s="1"/>
  <c r="L36" i="12" s="1"/>
  <c r="N201" i="12"/>
  <c r="M201" i="12"/>
  <c r="L201" i="12"/>
  <c r="K201" i="12"/>
  <c r="I201" i="12" s="1"/>
  <c r="K35" i="12" s="1"/>
  <c r="L35" i="12" s="1"/>
  <c r="J201" i="12"/>
  <c r="N200" i="12"/>
  <c r="M200" i="12"/>
  <c r="L200" i="12"/>
  <c r="K200" i="12"/>
  <c r="J200" i="12"/>
  <c r="I200" i="12"/>
  <c r="N199" i="12"/>
  <c r="M199" i="12"/>
  <c r="L199" i="12"/>
  <c r="K199" i="12"/>
  <c r="I199" i="12" s="1"/>
  <c r="U31" i="12" s="1"/>
  <c r="V31" i="12" s="1"/>
  <c r="J199" i="12"/>
  <c r="N198" i="12"/>
  <c r="M198" i="12"/>
  <c r="L198" i="12"/>
  <c r="K198" i="12"/>
  <c r="J198" i="12"/>
  <c r="I198" i="12"/>
  <c r="N197" i="12"/>
  <c r="M197" i="12"/>
  <c r="L197" i="12"/>
  <c r="K197" i="12"/>
  <c r="I197" i="12" s="1"/>
  <c r="J197" i="12"/>
  <c r="N196" i="12"/>
  <c r="M196" i="12"/>
  <c r="L196" i="12"/>
  <c r="K196" i="12"/>
  <c r="J196" i="12"/>
  <c r="I196" i="12"/>
  <c r="K34" i="12" s="1"/>
  <c r="L34" i="12" s="1"/>
  <c r="N195" i="12"/>
  <c r="M195" i="12"/>
  <c r="L195" i="12"/>
  <c r="K195" i="12"/>
  <c r="I195" i="12" s="1"/>
  <c r="K33" i="12" s="1"/>
  <c r="L33" i="12" s="1"/>
  <c r="J195" i="12"/>
  <c r="N194" i="12"/>
  <c r="M194" i="12"/>
  <c r="L194" i="12"/>
  <c r="K194" i="12"/>
  <c r="J194" i="12"/>
  <c r="I194" i="12"/>
  <c r="N193" i="12"/>
  <c r="M193" i="12"/>
  <c r="L193" i="12"/>
  <c r="K193" i="12"/>
  <c r="I193" i="12" s="1"/>
  <c r="J193" i="12"/>
  <c r="N192" i="12"/>
  <c r="M192" i="12"/>
  <c r="L192" i="12"/>
  <c r="K192" i="12"/>
  <c r="J192" i="12"/>
  <c r="I192" i="12"/>
  <c r="N191" i="12"/>
  <c r="M191" i="12"/>
  <c r="L191" i="12"/>
  <c r="K191" i="12"/>
  <c r="I191" i="12" s="1"/>
  <c r="J191" i="12"/>
  <c r="N190" i="12"/>
  <c r="M190" i="12"/>
  <c r="L190" i="12"/>
  <c r="K190" i="12"/>
  <c r="J190" i="12"/>
  <c r="I190" i="12"/>
  <c r="N189" i="12"/>
  <c r="M189" i="12"/>
  <c r="L189" i="12"/>
  <c r="K189" i="12"/>
  <c r="I189" i="12" s="1"/>
  <c r="J189" i="12"/>
  <c r="N188" i="12"/>
  <c r="M188" i="12"/>
  <c r="L188" i="12"/>
  <c r="K188" i="12"/>
  <c r="J188" i="12"/>
  <c r="I188" i="12"/>
  <c r="N187" i="12"/>
  <c r="M187" i="12"/>
  <c r="L187" i="12"/>
  <c r="K187" i="12"/>
  <c r="I187" i="12" s="1"/>
  <c r="K32" i="12" s="1"/>
  <c r="L32" i="12" s="1"/>
  <c r="J187" i="12"/>
  <c r="N186" i="12"/>
  <c r="M186" i="12"/>
  <c r="L186" i="12"/>
  <c r="K186" i="12"/>
  <c r="J186" i="12"/>
  <c r="I186" i="12"/>
  <c r="K31" i="12" s="1"/>
  <c r="L31" i="12" s="1"/>
  <c r="N185" i="12"/>
  <c r="M185" i="12"/>
  <c r="L185" i="12"/>
  <c r="K185" i="12"/>
  <c r="I185" i="12" s="1"/>
  <c r="K30" i="12" s="1"/>
  <c r="L30" i="12" s="1"/>
  <c r="J185" i="12"/>
  <c r="N184" i="12"/>
  <c r="M184" i="12"/>
  <c r="L184" i="12"/>
  <c r="K184" i="12"/>
  <c r="J184" i="12"/>
  <c r="I184" i="12"/>
  <c r="N183" i="12"/>
  <c r="M183" i="12"/>
  <c r="L183" i="12"/>
  <c r="K183" i="12"/>
  <c r="I183" i="12" s="1"/>
  <c r="J183" i="12"/>
  <c r="N182" i="12"/>
  <c r="M182" i="12"/>
  <c r="L182" i="12"/>
  <c r="K182" i="12"/>
  <c r="J182" i="12"/>
  <c r="I182" i="12"/>
  <c r="N181" i="12"/>
  <c r="M181" i="12"/>
  <c r="L181" i="12"/>
  <c r="K181" i="12"/>
  <c r="J181" i="12"/>
  <c r="N180" i="12"/>
  <c r="M180" i="12"/>
  <c r="L180" i="12"/>
  <c r="K180" i="12"/>
  <c r="J180" i="12"/>
  <c r="I180" i="12"/>
  <c r="N179" i="12"/>
  <c r="M179" i="12"/>
  <c r="L179" i="12"/>
  <c r="K179" i="12"/>
  <c r="I179" i="12" s="1"/>
  <c r="J179" i="12"/>
  <c r="N178" i="12"/>
  <c r="M178" i="12"/>
  <c r="L178" i="12"/>
  <c r="I178" i="12" s="1"/>
  <c r="U30" i="12" s="1"/>
  <c r="K178" i="12"/>
  <c r="J178" i="12"/>
  <c r="N177" i="12"/>
  <c r="M177" i="12"/>
  <c r="L177" i="12"/>
  <c r="K177" i="12"/>
  <c r="J177" i="12"/>
  <c r="N176" i="12"/>
  <c r="M176" i="12"/>
  <c r="L176" i="12"/>
  <c r="K176" i="12"/>
  <c r="J176" i="12"/>
  <c r="I176" i="12"/>
  <c r="N175" i="12"/>
  <c r="M175" i="12"/>
  <c r="L175" i="12"/>
  <c r="K175" i="12"/>
  <c r="I175" i="12" s="1"/>
  <c r="J175" i="12"/>
  <c r="N174" i="12"/>
  <c r="M174" i="12"/>
  <c r="L174" i="12"/>
  <c r="I174" i="12" s="1"/>
  <c r="K29" i="12" s="1"/>
  <c r="K174" i="12"/>
  <c r="J174" i="12"/>
  <c r="N173" i="12"/>
  <c r="M173" i="12"/>
  <c r="L173" i="12"/>
  <c r="K173" i="12"/>
  <c r="J173" i="12"/>
  <c r="N172" i="12"/>
  <c r="M172" i="12"/>
  <c r="L172" i="12"/>
  <c r="K172" i="12"/>
  <c r="J172" i="12"/>
  <c r="I172" i="12"/>
  <c r="N171" i="12"/>
  <c r="M171" i="12"/>
  <c r="L171" i="12"/>
  <c r="K171" i="12"/>
  <c r="I171" i="12" s="1"/>
  <c r="U28" i="12" s="1"/>
  <c r="V28" i="12" s="1"/>
  <c r="J171" i="12"/>
  <c r="N170" i="12"/>
  <c r="M170" i="12"/>
  <c r="L170" i="12"/>
  <c r="I170" i="12" s="1"/>
  <c r="U27" i="12" s="1"/>
  <c r="K170" i="12"/>
  <c r="J170" i="12"/>
  <c r="N169" i="12"/>
  <c r="M169" i="12"/>
  <c r="L169" i="12"/>
  <c r="K169" i="12"/>
  <c r="J169" i="12"/>
  <c r="N168" i="12"/>
  <c r="M168" i="12"/>
  <c r="L168" i="12"/>
  <c r="K168" i="12"/>
  <c r="J168" i="12"/>
  <c r="I168" i="12"/>
  <c r="N167" i="12"/>
  <c r="M167" i="12"/>
  <c r="L167" i="12"/>
  <c r="K167" i="12"/>
  <c r="I167" i="12" s="1"/>
  <c r="U26" i="12" s="1"/>
  <c r="V26" i="12" s="1"/>
  <c r="J167" i="12"/>
  <c r="N166" i="12"/>
  <c r="M166" i="12"/>
  <c r="L166" i="12"/>
  <c r="I166" i="12" s="1"/>
  <c r="K166" i="12"/>
  <c r="J166" i="12"/>
  <c r="N165" i="12"/>
  <c r="M165" i="12"/>
  <c r="L165" i="12"/>
  <c r="K165" i="12"/>
  <c r="J165" i="12"/>
  <c r="N164" i="12"/>
  <c r="M164" i="12"/>
  <c r="L164" i="12"/>
  <c r="K164" i="12"/>
  <c r="J164" i="12"/>
  <c r="I164" i="12"/>
  <c r="N163" i="12"/>
  <c r="M163" i="12"/>
  <c r="L163" i="12"/>
  <c r="K163" i="12"/>
  <c r="I163" i="12" s="1"/>
  <c r="J163" i="12"/>
  <c r="N162" i="12"/>
  <c r="M162" i="12"/>
  <c r="L162" i="12"/>
  <c r="I162" i="12" s="1"/>
  <c r="U25" i="12" s="1"/>
  <c r="K162" i="12"/>
  <c r="J162" i="12"/>
  <c r="N161" i="12"/>
  <c r="M161" i="12"/>
  <c r="L161" i="12"/>
  <c r="K161" i="12"/>
  <c r="J161" i="12"/>
  <c r="N160" i="12"/>
  <c r="M160" i="12"/>
  <c r="L160" i="12"/>
  <c r="K160" i="12"/>
  <c r="J160" i="12"/>
  <c r="I160" i="12"/>
  <c r="N159" i="12"/>
  <c r="M159" i="12"/>
  <c r="L159" i="12"/>
  <c r="K159" i="12"/>
  <c r="I159" i="12" s="1"/>
  <c r="J159" i="12"/>
  <c r="N158" i="12"/>
  <c r="M158" i="12"/>
  <c r="L158" i="12"/>
  <c r="I158" i="12" s="1"/>
  <c r="K158" i="12"/>
  <c r="J158" i="12"/>
  <c r="N157" i="12"/>
  <c r="M157" i="12"/>
  <c r="L157" i="12"/>
  <c r="K157" i="12"/>
  <c r="J157" i="12"/>
  <c r="N156" i="12"/>
  <c r="M156" i="12"/>
  <c r="L156" i="12"/>
  <c r="K156" i="12"/>
  <c r="J156" i="12"/>
  <c r="I156" i="12"/>
  <c r="N155" i="12"/>
  <c r="M155" i="12"/>
  <c r="L155" i="12"/>
  <c r="K155" i="12"/>
  <c r="I155" i="12" s="1"/>
  <c r="K26" i="12" s="1"/>
  <c r="L26" i="12" s="1"/>
  <c r="J155" i="12"/>
  <c r="N154" i="12"/>
  <c r="M154" i="12"/>
  <c r="L154" i="12"/>
  <c r="I154" i="12" s="1"/>
  <c r="K25" i="12" s="1"/>
  <c r="K154" i="12"/>
  <c r="J154" i="12"/>
  <c r="N153" i="12"/>
  <c r="M153" i="12"/>
  <c r="L153" i="12"/>
  <c r="K153" i="12"/>
  <c r="J153" i="12"/>
  <c r="N152" i="12"/>
  <c r="M152" i="12"/>
  <c r="L152" i="12"/>
  <c r="K152" i="12"/>
  <c r="J152" i="12"/>
  <c r="I152" i="12"/>
  <c r="N151" i="12"/>
  <c r="M151" i="12"/>
  <c r="L151" i="12"/>
  <c r="K151" i="12"/>
  <c r="I151" i="12" s="1"/>
  <c r="U23" i="12" s="1"/>
  <c r="V23" i="12" s="1"/>
  <c r="J151" i="12"/>
  <c r="N150" i="12"/>
  <c r="M150" i="12"/>
  <c r="L150" i="12"/>
  <c r="I150" i="12" s="1"/>
  <c r="K150" i="12"/>
  <c r="J150" i="12"/>
  <c r="N149" i="12"/>
  <c r="M149" i="12"/>
  <c r="L149" i="12"/>
  <c r="K149" i="12"/>
  <c r="J149" i="12"/>
  <c r="N148" i="12"/>
  <c r="M148" i="12"/>
  <c r="L148" i="12"/>
  <c r="K148" i="12"/>
  <c r="J148" i="12"/>
  <c r="I148" i="12"/>
  <c r="N147" i="12"/>
  <c r="M147" i="12"/>
  <c r="L147" i="12"/>
  <c r="K147" i="12"/>
  <c r="I147" i="12" s="1"/>
  <c r="J147" i="12"/>
  <c r="N146" i="12"/>
  <c r="M146" i="12"/>
  <c r="L146" i="12"/>
  <c r="I146" i="12" s="1"/>
  <c r="K23" i="12" s="1"/>
  <c r="K146" i="12"/>
  <c r="J146" i="12"/>
  <c r="N145" i="12"/>
  <c r="M145" i="12"/>
  <c r="L145" i="12"/>
  <c r="K145" i="12"/>
  <c r="J145" i="12"/>
  <c r="N144" i="12"/>
  <c r="M144" i="12"/>
  <c r="L144" i="12"/>
  <c r="K144" i="12"/>
  <c r="J144" i="12"/>
  <c r="I144" i="12"/>
  <c r="N143" i="12"/>
  <c r="M143" i="12"/>
  <c r="L143" i="12"/>
  <c r="K143" i="12"/>
  <c r="I143" i="12" s="1"/>
  <c r="J143" i="12"/>
  <c r="N142" i="12"/>
  <c r="M142" i="12"/>
  <c r="L142" i="12"/>
  <c r="I142" i="12" s="1"/>
  <c r="K142" i="12"/>
  <c r="J142" i="12"/>
  <c r="N141" i="12"/>
  <c r="M141" i="12"/>
  <c r="L141" i="12"/>
  <c r="K141" i="12"/>
  <c r="J141" i="12"/>
  <c r="N140" i="12"/>
  <c r="M140" i="12"/>
  <c r="L140" i="12"/>
  <c r="K140" i="12"/>
  <c r="J140" i="12"/>
  <c r="I140" i="12"/>
  <c r="N139" i="12"/>
  <c r="M139" i="12"/>
  <c r="L139" i="12"/>
  <c r="K139" i="12"/>
  <c r="I139" i="12" s="1"/>
  <c r="J139" i="12"/>
  <c r="N138" i="12"/>
  <c r="M138" i="12"/>
  <c r="L138" i="12"/>
  <c r="I138" i="12" s="1"/>
  <c r="K138" i="12"/>
  <c r="J138" i="12"/>
  <c r="N137" i="12"/>
  <c r="M137" i="12"/>
  <c r="L137" i="12"/>
  <c r="K137" i="12"/>
  <c r="J137" i="12"/>
  <c r="N136" i="12"/>
  <c r="M136" i="12"/>
  <c r="L136" i="12"/>
  <c r="K136" i="12"/>
  <c r="J136" i="12"/>
  <c r="I136" i="12"/>
  <c r="N135" i="12"/>
  <c r="M135" i="12"/>
  <c r="L135" i="12"/>
  <c r="K135" i="12"/>
  <c r="I135" i="12" s="1"/>
  <c r="J135" i="12"/>
  <c r="N134" i="12"/>
  <c r="M134" i="12"/>
  <c r="L134" i="12"/>
  <c r="I134" i="12" s="1"/>
  <c r="K134" i="12"/>
  <c r="J134" i="12"/>
  <c r="N133" i="12"/>
  <c r="M133" i="12"/>
  <c r="L133" i="12"/>
  <c r="K133" i="12"/>
  <c r="J133" i="12"/>
  <c r="N132" i="12"/>
  <c r="M132" i="12"/>
  <c r="L132" i="12"/>
  <c r="K132" i="12"/>
  <c r="J132" i="12"/>
  <c r="I132" i="12"/>
  <c r="N131" i="12"/>
  <c r="M131" i="12"/>
  <c r="L131" i="12"/>
  <c r="K131" i="12"/>
  <c r="I131" i="12" s="1"/>
  <c r="J131" i="12"/>
  <c r="N130" i="12"/>
  <c r="M130" i="12"/>
  <c r="L130" i="12"/>
  <c r="I130" i="12" s="1"/>
  <c r="K130" i="12"/>
  <c r="J130" i="12"/>
  <c r="N129" i="12"/>
  <c r="M129" i="12"/>
  <c r="L129" i="12"/>
  <c r="K129" i="12"/>
  <c r="J129" i="12"/>
  <c r="N128" i="12"/>
  <c r="M128" i="12"/>
  <c r="L128" i="12"/>
  <c r="K128" i="12"/>
  <c r="J128" i="12"/>
  <c r="I128" i="12"/>
  <c r="N127" i="12"/>
  <c r="M127" i="12"/>
  <c r="L127" i="12"/>
  <c r="K127" i="12"/>
  <c r="I127" i="12" s="1"/>
  <c r="J127" i="12"/>
  <c r="N126" i="12"/>
  <c r="M126" i="12"/>
  <c r="L126" i="12"/>
  <c r="I126" i="12" s="1"/>
  <c r="K126" i="12"/>
  <c r="J126" i="12"/>
  <c r="N125" i="12"/>
  <c r="M125" i="12"/>
  <c r="L125" i="12"/>
  <c r="K125" i="12"/>
  <c r="J125" i="12"/>
  <c r="N124" i="12"/>
  <c r="M124" i="12"/>
  <c r="L124" i="12"/>
  <c r="K124" i="12"/>
  <c r="J124" i="12"/>
  <c r="I124" i="12"/>
  <c r="N123" i="12"/>
  <c r="M123" i="12"/>
  <c r="L123" i="12"/>
  <c r="K123" i="12"/>
  <c r="I123" i="12" s="1"/>
  <c r="J123" i="12"/>
  <c r="N122" i="12"/>
  <c r="M122" i="12"/>
  <c r="L122" i="12"/>
  <c r="I122" i="12" s="1"/>
  <c r="K122" i="12"/>
  <c r="J122" i="12"/>
  <c r="N121" i="12"/>
  <c r="M121" i="12"/>
  <c r="L121" i="12"/>
  <c r="K121" i="12"/>
  <c r="J121" i="12"/>
  <c r="N120" i="12"/>
  <c r="M120" i="12"/>
  <c r="L120" i="12"/>
  <c r="K120" i="12"/>
  <c r="J120" i="12"/>
  <c r="I120" i="12"/>
  <c r="N119" i="12"/>
  <c r="M119" i="12"/>
  <c r="L119" i="12"/>
  <c r="K119" i="12"/>
  <c r="I119" i="12" s="1"/>
  <c r="J119" i="12"/>
  <c r="N118" i="12"/>
  <c r="M118" i="12"/>
  <c r="L118" i="12"/>
  <c r="I118" i="12" s="1"/>
  <c r="K118" i="12"/>
  <c r="J118" i="12"/>
  <c r="N117" i="12"/>
  <c r="M117" i="12"/>
  <c r="L117" i="12"/>
  <c r="K117" i="12"/>
  <c r="J117" i="12"/>
  <c r="N116" i="12"/>
  <c r="M116" i="12"/>
  <c r="L116" i="12"/>
  <c r="K116" i="12"/>
  <c r="J116" i="12"/>
  <c r="I116" i="12"/>
  <c r="N115" i="12"/>
  <c r="M115" i="12"/>
  <c r="L115" i="12"/>
  <c r="K115" i="12"/>
  <c r="I115" i="12" s="1"/>
  <c r="J115" i="12"/>
  <c r="N114" i="12"/>
  <c r="M114" i="12"/>
  <c r="L114" i="12"/>
  <c r="I114" i="12" s="1"/>
  <c r="K114" i="12"/>
  <c r="J114" i="12"/>
  <c r="N113" i="12"/>
  <c r="M113" i="12"/>
  <c r="L113" i="12"/>
  <c r="K113" i="12"/>
  <c r="J113" i="12"/>
  <c r="N112" i="12"/>
  <c r="M112" i="12"/>
  <c r="L112" i="12"/>
  <c r="K112" i="12"/>
  <c r="J112" i="12"/>
  <c r="I112" i="12"/>
  <c r="N111" i="12"/>
  <c r="M111" i="12"/>
  <c r="L111" i="12"/>
  <c r="K111" i="12"/>
  <c r="I111" i="12" s="1"/>
  <c r="J111" i="12"/>
  <c r="N110" i="12"/>
  <c r="M110" i="12"/>
  <c r="L110" i="12"/>
  <c r="I110" i="12" s="1"/>
  <c r="K110" i="12"/>
  <c r="J110" i="12"/>
  <c r="N109" i="12"/>
  <c r="M109" i="12"/>
  <c r="L109" i="12"/>
  <c r="K109" i="12"/>
  <c r="J109" i="12"/>
  <c r="N108" i="12"/>
  <c r="M108" i="12"/>
  <c r="L108" i="12"/>
  <c r="K108" i="12"/>
  <c r="J108" i="12"/>
  <c r="I108" i="12"/>
  <c r="N107" i="12"/>
  <c r="M107" i="12"/>
  <c r="L107" i="12"/>
  <c r="K107" i="12"/>
  <c r="I107" i="12" s="1"/>
  <c r="J107" i="12"/>
  <c r="N106" i="12"/>
  <c r="M106" i="12"/>
  <c r="L106" i="12"/>
  <c r="I106" i="12" s="1"/>
  <c r="K106" i="12"/>
  <c r="J106" i="12"/>
  <c r="N105" i="12"/>
  <c r="M105" i="12"/>
  <c r="L105" i="12"/>
  <c r="K105" i="12"/>
  <c r="J105" i="12"/>
  <c r="N104" i="12"/>
  <c r="M104" i="12"/>
  <c r="L104" i="12"/>
  <c r="K104" i="12"/>
  <c r="J104" i="12"/>
  <c r="I104" i="12"/>
  <c r="N103" i="12"/>
  <c r="M103" i="12"/>
  <c r="L103" i="12"/>
  <c r="K103" i="12"/>
  <c r="I103" i="12" s="1"/>
  <c r="J103" i="12"/>
  <c r="N102" i="12"/>
  <c r="M102" i="12"/>
  <c r="L102" i="12"/>
  <c r="I102" i="12" s="1"/>
  <c r="K102" i="12"/>
  <c r="J102" i="12"/>
  <c r="N101" i="12"/>
  <c r="M101" i="12"/>
  <c r="L101" i="12"/>
  <c r="K101" i="12"/>
  <c r="J101" i="12"/>
  <c r="N100" i="12"/>
  <c r="M100" i="12"/>
  <c r="L100" i="12"/>
  <c r="K100" i="12"/>
  <c r="J100" i="12"/>
  <c r="I100" i="12"/>
  <c r="N99" i="12"/>
  <c r="M99" i="12"/>
  <c r="L99" i="12"/>
  <c r="K99" i="12"/>
  <c r="I99" i="12" s="1"/>
  <c r="J99" i="12"/>
  <c r="N98" i="12"/>
  <c r="M98" i="12"/>
  <c r="L98" i="12"/>
  <c r="I98" i="12" s="1"/>
  <c r="K98" i="12"/>
  <c r="J98" i="12"/>
  <c r="N97" i="12"/>
  <c r="M97" i="12"/>
  <c r="L97" i="12"/>
  <c r="K97" i="12"/>
  <c r="J97" i="12"/>
  <c r="N96" i="12"/>
  <c r="M96" i="12"/>
  <c r="L96" i="12"/>
  <c r="K96" i="12"/>
  <c r="J96" i="12"/>
  <c r="I96" i="12"/>
  <c r="N95" i="12"/>
  <c r="M95" i="12"/>
  <c r="L95" i="12"/>
  <c r="K95" i="12"/>
  <c r="I95" i="12" s="1"/>
  <c r="J95" i="12"/>
  <c r="N94" i="12"/>
  <c r="M94" i="12"/>
  <c r="L94" i="12"/>
  <c r="I94" i="12" s="1"/>
  <c r="K94" i="12"/>
  <c r="J94" i="12"/>
  <c r="N93" i="12"/>
  <c r="M93" i="12"/>
  <c r="L93" i="12"/>
  <c r="K93" i="12"/>
  <c r="J93" i="12"/>
  <c r="N92" i="12"/>
  <c r="M92" i="12"/>
  <c r="L92" i="12"/>
  <c r="K92" i="12"/>
  <c r="J92" i="12"/>
  <c r="I92" i="12"/>
  <c r="N91" i="12"/>
  <c r="M91" i="12"/>
  <c r="L91" i="12"/>
  <c r="K91" i="12"/>
  <c r="I91" i="12" s="1"/>
  <c r="J91" i="12"/>
  <c r="N90" i="12"/>
  <c r="M90" i="12"/>
  <c r="L90" i="12"/>
  <c r="I90" i="12" s="1"/>
  <c r="K90" i="12"/>
  <c r="J90" i="12"/>
  <c r="N89" i="12"/>
  <c r="M89" i="12"/>
  <c r="L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N80" i="12"/>
  <c r="M80" i="12"/>
  <c r="L80" i="12"/>
  <c r="K80" i="12"/>
  <c r="J80" i="12"/>
  <c r="I80" i="12"/>
  <c r="N79" i="12"/>
  <c r="M79" i="12"/>
  <c r="L79" i="12"/>
  <c r="K79" i="12"/>
  <c r="I79" i="12" s="1"/>
  <c r="J79" i="12"/>
  <c r="N78" i="12"/>
  <c r="M78" i="12"/>
  <c r="L78" i="12"/>
  <c r="J78" i="12"/>
  <c r="L77" i="12"/>
  <c r="K77" i="12"/>
  <c r="J77" i="12"/>
  <c r="J76" i="12"/>
  <c r="J75" i="12"/>
  <c r="J74" i="12"/>
  <c r="J73" i="12"/>
  <c r="J72" i="12"/>
  <c r="J71" i="12"/>
  <c r="J70" i="12"/>
  <c r="N69" i="12"/>
  <c r="M69" i="12"/>
  <c r="J69" i="12"/>
  <c r="N68" i="12"/>
  <c r="M68" i="12"/>
  <c r="J68" i="12"/>
  <c r="N67" i="12"/>
  <c r="M67" i="12"/>
  <c r="K67" i="12"/>
  <c r="J67" i="12"/>
  <c r="E67" i="12"/>
  <c r="L67" i="12" s="1"/>
  <c r="N66" i="12"/>
  <c r="M66" i="12"/>
  <c r="L66" i="12"/>
  <c r="K66" i="12"/>
  <c r="J66" i="12"/>
  <c r="I66" i="12"/>
  <c r="N65" i="12"/>
  <c r="M65" i="12"/>
  <c r="L65" i="12"/>
  <c r="K65" i="12"/>
  <c r="I65" i="12" s="1"/>
  <c r="J65" i="12"/>
  <c r="N64" i="12"/>
  <c r="M64" i="12"/>
  <c r="L64" i="12"/>
  <c r="K64" i="12"/>
  <c r="J64" i="12"/>
  <c r="I64" i="12" s="1"/>
  <c r="N63" i="12"/>
  <c r="M63" i="12"/>
  <c r="L63" i="12"/>
  <c r="K63" i="12"/>
  <c r="J63" i="12"/>
  <c r="N62" i="12"/>
  <c r="M62" i="12"/>
  <c r="L62" i="12"/>
  <c r="K62" i="12"/>
  <c r="J62" i="12"/>
  <c r="I62" i="12"/>
  <c r="N61" i="12"/>
  <c r="M61" i="12"/>
  <c r="L61" i="12"/>
  <c r="K61" i="12"/>
  <c r="I61" i="12" s="1"/>
  <c r="J61" i="12"/>
  <c r="N60" i="12"/>
  <c r="M60" i="12"/>
  <c r="L60" i="12"/>
  <c r="K60" i="12"/>
  <c r="J60" i="12"/>
  <c r="I60" i="12" s="1"/>
  <c r="K39" i="12"/>
  <c r="T38" i="12"/>
  <c r="J38" i="12"/>
  <c r="T37" i="12"/>
  <c r="J37" i="12"/>
  <c r="T36" i="12"/>
  <c r="J36" i="12"/>
  <c r="T35" i="12"/>
  <c r="J35" i="12"/>
  <c r="T34" i="12"/>
  <c r="J34" i="12"/>
  <c r="T33" i="12"/>
  <c r="J33" i="12"/>
  <c r="T32" i="12"/>
  <c r="J32" i="12"/>
  <c r="T31" i="12"/>
  <c r="J31" i="12"/>
  <c r="J30" i="12"/>
  <c r="T28" i="12"/>
  <c r="T26" i="12"/>
  <c r="J26" i="12"/>
  <c r="T23" i="12"/>
  <c r="E12" i="12"/>
  <c r="D12" i="12"/>
  <c r="K10" i="12"/>
  <c r="K9" i="12"/>
  <c r="K8" i="12"/>
  <c r="K7" i="12"/>
  <c r="K6" i="12"/>
  <c r="L5" i="12"/>
  <c r="K5" i="12"/>
  <c r="J5" i="12"/>
  <c r="L4" i="12"/>
  <c r="K4" i="12"/>
  <c r="J4" i="12"/>
  <c r="P3" i="12"/>
  <c r="O3" i="12"/>
  <c r="N3" i="12"/>
  <c r="M3" i="12"/>
  <c r="L3" i="12"/>
  <c r="K3" i="12"/>
  <c r="J3" i="12"/>
  <c r="K2" i="12"/>
  <c r="D1" i="12"/>
  <c r="N399" i="11"/>
  <c r="M399" i="11"/>
  <c r="L399" i="11"/>
  <c r="I399" i="11" s="1"/>
  <c r="K399" i="11"/>
  <c r="J399" i="11"/>
  <c r="N398" i="11"/>
  <c r="M398" i="11"/>
  <c r="L398" i="11"/>
  <c r="K398" i="11"/>
  <c r="J398" i="11"/>
  <c r="N397" i="11"/>
  <c r="M397" i="11"/>
  <c r="L397" i="11"/>
  <c r="K397" i="11"/>
  <c r="J397" i="11"/>
  <c r="I397" i="11"/>
  <c r="N396" i="11"/>
  <c r="M396" i="11"/>
  <c r="L396" i="11"/>
  <c r="K396" i="11"/>
  <c r="J396" i="11"/>
  <c r="N395" i="11"/>
  <c r="M395" i="11"/>
  <c r="L395" i="11"/>
  <c r="I395" i="11" s="1"/>
  <c r="K395" i="11"/>
  <c r="J395" i="11"/>
  <c r="N394" i="11"/>
  <c r="M394" i="11"/>
  <c r="L394" i="11"/>
  <c r="K394" i="11"/>
  <c r="J394" i="11"/>
  <c r="N393" i="11"/>
  <c r="M393" i="11"/>
  <c r="L393" i="11"/>
  <c r="K393" i="11"/>
  <c r="J393" i="11"/>
  <c r="I393" i="11"/>
  <c r="N392" i="11"/>
  <c r="M392" i="11"/>
  <c r="L392" i="11"/>
  <c r="K392" i="11"/>
  <c r="I392" i="11" s="1"/>
  <c r="J392" i="11"/>
  <c r="N391" i="11"/>
  <c r="M391" i="11"/>
  <c r="L391" i="11"/>
  <c r="I391" i="11" s="1"/>
  <c r="K391" i="11"/>
  <c r="J391" i="11"/>
  <c r="N390" i="11"/>
  <c r="M390" i="11"/>
  <c r="L390" i="11"/>
  <c r="K390" i="11"/>
  <c r="J390" i="11"/>
  <c r="N389" i="11"/>
  <c r="M389" i="11"/>
  <c r="L389" i="11"/>
  <c r="K389" i="11"/>
  <c r="J389" i="11"/>
  <c r="I389" i="11"/>
  <c r="N388" i="11"/>
  <c r="M388" i="11"/>
  <c r="L388" i="11"/>
  <c r="K388" i="11"/>
  <c r="I388" i="11" s="1"/>
  <c r="J388" i="11"/>
  <c r="N387" i="11"/>
  <c r="M387" i="11"/>
  <c r="L387" i="11"/>
  <c r="I387" i="11" s="1"/>
  <c r="K387" i="11"/>
  <c r="J387" i="11"/>
  <c r="N386" i="11"/>
  <c r="M386" i="11"/>
  <c r="L386" i="11"/>
  <c r="K386" i="11"/>
  <c r="J386" i="11"/>
  <c r="N385" i="11"/>
  <c r="M385" i="11"/>
  <c r="L385" i="11"/>
  <c r="K385" i="11"/>
  <c r="J385" i="11"/>
  <c r="I385" i="11"/>
  <c r="N384" i="11"/>
  <c r="M384" i="11"/>
  <c r="L384" i="11"/>
  <c r="K384" i="11"/>
  <c r="I384" i="11" s="1"/>
  <c r="J384" i="11"/>
  <c r="N383" i="11"/>
  <c r="M383" i="11"/>
  <c r="L383" i="11"/>
  <c r="I383" i="11" s="1"/>
  <c r="K383" i="11"/>
  <c r="J383" i="11"/>
  <c r="N382" i="11"/>
  <c r="M382" i="11"/>
  <c r="L382" i="11"/>
  <c r="K382" i="11"/>
  <c r="J382" i="11"/>
  <c r="N381" i="11"/>
  <c r="M381" i="11"/>
  <c r="L381" i="11"/>
  <c r="K381" i="11"/>
  <c r="J381" i="11"/>
  <c r="I381" i="11"/>
  <c r="N380" i="11"/>
  <c r="M380" i="11"/>
  <c r="L380" i="11"/>
  <c r="K380" i="11"/>
  <c r="I380" i="11" s="1"/>
  <c r="J380" i="11"/>
  <c r="N379" i="11"/>
  <c r="M379" i="11"/>
  <c r="L379" i="11"/>
  <c r="I379" i="11" s="1"/>
  <c r="K379" i="11"/>
  <c r="J379" i="11"/>
  <c r="N378" i="11"/>
  <c r="M378" i="11"/>
  <c r="L378" i="11"/>
  <c r="K378" i="11"/>
  <c r="J378" i="11"/>
  <c r="N377" i="11"/>
  <c r="M377" i="11"/>
  <c r="L377" i="11"/>
  <c r="K377" i="11"/>
  <c r="J377" i="11"/>
  <c r="I377" i="11"/>
  <c r="N376" i="11"/>
  <c r="M376" i="11"/>
  <c r="L376" i="11"/>
  <c r="K376" i="11"/>
  <c r="I376" i="11" s="1"/>
  <c r="J376" i="11"/>
  <c r="N375" i="11"/>
  <c r="M375" i="11"/>
  <c r="L375" i="11"/>
  <c r="I375" i="11" s="1"/>
  <c r="K375" i="11"/>
  <c r="J375" i="11"/>
  <c r="N374" i="11"/>
  <c r="M374" i="11"/>
  <c r="L374" i="11"/>
  <c r="K374" i="11"/>
  <c r="J374" i="11"/>
  <c r="N373" i="11"/>
  <c r="M373" i="11"/>
  <c r="L373" i="11"/>
  <c r="K373" i="11"/>
  <c r="J373" i="11"/>
  <c r="I373" i="11"/>
  <c r="N372" i="11"/>
  <c r="M372" i="11"/>
  <c r="L372" i="11"/>
  <c r="K372" i="11"/>
  <c r="I372" i="11" s="1"/>
  <c r="J372" i="11"/>
  <c r="N371" i="11"/>
  <c r="M371" i="11"/>
  <c r="L371" i="11"/>
  <c r="I371" i="11" s="1"/>
  <c r="K371" i="11"/>
  <c r="J371" i="11"/>
  <c r="N370" i="11"/>
  <c r="M370" i="11"/>
  <c r="L370" i="11"/>
  <c r="K370" i="11"/>
  <c r="J370" i="11"/>
  <c r="N369" i="11"/>
  <c r="M369" i="11"/>
  <c r="L369" i="11"/>
  <c r="K369" i="11"/>
  <c r="J369" i="11"/>
  <c r="I369" i="11"/>
  <c r="N368" i="11"/>
  <c r="M368" i="11"/>
  <c r="L368" i="11"/>
  <c r="K368" i="11"/>
  <c r="I368" i="11" s="1"/>
  <c r="J368" i="11"/>
  <c r="N367" i="11"/>
  <c r="M367" i="11"/>
  <c r="L367" i="11"/>
  <c r="I367" i="11" s="1"/>
  <c r="K367" i="11"/>
  <c r="J367" i="11"/>
  <c r="N366" i="11"/>
  <c r="M366" i="11"/>
  <c r="L366" i="11"/>
  <c r="K366" i="11"/>
  <c r="J366" i="11"/>
  <c r="N365" i="11"/>
  <c r="M365" i="11"/>
  <c r="L365" i="11"/>
  <c r="K365" i="11"/>
  <c r="J365" i="11"/>
  <c r="I365" i="11"/>
  <c r="N364" i="11"/>
  <c r="M364" i="11"/>
  <c r="L364" i="11"/>
  <c r="K364" i="11"/>
  <c r="I364" i="11" s="1"/>
  <c r="J364" i="11"/>
  <c r="N363" i="11"/>
  <c r="M363" i="11"/>
  <c r="L363" i="11"/>
  <c r="I363" i="11" s="1"/>
  <c r="K363" i="11"/>
  <c r="J363" i="11"/>
  <c r="N362" i="11"/>
  <c r="M362" i="11"/>
  <c r="L362" i="11"/>
  <c r="K362" i="11"/>
  <c r="J362" i="11"/>
  <c r="N361" i="11"/>
  <c r="M361" i="11"/>
  <c r="L361" i="11"/>
  <c r="K361" i="11"/>
  <c r="J361" i="11"/>
  <c r="I361" i="11"/>
  <c r="N360" i="11"/>
  <c r="M360" i="11"/>
  <c r="L360" i="11"/>
  <c r="K360" i="11"/>
  <c r="I360" i="11" s="1"/>
  <c r="J360" i="11"/>
  <c r="N359" i="11"/>
  <c r="M359" i="11"/>
  <c r="L359" i="11"/>
  <c r="I359" i="11" s="1"/>
  <c r="K359" i="11"/>
  <c r="J359" i="11"/>
  <c r="N358" i="11"/>
  <c r="M358" i="11"/>
  <c r="L358" i="11"/>
  <c r="K358" i="11"/>
  <c r="J358" i="11"/>
  <c r="N357" i="11"/>
  <c r="M357" i="11"/>
  <c r="L357" i="11"/>
  <c r="K357" i="11"/>
  <c r="J357" i="11"/>
  <c r="I357" i="11"/>
  <c r="N356" i="11"/>
  <c r="M356" i="11"/>
  <c r="L356" i="11"/>
  <c r="K356" i="11"/>
  <c r="I356" i="11" s="1"/>
  <c r="J356" i="11"/>
  <c r="N355" i="11"/>
  <c r="M355" i="11"/>
  <c r="L355" i="11"/>
  <c r="I355" i="11" s="1"/>
  <c r="K355" i="11"/>
  <c r="J355" i="11"/>
  <c r="N354" i="11"/>
  <c r="M354" i="11"/>
  <c r="L354" i="11"/>
  <c r="K354" i="11"/>
  <c r="J354" i="11"/>
  <c r="N353" i="11"/>
  <c r="M353" i="11"/>
  <c r="L353" i="11"/>
  <c r="K353" i="11"/>
  <c r="J353" i="11"/>
  <c r="I353" i="11"/>
  <c r="N352" i="11"/>
  <c r="M352" i="11"/>
  <c r="L352" i="11"/>
  <c r="K352" i="11"/>
  <c r="I352" i="11" s="1"/>
  <c r="J352" i="11"/>
  <c r="N351" i="11"/>
  <c r="M351" i="11"/>
  <c r="L351" i="11"/>
  <c r="I351" i="11" s="1"/>
  <c r="K38" i="11" s="1"/>
  <c r="K351" i="11"/>
  <c r="J351" i="11"/>
  <c r="N350" i="11"/>
  <c r="M350" i="11"/>
  <c r="L350" i="11"/>
  <c r="K350" i="11"/>
  <c r="J350" i="11"/>
  <c r="N349" i="11"/>
  <c r="M349" i="11"/>
  <c r="L349" i="11"/>
  <c r="K349" i="11"/>
  <c r="J349" i="11"/>
  <c r="I349" i="11"/>
  <c r="N348" i="11"/>
  <c r="M348" i="11"/>
  <c r="L348" i="11"/>
  <c r="K348" i="11"/>
  <c r="I348" i="11" s="1"/>
  <c r="J348" i="11"/>
  <c r="N347" i="11"/>
  <c r="M347" i="11"/>
  <c r="L347" i="11"/>
  <c r="I347" i="11" s="1"/>
  <c r="K347" i="11"/>
  <c r="J347" i="11"/>
  <c r="N346" i="11"/>
  <c r="M346" i="11"/>
  <c r="L346" i="11"/>
  <c r="K346" i="11"/>
  <c r="J346" i="11"/>
  <c r="N345" i="11"/>
  <c r="M345" i="11"/>
  <c r="L345" i="11"/>
  <c r="K345" i="11"/>
  <c r="J345" i="11"/>
  <c r="I345" i="11"/>
  <c r="N344" i="11"/>
  <c r="M344" i="11"/>
  <c r="L344" i="11"/>
  <c r="K344" i="11"/>
  <c r="I344" i="11" s="1"/>
  <c r="J344" i="11"/>
  <c r="N343" i="11"/>
  <c r="M343" i="11"/>
  <c r="L343" i="11"/>
  <c r="I343" i="11" s="1"/>
  <c r="K343" i="11"/>
  <c r="J343" i="11"/>
  <c r="N342" i="11"/>
  <c r="M342" i="11"/>
  <c r="L342" i="11"/>
  <c r="K342" i="11"/>
  <c r="J342" i="11"/>
  <c r="N341" i="11"/>
  <c r="M341" i="11"/>
  <c r="L341" i="11"/>
  <c r="K341" i="11"/>
  <c r="J341" i="11"/>
  <c r="I341" i="11"/>
  <c r="N340" i="11"/>
  <c r="M340" i="11"/>
  <c r="L340" i="11"/>
  <c r="K340" i="11"/>
  <c r="I340" i="11" s="1"/>
  <c r="J340" i="11"/>
  <c r="N339" i="11"/>
  <c r="M339" i="11"/>
  <c r="L339" i="11"/>
  <c r="I339" i="11" s="1"/>
  <c r="K339" i="11"/>
  <c r="J339" i="11"/>
  <c r="N338" i="11"/>
  <c r="M338" i="11"/>
  <c r="L338" i="11"/>
  <c r="K338" i="11"/>
  <c r="J338" i="11"/>
  <c r="N337" i="11"/>
  <c r="M337" i="11"/>
  <c r="L337" i="11"/>
  <c r="K337" i="11"/>
  <c r="J337" i="11"/>
  <c r="I337" i="11"/>
  <c r="N336" i="11"/>
  <c r="M336" i="11"/>
  <c r="L336" i="11"/>
  <c r="K336" i="11"/>
  <c r="I336" i="11" s="1"/>
  <c r="J336" i="11"/>
  <c r="N335" i="11"/>
  <c r="M335" i="11"/>
  <c r="L335" i="11"/>
  <c r="I335" i="11" s="1"/>
  <c r="K335" i="11"/>
  <c r="J335" i="11"/>
  <c r="N334" i="11"/>
  <c r="M334" i="11"/>
  <c r="L334" i="11"/>
  <c r="K334" i="11"/>
  <c r="J334" i="11"/>
  <c r="N333" i="11"/>
  <c r="M333" i="11"/>
  <c r="L333" i="11"/>
  <c r="K333" i="11"/>
  <c r="J333" i="11"/>
  <c r="I333" i="11"/>
  <c r="N332" i="11"/>
  <c r="M332" i="11"/>
  <c r="L332" i="11"/>
  <c r="K332" i="11"/>
  <c r="I332" i="11" s="1"/>
  <c r="J332" i="11"/>
  <c r="N331" i="11"/>
  <c r="M331" i="11"/>
  <c r="L331" i="11"/>
  <c r="I331" i="11" s="1"/>
  <c r="K331" i="11"/>
  <c r="J331" i="11"/>
  <c r="N330" i="11"/>
  <c r="M330" i="11"/>
  <c r="L330" i="11"/>
  <c r="K330" i="11"/>
  <c r="J330" i="11"/>
  <c r="N329" i="11"/>
  <c r="M329" i="11"/>
  <c r="L329" i="11"/>
  <c r="K329" i="11"/>
  <c r="J329" i="11"/>
  <c r="I329" i="11"/>
  <c r="N328" i="11"/>
  <c r="M328" i="11"/>
  <c r="L328" i="11"/>
  <c r="K328" i="11"/>
  <c r="I328" i="11" s="1"/>
  <c r="J328" i="11"/>
  <c r="N327" i="11"/>
  <c r="M327" i="11"/>
  <c r="L327" i="11"/>
  <c r="I327" i="11" s="1"/>
  <c r="K327" i="11"/>
  <c r="J327" i="11"/>
  <c r="N326" i="11"/>
  <c r="M326" i="11"/>
  <c r="L326" i="11"/>
  <c r="K326" i="11"/>
  <c r="J326" i="11"/>
  <c r="N325" i="11"/>
  <c r="M325" i="11"/>
  <c r="L325" i="11"/>
  <c r="K325" i="11"/>
  <c r="J325" i="11"/>
  <c r="I325" i="11"/>
  <c r="N324" i="11"/>
  <c r="M324" i="11"/>
  <c r="L324" i="11"/>
  <c r="K324" i="11"/>
  <c r="I324" i="11" s="1"/>
  <c r="J324" i="11"/>
  <c r="N323" i="11"/>
  <c r="M323" i="11"/>
  <c r="L323" i="11"/>
  <c r="I323" i="11" s="1"/>
  <c r="K323" i="11"/>
  <c r="J323" i="11"/>
  <c r="N322" i="11"/>
  <c r="M322" i="11"/>
  <c r="L322" i="11"/>
  <c r="K322" i="11"/>
  <c r="J322" i="11"/>
  <c r="N321" i="11"/>
  <c r="M321" i="11"/>
  <c r="L321" i="11"/>
  <c r="K321" i="11"/>
  <c r="J321" i="11"/>
  <c r="I321" i="11"/>
  <c r="N320" i="11"/>
  <c r="M320" i="11"/>
  <c r="L320" i="11"/>
  <c r="K320" i="11"/>
  <c r="I320" i="11" s="1"/>
  <c r="J320" i="11"/>
  <c r="N319" i="11"/>
  <c r="M319" i="11"/>
  <c r="L319" i="11"/>
  <c r="I319" i="11" s="1"/>
  <c r="K319" i="11"/>
  <c r="J319" i="11"/>
  <c r="N318" i="11"/>
  <c r="M318" i="11"/>
  <c r="L318" i="11"/>
  <c r="K318" i="11"/>
  <c r="J318" i="11"/>
  <c r="N317" i="11"/>
  <c r="M317" i="11"/>
  <c r="L317" i="11"/>
  <c r="K317" i="11"/>
  <c r="J317" i="11"/>
  <c r="I317" i="11"/>
  <c r="N316" i="11"/>
  <c r="M316" i="11"/>
  <c r="L316" i="11"/>
  <c r="K316" i="11"/>
  <c r="I316" i="11" s="1"/>
  <c r="J316" i="11"/>
  <c r="N315" i="11"/>
  <c r="M315" i="11"/>
  <c r="L315" i="11"/>
  <c r="I315" i="11" s="1"/>
  <c r="K315" i="11"/>
  <c r="J315" i="11"/>
  <c r="N314" i="11"/>
  <c r="M314" i="11"/>
  <c r="L314" i="11"/>
  <c r="K314" i="11"/>
  <c r="J314" i="11"/>
  <c r="N313" i="11"/>
  <c r="M313" i="11"/>
  <c r="L313" i="11"/>
  <c r="K313" i="11"/>
  <c r="J313" i="11"/>
  <c r="I313" i="11"/>
  <c r="N312" i="11"/>
  <c r="M312" i="11"/>
  <c r="L312" i="11"/>
  <c r="K312" i="11"/>
  <c r="I312" i="11" s="1"/>
  <c r="J312" i="11"/>
  <c r="N311" i="11"/>
  <c r="M311" i="11"/>
  <c r="L311" i="11"/>
  <c r="I311" i="11" s="1"/>
  <c r="K311" i="11"/>
  <c r="J311" i="11"/>
  <c r="N310" i="11"/>
  <c r="M310" i="11"/>
  <c r="L310" i="11"/>
  <c r="K310" i="11"/>
  <c r="J310" i="11"/>
  <c r="N309" i="11"/>
  <c r="M309" i="11"/>
  <c r="L309" i="11"/>
  <c r="K309" i="11"/>
  <c r="J309" i="11"/>
  <c r="I309" i="11"/>
  <c r="N308" i="11"/>
  <c r="M308" i="11"/>
  <c r="L308" i="11"/>
  <c r="K308" i="11"/>
  <c r="I308" i="11" s="1"/>
  <c r="J308" i="11"/>
  <c r="N307" i="11"/>
  <c r="M307" i="11"/>
  <c r="L307" i="11"/>
  <c r="I307" i="11" s="1"/>
  <c r="K307" i="11"/>
  <c r="J307" i="11"/>
  <c r="N306" i="11"/>
  <c r="M306" i="11"/>
  <c r="L306" i="11"/>
  <c r="K306" i="11"/>
  <c r="J306" i="11"/>
  <c r="N305" i="11"/>
  <c r="M305" i="11"/>
  <c r="L305" i="11"/>
  <c r="K305" i="11"/>
  <c r="J305" i="11"/>
  <c r="I305" i="11"/>
  <c r="N304" i="11"/>
  <c r="M304" i="11"/>
  <c r="L304" i="11"/>
  <c r="K304" i="11"/>
  <c r="I304" i="11" s="1"/>
  <c r="J304" i="11"/>
  <c r="N303" i="11"/>
  <c r="M303" i="11"/>
  <c r="L303" i="11"/>
  <c r="I303" i="11" s="1"/>
  <c r="K303" i="11"/>
  <c r="J303" i="11"/>
  <c r="N302" i="11"/>
  <c r="M302" i="11"/>
  <c r="L302" i="11"/>
  <c r="K302" i="11"/>
  <c r="J302" i="11"/>
  <c r="N301" i="11"/>
  <c r="M301" i="11"/>
  <c r="L301" i="11"/>
  <c r="K301" i="11"/>
  <c r="J301" i="11"/>
  <c r="I301" i="11"/>
  <c r="N300" i="11"/>
  <c r="M300" i="11"/>
  <c r="L300" i="11"/>
  <c r="K300" i="11"/>
  <c r="I300" i="11" s="1"/>
  <c r="J300" i="11"/>
  <c r="N299" i="11"/>
  <c r="M299" i="11"/>
  <c r="L299" i="11"/>
  <c r="I299" i="11" s="1"/>
  <c r="K299" i="11"/>
  <c r="J299" i="11"/>
  <c r="N298" i="11"/>
  <c r="M298" i="11"/>
  <c r="L298" i="11"/>
  <c r="K298" i="11"/>
  <c r="J298" i="11"/>
  <c r="N297" i="11"/>
  <c r="M297" i="11"/>
  <c r="L297" i="11"/>
  <c r="K297" i="11"/>
  <c r="J297" i="11"/>
  <c r="I297" i="11"/>
  <c r="N296" i="11"/>
  <c r="M296" i="11"/>
  <c r="L296" i="11"/>
  <c r="K296" i="11"/>
  <c r="I296" i="11" s="1"/>
  <c r="J296" i="11"/>
  <c r="N295" i="11"/>
  <c r="M295" i="11"/>
  <c r="L295" i="11"/>
  <c r="I295" i="11" s="1"/>
  <c r="K295" i="11"/>
  <c r="J295" i="11"/>
  <c r="N294" i="11"/>
  <c r="M294" i="11"/>
  <c r="L294" i="11"/>
  <c r="K294" i="11"/>
  <c r="J294" i="11"/>
  <c r="N293" i="11"/>
  <c r="M293" i="11"/>
  <c r="L293" i="11"/>
  <c r="K293" i="11"/>
  <c r="J293" i="11"/>
  <c r="I293" i="11"/>
  <c r="N292" i="11"/>
  <c r="M292" i="11"/>
  <c r="L292" i="11"/>
  <c r="K292" i="11"/>
  <c r="I292" i="11" s="1"/>
  <c r="J292" i="11"/>
  <c r="N291" i="11"/>
  <c r="M291" i="11"/>
  <c r="L291" i="11"/>
  <c r="I291" i="11" s="1"/>
  <c r="K291" i="11"/>
  <c r="J291" i="11"/>
  <c r="N290" i="11"/>
  <c r="M290" i="11"/>
  <c r="L290" i="11"/>
  <c r="K290" i="11"/>
  <c r="J290" i="11"/>
  <c r="N289" i="11"/>
  <c r="M289" i="11"/>
  <c r="L289" i="11"/>
  <c r="K289" i="11"/>
  <c r="J289" i="11"/>
  <c r="I289" i="11"/>
  <c r="N288" i="11"/>
  <c r="M288" i="11"/>
  <c r="L288" i="11"/>
  <c r="K288" i="11"/>
  <c r="I288" i="11" s="1"/>
  <c r="J288" i="11"/>
  <c r="N287" i="11"/>
  <c r="M287" i="11"/>
  <c r="L287" i="11"/>
  <c r="I287" i="11" s="1"/>
  <c r="K287" i="11"/>
  <c r="J287" i="11"/>
  <c r="N286" i="11"/>
  <c r="M286" i="11"/>
  <c r="L286" i="11"/>
  <c r="K286" i="11"/>
  <c r="J286" i="11"/>
  <c r="N285" i="11"/>
  <c r="M285" i="11"/>
  <c r="L285" i="11"/>
  <c r="K285" i="11"/>
  <c r="J285" i="11"/>
  <c r="I285" i="11"/>
  <c r="N284" i="11"/>
  <c r="M284" i="11"/>
  <c r="L284" i="11"/>
  <c r="K284" i="11"/>
  <c r="I284" i="11" s="1"/>
  <c r="J284" i="11"/>
  <c r="N283" i="11"/>
  <c r="M283" i="11"/>
  <c r="L283" i="11"/>
  <c r="I283" i="11" s="1"/>
  <c r="K283" i="11"/>
  <c r="J283" i="11"/>
  <c r="N282" i="11"/>
  <c r="M282" i="11"/>
  <c r="L282" i="11"/>
  <c r="K282" i="11"/>
  <c r="J282" i="11"/>
  <c r="N281" i="11"/>
  <c r="M281" i="11"/>
  <c r="L281" i="11"/>
  <c r="K281" i="11"/>
  <c r="J281" i="11"/>
  <c r="I281" i="11"/>
  <c r="N280" i="11"/>
  <c r="M280" i="11"/>
  <c r="L280" i="11"/>
  <c r="K280" i="11"/>
  <c r="I280" i="11" s="1"/>
  <c r="J280" i="11"/>
  <c r="N279" i="11"/>
  <c r="M279" i="11"/>
  <c r="L279" i="11"/>
  <c r="I279" i="11" s="1"/>
  <c r="U35" i="11" s="1"/>
  <c r="K279" i="11"/>
  <c r="J279" i="11"/>
  <c r="N278" i="11"/>
  <c r="M278" i="11"/>
  <c r="L278" i="11"/>
  <c r="K278" i="11"/>
  <c r="J278" i="11"/>
  <c r="N277" i="11"/>
  <c r="M277" i="11"/>
  <c r="L277" i="11"/>
  <c r="K277" i="11"/>
  <c r="J277" i="11"/>
  <c r="I277" i="11"/>
  <c r="N276" i="11"/>
  <c r="M276" i="11"/>
  <c r="L276" i="11"/>
  <c r="K276" i="11"/>
  <c r="I276" i="11" s="1"/>
  <c r="J276" i="11"/>
  <c r="N275" i="11"/>
  <c r="M275" i="11"/>
  <c r="L275" i="11"/>
  <c r="I275" i="11" s="1"/>
  <c r="K275" i="11"/>
  <c r="J275" i="11"/>
  <c r="N274" i="11"/>
  <c r="M274" i="11"/>
  <c r="L274" i="11"/>
  <c r="K274" i="11"/>
  <c r="J274" i="11"/>
  <c r="N273" i="11"/>
  <c r="M273" i="11"/>
  <c r="L273" i="11"/>
  <c r="K273" i="11"/>
  <c r="J273" i="11"/>
  <c r="I273" i="11"/>
  <c r="N272" i="11"/>
  <c r="M272" i="11"/>
  <c r="L272" i="11"/>
  <c r="K272" i="11"/>
  <c r="I272" i="11" s="1"/>
  <c r="J272" i="11"/>
  <c r="N271" i="11"/>
  <c r="M271" i="11"/>
  <c r="L271" i="11"/>
  <c r="I271" i="11" s="1"/>
  <c r="K271" i="11"/>
  <c r="J271" i="11"/>
  <c r="N270" i="11"/>
  <c r="M270" i="11"/>
  <c r="L270" i="11"/>
  <c r="K270" i="11"/>
  <c r="J270" i="11"/>
  <c r="N269" i="11"/>
  <c r="M269" i="11"/>
  <c r="L269" i="11"/>
  <c r="K269" i="11"/>
  <c r="J269" i="11"/>
  <c r="I269" i="11"/>
  <c r="N268" i="11"/>
  <c r="M268" i="11"/>
  <c r="L268" i="11"/>
  <c r="K268" i="11"/>
  <c r="I268" i="11" s="1"/>
  <c r="J268" i="11"/>
  <c r="N267" i="11"/>
  <c r="M267" i="11"/>
  <c r="L267" i="11"/>
  <c r="I267" i="11" s="1"/>
  <c r="K267" i="11"/>
  <c r="J267" i="11"/>
  <c r="N266" i="11"/>
  <c r="M266" i="11"/>
  <c r="L266" i="11"/>
  <c r="K266" i="11"/>
  <c r="J266" i="11"/>
  <c r="N265" i="11"/>
  <c r="M265" i="11"/>
  <c r="L265" i="11"/>
  <c r="K265" i="11"/>
  <c r="J265" i="11"/>
  <c r="I265" i="11"/>
  <c r="N264" i="11"/>
  <c r="M264" i="11"/>
  <c r="L264" i="11"/>
  <c r="K264" i="11"/>
  <c r="I264" i="11" s="1"/>
  <c r="J264" i="11"/>
  <c r="N263" i="11"/>
  <c r="M263" i="11"/>
  <c r="L263" i="11"/>
  <c r="I263" i="11" s="1"/>
  <c r="K263" i="11"/>
  <c r="J263" i="11"/>
  <c r="N262" i="11"/>
  <c r="M262" i="11"/>
  <c r="L262" i="11"/>
  <c r="K262" i="11"/>
  <c r="J262" i="11"/>
  <c r="N261" i="11"/>
  <c r="M261" i="11"/>
  <c r="L261" i="11"/>
  <c r="K261" i="11"/>
  <c r="J261" i="11"/>
  <c r="I261" i="11"/>
  <c r="N260" i="11"/>
  <c r="M260" i="11"/>
  <c r="L260" i="11"/>
  <c r="K260" i="11"/>
  <c r="I260" i="11" s="1"/>
  <c r="J260" i="11"/>
  <c r="N259" i="11"/>
  <c r="M259" i="11"/>
  <c r="L259" i="11"/>
  <c r="I259" i="11" s="1"/>
  <c r="K259" i="11"/>
  <c r="J259" i="11"/>
  <c r="N258" i="11"/>
  <c r="M258" i="11"/>
  <c r="L258" i="11"/>
  <c r="K258" i="11"/>
  <c r="J258" i="11"/>
  <c r="N257" i="11"/>
  <c r="M257" i="11"/>
  <c r="L257" i="11"/>
  <c r="K257" i="11"/>
  <c r="J257" i="11"/>
  <c r="I257" i="11"/>
  <c r="N256" i="11"/>
  <c r="M256" i="11"/>
  <c r="L256" i="11"/>
  <c r="K256" i="11"/>
  <c r="I256" i="11" s="1"/>
  <c r="J256" i="11"/>
  <c r="N255" i="11"/>
  <c r="M255" i="11"/>
  <c r="L255" i="11"/>
  <c r="I255" i="11" s="1"/>
  <c r="K255" i="11"/>
  <c r="J255" i="11"/>
  <c r="N254" i="11"/>
  <c r="M254" i="11"/>
  <c r="L254" i="11"/>
  <c r="K254" i="11"/>
  <c r="J254" i="11"/>
  <c r="N253" i="11"/>
  <c r="M253" i="11"/>
  <c r="L253" i="11"/>
  <c r="K253" i="11"/>
  <c r="J253" i="11"/>
  <c r="I253" i="11"/>
  <c r="N252" i="11"/>
  <c r="M252" i="11"/>
  <c r="L252" i="11"/>
  <c r="K252" i="11"/>
  <c r="I252" i="11" s="1"/>
  <c r="J252" i="11"/>
  <c r="N251" i="11"/>
  <c r="M251" i="11"/>
  <c r="L251" i="11"/>
  <c r="I251" i="11" s="1"/>
  <c r="U34" i="11" s="1"/>
  <c r="K251" i="11"/>
  <c r="J251" i="11"/>
  <c r="N250" i="11"/>
  <c r="M250" i="11"/>
  <c r="L250" i="11"/>
  <c r="K250" i="11"/>
  <c r="J250" i="11"/>
  <c r="N249" i="11"/>
  <c r="M249" i="11"/>
  <c r="L249" i="11"/>
  <c r="K249" i="11"/>
  <c r="J249" i="11"/>
  <c r="I249" i="11"/>
  <c r="N248" i="11"/>
  <c r="M248" i="11"/>
  <c r="L248" i="11"/>
  <c r="K248" i="11"/>
  <c r="I248" i="11" s="1"/>
  <c r="J248" i="11"/>
  <c r="N247" i="11"/>
  <c r="M247" i="11"/>
  <c r="L247" i="11"/>
  <c r="I247" i="11" s="1"/>
  <c r="K247" i="11"/>
  <c r="J247" i="11"/>
  <c r="N246" i="11"/>
  <c r="M246" i="11"/>
  <c r="L246" i="11"/>
  <c r="K246" i="11"/>
  <c r="J246" i="11"/>
  <c r="N245" i="11"/>
  <c r="M245" i="11"/>
  <c r="L245" i="11"/>
  <c r="K245" i="11"/>
  <c r="J245" i="11"/>
  <c r="I245" i="11"/>
  <c r="N244" i="11"/>
  <c r="M244" i="11"/>
  <c r="L244" i="11"/>
  <c r="K244" i="11"/>
  <c r="I244" i="11" s="1"/>
  <c r="J244" i="11"/>
  <c r="N243" i="11"/>
  <c r="M243" i="11"/>
  <c r="L243" i="11"/>
  <c r="I243" i="11" s="1"/>
  <c r="K243" i="11"/>
  <c r="J243" i="11"/>
  <c r="N242" i="11"/>
  <c r="M242" i="11"/>
  <c r="L242" i="11"/>
  <c r="K242" i="11"/>
  <c r="J242" i="11"/>
  <c r="N241" i="11"/>
  <c r="M241" i="11"/>
  <c r="L241" i="11"/>
  <c r="K241" i="11"/>
  <c r="J241" i="11"/>
  <c r="I241" i="11"/>
  <c r="N240" i="11"/>
  <c r="M240" i="11"/>
  <c r="L240" i="11"/>
  <c r="K240" i="11"/>
  <c r="I240" i="11" s="1"/>
  <c r="J240" i="11"/>
  <c r="N239" i="11"/>
  <c r="M239" i="11"/>
  <c r="L239" i="11"/>
  <c r="I239" i="11" s="1"/>
  <c r="K239" i="11"/>
  <c r="J239" i="11"/>
  <c r="N238" i="11"/>
  <c r="M238" i="11"/>
  <c r="L238" i="11"/>
  <c r="K238" i="11"/>
  <c r="J238" i="11"/>
  <c r="N237" i="11"/>
  <c r="M237" i="11"/>
  <c r="L237" i="11"/>
  <c r="K237" i="11"/>
  <c r="J237" i="11"/>
  <c r="I237" i="11"/>
  <c r="N236" i="11"/>
  <c r="M236" i="11"/>
  <c r="L236" i="11"/>
  <c r="K236" i="11"/>
  <c r="I236" i="11" s="1"/>
  <c r="J236" i="11"/>
  <c r="N235" i="11"/>
  <c r="M235" i="11"/>
  <c r="L235" i="11"/>
  <c r="K235" i="11"/>
  <c r="J235" i="11"/>
  <c r="I235" i="11" s="1"/>
  <c r="U37" i="11" s="1"/>
  <c r="N234" i="11"/>
  <c r="M234" i="11"/>
  <c r="L234" i="11"/>
  <c r="K234" i="11"/>
  <c r="J234" i="11"/>
  <c r="N233" i="11"/>
  <c r="M233" i="11"/>
  <c r="L233" i="11"/>
  <c r="K233" i="11"/>
  <c r="J233" i="11"/>
  <c r="I233" i="11"/>
  <c r="N232" i="11"/>
  <c r="M232" i="11"/>
  <c r="L232" i="11"/>
  <c r="K232" i="11"/>
  <c r="I232" i="11" s="1"/>
  <c r="J232" i="11"/>
  <c r="N231" i="11"/>
  <c r="M231" i="11"/>
  <c r="L231" i="11"/>
  <c r="K231" i="11"/>
  <c r="J231" i="11"/>
  <c r="I231" i="11" s="1"/>
  <c r="U33" i="11" s="1"/>
  <c r="N230" i="11"/>
  <c r="M230" i="11"/>
  <c r="L230" i="11"/>
  <c r="K230" i="11"/>
  <c r="J230" i="11"/>
  <c r="N229" i="11"/>
  <c r="M229" i="11"/>
  <c r="L229" i="11"/>
  <c r="K229" i="11"/>
  <c r="J229" i="11"/>
  <c r="I229" i="11"/>
  <c r="N228" i="11"/>
  <c r="M228" i="11"/>
  <c r="L228" i="11"/>
  <c r="K228" i="11"/>
  <c r="I228" i="11" s="1"/>
  <c r="J228" i="11"/>
  <c r="N227" i="11"/>
  <c r="M227" i="11"/>
  <c r="L227" i="11"/>
  <c r="K227" i="11"/>
  <c r="J227" i="11"/>
  <c r="I227" i="11" s="1"/>
  <c r="N226" i="11"/>
  <c r="M226" i="11"/>
  <c r="L226" i="11"/>
  <c r="K226" i="11"/>
  <c r="J226" i="11"/>
  <c r="N225" i="11"/>
  <c r="M225" i="11"/>
  <c r="L225" i="11"/>
  <c r="K225" i="11"/>
  <c r="J225" i="11"/>
  <c r="I225" i="11"/>
  <c r="N224" i="11"/>
  <c r="M224" i="11"/>
  <c r="L224" i="11"/>
  <c r="K224" i="11"/>
  <c r="I224" i="11" s="1"/>
  <c r="J224" i="11"/>
  <c r="N223" i="11"/>
  <c r="M223" i="11"/>
  <c r="L223" i="11"/>
  <c r="K223" i="11"/>
  <c r="J223" i="11"/>
  <c r="I223" i="11" s="1"/>
  <c r="N222" i="11"/>
  <c r="M222" i="11"/>
  <c r="L222" i="11"/>
  <c r="K222" i="11"/>
  <c r="J222" i="11"/>
  <c r="N221" i="11"/>
  <c r="M221" i="11"/>
  <c r="L221" i="11"/>
  <c r="K221" i="11"/>
  <c r="J221" i="11"/>
  <c r="I221" i="11"/>
  <c r="N220" i="11"/>
  <c r="M220" i="11"/>
  <c r="L220" i="11"/>
  <c r="K220" i="11"/>
  <c r="I220" i="11" s="1"/>
  <c r="J220" i="11"/>
  <c r="N219" i="11"/>
  <c r="M219" i="11"/>
  <c r="L219" i="11"/>
  <c r="K219" i="11"/>
  <c r="J219" i="11"/>
  <c r="I219" i="11" s="1"/>
  <c r="N218" i="11"/>
  <c r="M218" i="11"/>
  <c r="L218" i="11"/>
  <c r="K218" i="11"/>
  <c r="J218" i="11"/>
  <c r="N217" i="11"/>
  <c r="M217" i="11"/>
  <c r="L217" i="11"/>
  <c r="K217" i="11"/>
  <c r="J217" i="11"/>
  <c r="I217" i="11"/>
  <c r="N216" i="11"/>
  <c r="M216" i="11"/>
  <c r="L216" i="11"/>
  <c r="K216" i="11"/>
  <c r="I216" i="11" s="1"/>
  <c r="J216" i="11"/>
  <c r="N215" i="11"/>
  <c r="M215" i="11"/>
  <c r="L215" i="11"/>
  <c r="K215" i="11"/>
  <c r="J215" i="11"/>
  <c r="I215" i="11" s="1"/>
  <c r="N214" i="11"/>
  <c r="M214" i="11"/>
  <c r="L214" i="11"/>
  <c r="K214" i="11"/>
  <c r="J214" i="11"/>
  <c r="N213" i="11"/>
  <c r="M213" i="11"/>
  <c r="L213" i="11"/>
  <c r="K213" i="11"/>
  <c r="J213" i="11"/>
  <c r="I213" i="11"/>
  <c r="N212" i="11"/>
  <c r="M212" i="11"/>
  <c r="L212" i="11"/>
  <c r="K212" i="11"/>
  <c r="I212" i="11" s="1"/>
  <c r="J212" i="11"/>
  <c r="N211" i="11"/>
  <c r="M211" i="11"/>
  <c r="L211" i="11"/>
  <c r="K211" i="11"/>
  <c r="J211" i="11"/>
  <c r="I211" i="11" s="1"/>
  <c r="N210" i="11"/>
  <c r="M210" i="11"/>
  <c r="L210" i="11"/>
  <c r="K210" i="11"/>
  <c r="J210" i="11"/>
  <c r="N209" i="11"/>
  <c r="M209" i="11"/>
  <c r="L209" i="11"/>
  <c r="K209" i="11"/>
  <c r="J209" i="11"/>
  <c r="I209" i="11"/>
  <c r="N208" i="11"/>
  <c r="M208" i="11"/>
  <c r="L208" i="11"/>
  <c r="K208" i="11"/>
  <c r="I208" i="11" s="1"/>
  <c r="J208" i="11"/>
  <c r="N207" i="11"/>
  <c r="M207" i="11"/>
  <c r="L207" i="11"/>
  <c r="K207" i="11"/>
  <c r="J207" i="11"/>
  <c r="I207" i="11" s="1"/>
  <c r="N206" i="11"/>
  <c r="M206" i="11"/>
  <c r="L206" i="11"/>
  <c r="K206" i="11"/>
  <c r="J206" i="11"/>
  <c r="N205" i="11"/>
  <c r="M205" i="11"/>
  <c r="L205" i="11"/>
  <c r="K205" i="11"/>
  <c r="J205" i="11"/>
  <c r="I205" i="11"/>
  <c r="N204" i="11"/>
  <c r="M204" i="11"/>
  <c r="L204" i="11"/>
  <c r="K204" i="11"/>
  <c r="I204" i="11" s="1"/>
  <c r="J204" i="11"/>
  <c r="N203" i="11"/>
  <c r="M203" i="11"/>
  <c r="L203" i="11"/>
  <c r="K203" i="11"/>
  <c r="J203" i="11"/>
  <c r="I203" i="11" s="1"/>
  <c r="K37" i="11" s="1"/>
  <c r="N202" i="11"/>
  <c r="M202" i="11"/>
  <c r="L202" i="11"/>
  <c r="K202" i="11"/>
  <c r="J202" i="11"/>
  <c r="N201" i="11"/>
  <c r="M201" i="11"/>
  <c r="L201" i="11"/>
  <c r="K201" i="11"/>
  <c r="J201" i="11"/>
  <c r="I201" i="11"/>
  <c r="N200" i="11"/>
  <c r="M200" i="11"/>
  <c r="L200" i="11"/>
  <c r="K200" i="11"/>
  <c r="I200" i="11" s="1"/>
  <c r="J200" i="11"/>
  <c r="N199" i="11"/>
  <c r="M199" i="11"/>
  <c r="L199" i="11"/>
  <c r="K199" i="11"/>
  <c r="J199" i="11"/>
  <c r="I199" i="11" s="1"/>
  <c r="U31" i="11" s="1"/>
  <c r="N198" i="11"/>
  <c r="M198" i="11"/>
  <c r="L198" i="11"/>
  <c r="K198" i="11"/>
  <c r="J198" i="11"/>
  <c r="N197" i="11"/>
  <c r="M197" i="11"/>
  <c r="L197" i="11"/>
  <c r="K197" i="11"/>
  <c r="J197" i="11"/>
  <c r="I197" i="11"/>
  <c r="N196" i="11"/>
  <c r="M196" i="11"/>
  <c r="L196" i="11"/>
  <c r="K196" i="11"/>
  <c r="I196" i="11" s="1"/>
  <c r="J196" i="11"/>
  <c r="N195" i="11"/>
  <c r="M195" i="11"/>
  <c r="L195" i="11"/>
  <c r="K195" i="11"/>
  <c r="J195" i="11"/>
  <c r="I195" i="11" s="1"/>
  <c r="K33" i="11" s="1"/>
  <c r="N194" i="11"/>
  <c r="M194" i="11"/>
  <c r="L194" i="11"/>
  <c r="K194" i="11"/>
  <c r="J194" i="11"/>
  <c r="N193" i="11"/>
  <c r="M193" i="11"/>
  <c r="L193" i="11"/>
  <c r="K193" i="11"/>
  <c r="J193" i="11"/>
  <c r="I193" i="11"/>
  <c r="N192" i="11"/>
  <c r="M192" i="11"/>
  <c r="L192" i="11"/>
  <c r="K192" i="11"/>
  <c r="I192" i="11" s="1"/>
  <c r="J192" i="11"/>
  <c r="N191" i="11"/>
  <c r="M191" i="11"/>
  <c r="L191" i="11"/>
  <c r="K191" i="11"/>
  <c r="J191" i="11"/>
  <c r="I191" i="11" s="1"/>
  <c r="N190" i="11"/>
  <c r="M190" i="11"/>
  <c r="L190" i="11"/>
  <c r="K190" i="11"/>
  <c r="J190" i="11"/>
  <c r="N189" i="11"/>
  <c r="M189" i="11"/>
  <c r="L189" i="11"/>
  <c r="K189" i="11"/>
  <c r="J189" i="11"/>
  <c r="I189" i="11"/>
  <c r="N188" i="11"/>
  <c r="M188" i="11"/>
  <c r="L188" i="11"/>
  <c r="K188" i="11"/>
  <c r="I188" i="11" s="1"/>
  <c r="J188" i="11"/>
  <c r="N187" i="11"/>
  <c r="M187" i="11"/>
  <c r="L187" i="11"/>
  <c r="K187" i="11"/>
  <c r="J187" i="11"/>
  <c r="I187" i="11" s="1"/>
  <c r="K32" i="11" s="1"/>
  <c r="N186" i="11"/>
  <c r="M186" i="11"/>
  <c r="L186" i="11"/>
  <c r="K186" i="11"/>
  <c r="J186" i="11"/>
  <c r="N185" i="11"/>
  <c r="M185" i="11"/>
  <c r="L185" i="11"/>
  <c r="K185" i="11"/>
  <c r="J185" i="11"/>
  <c r="I185" i="11"/>
  <c r="N184" i="11"/>
  <c r="M184" i="11"/>
  <c r="L184" i="11"/>
  <c r="K184" i="11"/>
  <c r="I184" i="11" s="1"/>
  <c r="J184" i="11"/>
  <c r="N183" i="11"/>
  <c r="M183" i="11"/>
  <c r="L183" i="11"/>
  <c r="K183" i="11"/>
  <c r="J183" i="11"/>
  <c r="I183" i="11" s="1"/>
  <c r="N182" i="11"/>
  <c r="M182" i="11"/>
  <c r="L182" i="11"/>
  <c r="K182" i="11"/>
  <c r="J182" i="11"/>
  <c r="N181" i="11"/>
  <c r="M181" i="11"/>
  <c r="L181" i="11"/>
  <c r="K181" i="11"/>
  <c r="J181" i="11"/>
  <c r="I181" i="11"/>
  <c r="N180" i="11"/>
  <c r="M180" i="11"/>
  <c r="L180" i="11"/>
  <c r="K180" i="11"/>
  <c r="I180" i="11" s="1"/>
  <c r="J180" i="11"/>
  <c r="N179" i="11"/>
  <c r="M179" i="11"/>
  <c r="L179" i="11"/>
  <c r="K179" i="11"/>
  <c r="J179" i="11"/>
  <c r="I179" i="11" s="1"/>
  <c r="N178" i="11"/>
  <c r="M178" i="11"/>
  <c r="L178" i="11"/>
  <c r="K178" i="11"/>
  <c r="J178" i="11"/>
  <c r="N177" i="11"/>
  <c r="M177" i="11"/>
  <c r="L177" i="11"/>
  <c r="K177" i="11"/>
  <c r="J177" i="11"/>
  <c r="I177" i="11"/>
  <c r="N176" i="11"/>
  <c r="M176" i="11"/>
  <c r="L176" i="11"/>
  <c r="K176" i="11"/>
  <c r="I176" i="11" s="1"/>
  <c r="J176" i="11"/>
  <c r="N175" i="11"/>
  <c r="M175" i="11"/>
  <c r="L175" i="11"/>
  <c r="K175" i="11"/>
  <c r="J175" i="11"/>
  <c r="I175" i="11" s="1"/>
  <c r="N174" i="11"/>
  <c r="M174" i="11"/>
  <c r="L174" i="11"/>
  <c r="K174" i="11"/>
  <c r="J174" i="11"/>
  <c r="N173" i="11"/>
  <c r="M173" i="11"/>
  <c r="L173" i="11"/>
  <c r="K173" i="11"/>
  <c r="J173" i="11"/>
  <c r="I173" i="11"/>
  <c r="N172" i="11"/>
  <c r="M172" i="11"/>
  <c r="L172" i="11"/>
  <c r="K172" i="11"/>
  <c r="I172" i="11" s="1"/>
  <c r="J172" i="11"/>
  <c r="N171" i="11"/>
  <c r="M171" i="11"/>
  <c r="L171" i="11"/>
  <c r="K171" i="11"/>
  <c r="J171" i="11"/>
  <c r="I171" i="11" s="1"/>
  <c r="U28" i="11" s="1"/>
  <c r="N170" i="11"/>
  <c r="M170" i="11"/>
  <c r="L170" i="11"/>
  <c r="K170" i="11"/>
  <c r="J170" i="11"/>
  <c r="N169" i="11"/>
  <c r="M169" i="11"/>
  <c r="L169" i="11"/>
  <c r="K169" i="11"/>
  <c r="J169" i="11"/>
  <c r="I169" i="11"/>
  <c r="N168" i="11"/>
  <c r="M168" i="11"/>
  <c r="L168" i="11"/>
  <c r="K168" i="11"/>
  <c r="I168" i="11" s="1"/>
  <c r="J168" i="11"/>
  <c r="N167" i="11"/>
  <c r="M167" i="11"/>
  <c r="L167" i="11"/>
  <c r="K167" i="11"/>
  <c r="J167" i="11"/>
  <c r="I167" i="11" s="1"/>
  <c r="U26" i="11" s="1"/>
  <c r="N166" i="11"/>
  <c r="M166" i="11"/>
  <c r="L166" i="11"/>
  <c r="K166" i="11"/>
  <c r="J166" i="11"/>
  <c r="N165" i="11"/>
  <c r="M165" i="11"/>
  <c r="L165" i="11"/>
  <c r="K165" i="11"/>
  <c r="J165" i="11"/>
  <c r="I165" i="11"/>
  <c r="N164" i="11"/>
  <c r="M164" i="11"/>
  <c r="L164" i="11"/>
  <c r="K164" i="11"/>
  <c r="I164" i="11" s="1"/>
  <c r="J164" i="11"/>
  <c r="N163" i="11"/>
  <c r="M163" i="11"/>
  <c r="L163" i="11"/>
  <c r="K163" i="11"/>
  <c r="J163" i="11"/>
  <c r="I163" i="11" s="1"/>
  <c r="N162" i="11"/>
  <c r="M162" i="11"/>
  <c r="L162" i="11"/>
  <c r="K162" i="11"/>
  <c r="J162" i="11"/>
  <c r="N161" i="11"/>
  <c r="M161" i="11"/>
  <c r="L161" i="11"/>
  <c r="K161" i="11"/>
  <c r="J161" i="11"/>
  <c r="I161" i="11"/>
  <c r="N160" i="11"/>
  <c r="M160" i="11"/>
  <c r="L160" i="11"/>
  <c r="K160" i="11"/>
  <c r="I160" i="11" s="1"/>
  <c r="J160" i="11"/>
  <c r="N159" i="11"/>
  <c r="M159" i="11"/>
  <c r="L159" i="11"/>
  <c r="K159" i="11"/>
  <c r="J159" i="11"/>
  <c r="I159" i="11" s="1"/>
  <c r="N158" i="11"/>
  <c r="M158" i="11"/>
  <c r="L158" i="11"/>
  <c r="K158" i="11"/>
  <c r="J158" i="11"/>
  <c r="N157" i="11"/>
  <c r="M157" i="11"/>
  <c r="L157" i="11"/>
  <c r="K157" i="11"/>
  <c r="J157" i="11"/>
  <c r="I157" i="11"/>
  <c r="N156" i="11"/>
  <c r="M156" i="11"/>
  <c r="L156" i="11"/>
  <c r="K156" i="11"/>
  <c r="I156" i="11" s="1"/>
  <c r="J156" i="11"/>
  <c r="N155" i="11"/>
  <c r="M155" i="11"/>
  <c r="L155" i="11"/>
  <c r="K155" i="11"/>
  <c r="J155" i="11"/>
  <c r="I155" i="11" s="1"/>
  <c r="K26" i="11" s="1"/>
  <c r="N154" i="11"/>
  <c r="M154" i="11"/>
  <c r="L154" i="11"/>
  <c r="K154" i="11"/>
  <c r="J154" i="11"/>
  <c r="N153" i="11"/>
  <c r="M153" i="11"/>
  <c r="L153" i="11"/>
  <c r="K153" i="11"/>
  <c r="J153" i="11"/>
  <c r="I153" i="11"/>
  <c r="N152" i="11"/>
  <c r="M152" i="11"/>
  <c r="L152" i="11"/>
  <c r="K152" i="11"/>
  <c r="I152" i="11" s="1"/>
  <c r="J152" i="11"/>
  <c r="N151" i="11"/>
  <c r="M151" i="11"/>
  <c r="L151" i="11"/>
  <c r="K151" i="11"/>
  <c r="J151" i="11"/>
  <c r="I151" i="11" s="1"/>
  <c r="U23" i="11" s="1"/>
  <c r="N150" i="11"/>
  <c r="M150" i="11"/>
  <c r="L150" i="11"/>
  <c r="K150" i="11"/>
  <c r="I150" i="11" s="1"/>
  <c r="J150" i="11"/>
  <c r="N149" i="11"/>
  <c r="M149" i="11"/>
  <c r="L149" i="11"/>
  <c r="K149" i="11"/>
  <c r="J149" i="11"/>
  <c r="I149" i="11" s="1"/>
  <c r="N148" i="11"/>
  <c r="M148" i="11"/>
  <c r="L148" i="11"/>
  <c r="K148" i="11"/>
  <c r="I148" i="11" s="1"/>
  <c r="J148" i="11"/>
  <c r="N147" i="11"/>
  <c r="M147" i="11"/>
  <c r="L147" i="11"/>
  <c r="K147" i="11"/>
  <c r="J147" i="11"/>
  <c r="I147" i="11" s="1"/>
  <c r="N146" i="11"/>
  <c r="M146" i="11"/>
  <c r="L146" i="11"/>
  <c r="K146" i="11"/>
  <c r="I146" i="11" s="1"/>
  <c r="K23" i="11" s="1"/>
  <c r="J146" i="11"/>
  <c r="N145" i="11"/>
  <c r="M145" i="11"/>
  <c r="L145" i="11"/>
  <c r="K145" i="11"/>
  <c r="J145" i="11"/>
  <c r="I145" i="11" s="1"/>
  <c r="N144" i="11"/>
  <c r="M144" i="11"/>
  <c r="L144" i="11"/>
  <c r="K144" i="11"/>
  <c r="I144" i="11" s="1"/>
  <c r="J144" i="11"/>
  <c r="N143" i="11"/>
  <c r="M143" i="11"/>
  <c r="L143" i="11"/>
  <c r="K143" i="11"/>
  <c r="J143" i="11"/>
  <c r="I143" i="11" s="1"/>
  <c r="N142" i="11"/>
  <c r="M142" i="11"/>
  <c r="L142" i="11"/>
  <c r="K142" i="11"/>
  <c r="I142" i="11" s="1"/>
  <c r="J142" i="11"/>
  <c r="N141" i="11"/>
  <c r="M141" i="11"/>
  <c r="L141" i="11"/>
  <c r="K141" i="11"/>
  <c r="J141" i="11"/>
  <c r="I141" i="11" s="1"/>
  <c r="N140" i="11"/>
  <c r="M140" i="11"/>
  <c r="L140" i="11"/>
  <c r="K140" i="11"/>
  <c r="I140" i="11" s="1"/>
  <c r="J140" i="11"/>
  <c r="N139" i="11"/>
  <c r="M139" i="11"/>
  <c r="L139" i="11"/>
  <c r="K139" i="11"/>
  <c r="J139" i="11"/>
  <c r="I139" i="11" s="1"/>
  <c r="N138" i="11"/>
  <c r="M138" i="11"/>
  <c r="L138" i="11"/>
  <c r="K138" i="11"/>
  <c r="I138" i="11" s="1"/>
  <c r="J138" i="11"/>
  <c r="N137" i="11"/>
  <c r="M137" i="11"/>
  <c r="L137" i="11"/>
  <c r="K137" i="11"/>
  <c r="J137" i="11"/>
  <c r="I137" i="11" s="1"/>
  <c r="N136" i="11"/>
  <c r="M136" i="11"/>
  <c r="L136" i="11"/>
  <c r="K136" i="11"/>
  <c r="I136" i="11" s="1"/>
  <c r="J136" i="11"/>
  <c r="N135" i="11"/>
  <c r="M135" i="11"/>
  <c r="L135" i="11"/>
  <c r="K135" i="11"/>
  <c r="J135" i="11"/>
  <c r="I135" i="11" s="1"/>
  <c r="N134" i="11"/>
  <c r="M134" i="11"/>
  <c r="L134" i="11"/>
  <c r="K134" i="11"/>
  <c r="I134" i="11" s="1"/>
  <c r="J134" i="11"/>
  <c r="N133" i="11"/>
  <c r="M133" i="11"/>
  <c r="L133" i="11"/>
  <c r="K133" i="11"/>
  <c r="J133" i="11"/>
  <c r="I133" i="11" s="1"/>
  <c r="N132" i="11"/>
  <c r="M132" i="11"/>
  <c r="L132" i="11"/>
  <c r="K132" i="11"/>
  <c r="I132" i="11" s="1"/>
  <c r="J132" i="11"/>
  <c r="N131" i="11"/>
  <c r="M131" i="11"/>
  <c r="L131" i="11"/>
  <c r="K131" i="11"/>
  <c r="J131" i="11"/>
  <c r="I131" i="11" s="1"/>
  <c r="N130" i="11"/>
  <c r="M130" i="11"/>
  <c r="L130" i="11"/>
  <c r="K130" i="11"/>
  <c r="I130" i="11" s="1"/>
  <c r="J130" i="11"/>
  <c r="N129" i="11"/>
  <c r="M129" i="11"/>
  <c r="L129" i="11"/>
  <c r="K129" i="11"/>
  <c r="J129" i="11"/>
  <c r="I129" i="11" s="1"/>
  <c r="N128" i="11"/>
  <c r="M128" i="11"/>
  <c r="L128" i="11"/>
  <c r="K128" i="11"/>
  <c r="I128" i="11" s="1"/>
  <c r="J128" i="11"/>
  <c r="N127" i="11"/>
  <c r="M127" i="11"/>
  <c r="L127" i="11"/>
  <c r="K127" i="11"/>
  <c r="J127" i="11"/>
  <c r="I127" i="11" s="1"/>
  <c r="N126" i="11"/>
  <c r="M126" i="11"/>
  <c r="L126" i="11"/>
  <c r="K126" i="11"/>
  <c r="I126" i="11" s="1"/>
  <c r="J126" i="11"/>
  <c r="N125" i="11"/>
  <c r="M125" i="11"/>
  <c r="L125" i="11"/>
  <c r="K125" i="11"/>
  <c r="J125" i="11"/>
  <c r="I125" i="11" s="1"/>
  <c r="N124" i="11"/>
  <c r="M124" i="11"/>
  <c r="L124" i="11"/>
  <c r="K124" i="11"/>
  <c r="I124" i="11" s="1"/>
  <c r="J124" i="11"/>
  <c r="N123" i="11"/>
  <c r="M123" i="11"/>
  <c r="L123" i="11"/>
  <c r="K123" i="11"/>
  <c r="J123" i="11"/>
  <c r="I123" i="11" s="1"/>
  <c r="N122" i="11"/>
  <c r="M122" i="11"/>
  <c r="L122" i="11"/>
  <c r="K122" i="11"/>
  <c r="I122" i="11" s="1"/>
  <c r="J122" i="11"/>
  <c r="N121" i="11"/>
  <c r="M121" i="11"/>
  <c r="L121" i="11"/>
  <c r="K121" i="11"/>
  <c r="J121" i="11"/>
  <c r="I121" i="11" s="1"/>
  <c r="N120" i="11"/>
  <c r="M120" i="11"/>
  <c r="L120" i="11"/>
  <c r="K120" i="11"/>
  <c r="I120" i="11" s="1"/>
  <c r="J120" i="11"/>
  <c r="N119" i="11"/>
  <c r="M119" i="11"/>
  <c r="L119" i="11"/>
  <c r="K119" i="11"/>
  <c r="J119" i="11"/>
  <c r="I119" i="11" s="1"/>
  <c r="N118" i="11"/>
  <c r="M118" i="11"/>
  <c r="L118" i="11"/>
  <c r="K118" i="11"/>
  <c r="I118" i="11" s="1"/>
  <c r="J118" i="11"/>
  <c r="N117" i="11"/>
  <c r="M117" i="11"/>
  <c r="L117" i="11"/>
  <c r="K117" i="11"/>
  <c r="J117" i="11"/>
  <c r="I117" i="11" s="1"/>
  <c r="N116" i="11"/>
  <c r="M116" i="11"/>
  <c r="L116" i="11"/>
  <c r="K116" i="11"/>
  <c r="I116" i="11" s="1"/>
  <c r="J116" i="11"/>
  <c r="N115" i="11"/>
  <c r="M115" i="11"/>
  <c r="L115" i="11"/>
  <c r="K115" i="11"/>
  <c r="J115" i="11"/>
  <c r="I115" i="11" s="1"/>
  <c r="N114" i="11"/>
  <c r="M114" i="11"/>
  <c r="L114" i="11"/>
  <c r="K114" i="11"/>
  <c r="I114" i="11" s="1"/>
  <c r="J114" i="11"/>
  <c r="N113" i="11"/>
  <c r="M113" i="11"/>
  <c r="L113" i="11"/>
  <c r="K113" i="11"/>
  <c r="J113" i="11"/>
  <c r="I113" i="11" s="1"/>
  <c r="N112" i="11"/>
  <c r="M112" i="11"/>
  <c r="L112" i="11"/>
  <c r="K112" i="11"/>
  <c r="I112" i="11" s="1"/>
  <c r="J112" i="11"/>
  <c r="N111" i="11"/>
  <c r="M111" i="11"/>
  <c r="L111" i="11"/>
  <c r="K111" i="11"/>
  <c r="J111" i="11"/>
  <c r="I111" i="11" s="1"/>
  <c r="N110" i="11"/>
  <c r="M110" i="11"/>
  <c r="L110" i="11"/>
  <c r="K110" i="11"/>
  <c r="I110" i="11" s="1"/>
  <c r="J110" i="11"/>
  <c r="N109" i="11"/>
  <c r="M109" i="11"/>
  <c r="L109" i="11"/>
  <c r="K109" i="11"/>
  <c r="J109" i="11"/>
  <c r="I109" i="11" s="1"/>
  <c r="N108" i="11"/>
  <c r="M108" i="11"/>
  <c r="L108" i="11"/>
  <c r="K108" i="11"/>
  <c r="I108" i="11" s="1"/>
  <c r="J108" i="11"/>
  <c r="N107" i="11"/>
  <c r="M107" i="11"/>
  <c r="L107" i="11"/>
  <c r="K107" i="11"/>
  <c r="J107" i="11"/>
  <c r="I107" i="11" s="1"/>
  <c r="N106" i="11"/>
  <c r="M106" i="11"/>
  <c r="L106" i="11"/>
  <c r="K106" i="11"/>
  <c r="I106" i="11" s="1"/>
  <c r="J106" i="11"/>
  <c r="N105" i="11"/>
  <c r="M105" i="11"/>
  <c r="L105" i="11"/>
  <c r="K105" i="11"/>
  <c r="J105" i="11"/>
  <c r="I105" i="11" s="1"/>
  <c r="N104" i="11"/>
  <c r="M104" i="11"/>
  <c r="L104" i="11"/>
  <c r="K104" i="11"/>
  <c r="I104" i="11" s="1"/>
  <c r="J104" i="11"/>
  <c r="N103" i="11"/>
  <c r="M103" i="11"/>
  <c r="L103" i="11"/>
  <c r="K103" i="11"/>
  <c r="J103" i="11"/>
  <c r="I103" i="11" s="1"/>
  <c r="N102" i="11"/>
  <c r="M102" i="11"/>
  <c r="L102" i="11"/>
  <c r="K102" i="11"/>
  <c r="I102" i="11" s="1"/>
  <c r="J102" i="11"/>
  <c r="N101" i="11"/>
  <c r="M101" i="11"/>
  <c r="L101" i="11"/>
  <c r="K101" i="11"/>
  <c r="J101" i="11"/>
  <c r="I101" i="11" s="1"/>
  <c r="N100" i="11"/>
  <c r="M100" i="11"/>
  <c r="L100" i="11"/>
  <c r="K100" i="11"/>
  <c r="I100" i="11" s="1"/>
  <c r="J100" i="11"/>
  <c r="N99" i="11"/>
  <c r="M99" i="11"/>
  <c r="L99" i="11"/>
  <c r="K99" i="11"/>
  <c r="J99" i="11"/>
  <c r="I99" i="11" s="1"/>
  <c r="N98" i="11"/>
  <c r="M98" i="11"/>
  <c r="L98" i="11"/>
  <c r="K98" i="11"/>
  <c r="I98" i="11" s="1"/>
  <c r="J98" i="11"/>
  <c r="N97" i="11"/>
  <c r="M97" i="11"/>
  <c r="L97" i="11"/>
  <c r="K97" i="11"/>
  <c r="J97" i="11"/>
  <c r="I97" i="11" s="1"/>
  <c r="N96" i="11"/>
  <c r="M96" i="11"/>
  <c r="L96" i="11"/>
  <c r="K96" i="11"/>
  <c r="I96" i="11" s="1"/>
  <c r="J96" i="11"/>
  <c r="N95" i="11"/>
  <c r="M95" i="11"/>
  <c r="L95" i="11"/>
  <c r="K95" i="11"/>
  <c r="J95" i="11"/>
  <c r="I95" i="11" s="1"/>
  <c r="N94" i="11"/>
  <c r="M94" i="11"/>
  <c r="L94" i="11"/>
  <c r="K94" i="11"/>
  <c r="I94" i="11" s="1"/>
  <c r="J94" i="11"/>
  <c r="N93" i="11"/>
  <c r="M93" i="11"/>
  <c r="L93" i="11"/>
  <c r="K93" i="11"/>
  <c r="J93" i="11"/>
  <c r="I93" i="11" s="1"/>
  <c r="N92" i="11"/>
  <c r="M92" i="11"/>
  <c r="L92" i="11"/>
  <c r="K92" i="11"/>
  <c r="I92" i="11" s="1"/>
  <c r="J92" i="11"/>
  <c r="N91" i="11"/>
  <c r="M91" i="11"/>
  <c r="L91" i="11"/>
  <c r="K91" i="11"/>
  <c r="J91" i="11"/>
  <c r="I91" i="11" s="1"/>
  <c r="N90" i="11"/>
  <c r="M90" i="11"/>
  <c r="L90" i="11"/>
  <c r="K90" i="11"/>
  <c r="I90" i="11" s="1"/>
  <c r="J90" i="1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I80" i="11" s="1"/>
  <c r="J80" i="11"/>
  <c r="N79" i="11"/>
  <c r="M79" i="11"/>
  <c r="L79" i="11"/>
  <c r="K79" i="11"/>
  <c r="J79" i="11"/>
  <c r="I79" i="11"/>
  <c r="N78" i="11"/>
  <c r="M78" i="11"/>
  <c r="L78" i="11"/>
  <c r="J78" i="11"/>
  <c r="L77" i="11"/>
  <c r="K77" i="11"/>
  <c r="J77" i="11"/>
  <c r="J76" i="11"/>
  <c r="J75" i="11"/>
  <c r="J74" i="11"/>
  <c r="J73" i="11"/>
  <c r="J72" i="11"/>
  <c r="J71" i="11"/>
  <c r="J70" i="11"/>
  <c r="N69" i="11"/>
  <c r="M69" i="11"/>
  <c r="J69" i="11"/>
  <c r="N68" i="11"/>
  <c r="M68" i="11"/>
  <c r="J68" i="11"/>
  <c r="N67" i="11"/>
  <c r="M67" i="11"/>
  <c r="K67" i="11"/>
  <c r="J67" i="11"/>
  <c r="E67" i="11"/>
  <c r="L67" i="11" s="1"/>
  <c r="N66" i="11"/>
  <c r="M66" i="11"/>
  <c r="L66" i="11"/>
  <c r="K66" i="11"/>
  <c r="I66" i="11" s="1"/>
  <c r="J66" i="11"/>
  <c r="N65" i="11"/>
  <c r="M65" i="11"/>
  <c r="L65" i="11"/>
  <c r="K65" i="11"/>
  <c r="J65" i="11"/>
  <c r="I65" i="11"/>
  <c r="N64" i="11"/>
  <c r="M64" i="11"/>
  <c r="L64" i="11"/>
  <c r="K64" i="11"/>
  <c r="I64" i="11" s="1"/>
  <c r="J64" i="11"/>
  <c r="N63" i="11"/>
  <c r="M63" i="11"/>
  <c r="L63" i="11"/>
  <c r="K63" i="11"/>
  <c r="J63" i="11"/>
  <c r="I63" i="11"/>
  <c r="N62" i="11"/>
  <c r="M62" i="11"/>
  <c r="L62" i="11"/>
  <c r="K62" i="11"/>
  <c r="I62" i="11" s="1"/>
  <c r="J62" i="11"/>
  <c r="N61" i="11"/>
  <c r="M61" i="11"/>
  <c r="L61" i="11"/>
  <c r="K61" i="11"/>
  <c r="J61" i="11"/>
  <c r="I61" i="11"/>
  <c r="N60" i="11"/>
  <c r="M60" i="11"/>
  <c r="L60" i="11"/>
  <c r="K60" i="11"/>
  <c r="I60" i="11" s="1"/>
  <c r="J60" i="11"/>
  <c r="K39" i="11"/>
  <c r="U38" i="11"/>
  <c r="T38" i="11" s="1"/>
  <c r="U36" i="11"/>
  <c r="T36" i="11" s="1"/>
  <c r="K35" i="11"/>
  <c r="J35" i="11" s="1"/>
  <c r="K34" i="11"/>
  <c r="J34" i="11" s="1"/>
  <c r="U32" i="11"/>
  <c r="T32" i="11" s="1"/>
  <c r="K30" i="11"/>
  <c r="J30" i="11" s="1"/>
  <c r="U29" i="11"/>
  <c r="T29" i="11" s="1"/>
  <c r="K28" i="11"/>
  <c r="J28" i="11" s="1"/>
  <c r="K27" i="11"/>
  <c r="J27" i="11" s="1"/>
  <c r="U24" i="11"/>
  <c r="T24" i="11" s="1"/>
  <c r="K24" i="11"/>
  <c r="J24" i="11" s="1"/>
  <c r="E12" i="11"/>
  <c r="D12" i="11"/>
  <c r="K10" i="11"/>
  <c r="K9" i="11"/>
  <c r="K8" i="11"/>
  <c r="K7" i="11"/>
  <c r="K6" i="11"/>
  <c r="K5" i="11"/>
  <c r="J5" i="11"/>
  <c r="L4" i="11"/>
  <c r="K4" i="11"/>
  <c r="J4" i="11"/>
  <c r="P3" i="11"/>
  <c r="O3" i="11"/>
  <c r="N3" i="11"/>
  <c r="M3" i="11"/>
  <c r="L3" i="11"/>
  <c r="K3" i="11"/>
  <c r="J3" i="11"/>
  <c r="K2" i="11"/>
  <c r="D1" i="11"/>
  <c r="L5" i="11" s="1"/>
  <c r="N399" i="10"/>
  <c r="M399" i="10"/>
  <c r="L399" i="10"/>
  <c r="K399" i="10"/>
  <c r="I399" i="10" s="1"/>
  <c r="J399" i="10"/>
  <c r="N398" i="10"/>
  <c r="M398" i="10"/>
  <c r="L398" i="10"/>
  <c r="K398" i="10"/>
  <c r="J398" i="10"/>
  <c r="I398" i="10" s="1"/>
  <c r="N397" i="10"/>
  <c r="M397" i="10"/>
  <c r="L397" i="10"/>
  <c r="K397" i="10"/>
  <c r="I397" i="10" s="1"/>
  <c r="J397" i="10"/>
  <c r="N396" i="10"/>
  <c r="M396" i="10"/>
  <c r="L396" i="10"/>
  <c r="K396" i="10"/>
  <c r="J396" i="10"/>
  <c r="I396" i="10" s="1"/>
  <c r="N395" i="10"/>
  <c r="M395" i="10"/>
  <c r="L395" i="10"/>
  <c r="K395" i="10"/>
  <c r="I395" i="10" s="1"/>
  <c r="J395" i="10"/>
  <c r="N394" i="10"/>
  <c r="M394" i="10"/>
  <c r="L394" i="10"/>
  <c r="K394" i="10"/>
  <c r="J394" i="10"/>
  <c r="I394" i="10" s="1"/>
  <c r="N393" i="10"/>
  <c r="M393" i="10"/>
  <c r="L393" i="10"/>
  <c r="K393" i="10"/>
  <c r="I393" i="10" s="1"/>
  <c r="J393" i="10"/>
  <c r="N392" i="10"/>
  <c r="M392" i="10"/>
  <c r="L392" i="10"/>
  <c r="K392" i="10"/>
  <c r="J392" i="10"/>
  <c r="I392" i="10" s="1"/>
  <c r="N391" i="10"/>
  <c r="M391" i="10"/>
  <c r="L391" i="10"/>
  <c r="K391" i="10"/>
  <c r="I391" i="10" s="1"/>
  <c r="J391" i="10"/>
  <c r="N390" i="10"/>
  <c r="M390" i="10"/>
  <c r="L390" i="10"/>
  <c r="K390" i="10"/>
  <c r="J390" i="10"/>
  <c r="I390" i="10" s="1"/>
  <c r="N389" i="10"/>
  <c r="M389" i="10"/>
  <c r="L389" i="10"/>
  <c r="K389" i="10"/>
  <c r="I389" i="10" s="1"/>
  <c r="J389" i="10"/>
  <c r="N388" i="10"/>
  <c r="M388" i="10"/>
  <c r="L388" i="10"/>
  <c r="K388" i="10"/>
  <c r="J388" i="10"/>
  <c r="I388" i="10" s="1"/>
  <c r="N387" i="10"/>
  <c r="M387" i="10"/>
  <c r="L387" i="10"/>
  <c r="K387" i="10"/>
  <c r="I387" i="10" s="1"/>
  <c r="J387" i="10"/>
  <c r="N386" i="10"/>
  <c r="M386" i="10"/>
  <c r="L386" i="10"/>
  <c r="K386" i="10"/>
  <c r="J386" i="10"/>
  <c r="I386" i="10" s="1"/>
  <c r="N385" i="10"/>
  <c r="M385" i="10"/>
  <c r="L385" i="10"/>
  <c r="K385" i="10"/>
  <c r="I385" i="10" s="1"/>
  <c r="J385" i="10"/>
  <c r="N384" i="10"/>
  <c r="M384" i="10"/>
  <c r="L384" i="10"/>
  <c r="K384" i="10"/>
  <c r="J384" i="10"/>
  <c r="I384" i="10" s="1"/>
  <c r="N383" i="10"/>
  <c r="M383" i="10"/>
  <c r="L383" i="10"/>
  <c r="K383" i="10"/>
  <c r="I383" i="10" s="1"/>
  <c r="J383" i="10"/>
  <c r="N382" i="10"/>
  <c r="M382" i="10"/>
  <c r="L382" i="10"/>
  <c r="K382" i="10"/>
  <c r="J382" i="10"/>
  <c r="I382" i="10" s="1"/>
  <c r="N381" i="10"/>
  <c r="M381" i="10"/>
  <c r="L381" i="10"/>
  <c r="K381" i="10"/>
  <c r="I381" i="10" s="1"/>
  <c r="J381" i="10"/>
  <c r="N380" i="10"/>
  <c r="M380" i="10"/>
  <c r="L380" i="10"/>
  <c r="K380" i="10"/>
  <c r="J380" i="10"/>
  <c r="I380" i="10" s="1"/>
  <c r="N379" i="10"/>
  <c r="M379" i="10"/>
  <c r="L379" i="10"/>
  <c r="K379" i="10"/>
  <c r="I379" i="10" s="1"/>
  <c r="J379" i="10"/>
  <c r="N378" i="10"/>
  <c r="M378" i="10"/>
  <c r="L378" i="10"/>
  <c r="K378" i="10"/>
  <c r="J378" i="10"/>
  <c r="I378" i="10" s="1"/>
  <c r="N377" i="10"/>
  <c r="M377" i="10"/>
  <c r="L377" i="10"/>
  <c r="K377" i="10"/>
  <c r="I377" i="10" s="1"/>
  <c r="J377" i="10"/>
  <c r="N376" i="10"/>
  <c r="M376" i="10"/>
  <c r="L376" i="10"/>
  <c r="K376" i="10"/>
  <c r="J376" i="10"/>
  <c r="I376" i="10" s="1"/>
  <c r="N375" i="10"/>
  <c r="M375" i="10"/>
  <c r="L375" i="10"/>
  <c r="K375" i="10"/>
  <c r="I375" i="10" s="1"/>
  <c r="J375" i="10"/>
  <c r="N374" i="10"/>
  <c r="M374" i="10"/>
  <c r="L374" i="10"/>
  <c r="K374" i="10"/>
  <c r="J374" i="10"/>
  <c r="I374" i="10" s="1"/>
  <c r="N373" i="10"/>
  <c r="M373" i="10"/>
  <c r="L373" i="10"/>
  <c r="K373" i="10"/>
  <c r="I373" i="10" s="1"/>
  <c r="J373" i="10"/>
  <c r="N372" i="10"/>
  <c r="M372" i="10"/>
  <c r="L372" i="10"/>
  <c r="K372" i="10"/>
  <c r="J372" i="10"/>
  <c r="I372" i="10" s="1"/>
  <c r="N371" i="10"/>
  <c r="M371" i="10"/>
  <c r="L371" i="10"/>
  <c r="K371" i="10"/>
  <c r="I371" i="10" s="1"/>
  <c r="J371" i="10"/>
  <c r="N370" i="10"/>
  <c r="M370" i="10"/>
  <c r="L370" i="10"/>
  <c r="K370" i="10"/>
  <c r="J370" i="10"/>
  <c r="I370" i="10" s="1"/>
  <c r="N369" i="10"/>
  <c r="M369" i="10"/>
  <c r="L369" i="10"/>
  <c r="K369" i="10"/>
  <c r="I369" i="10" s="1"/>
  <c r="J369" i="10"/>
  <c r="N368" i="10"/>
  <c r="M368" i="10"/>
  <c r="L368" i="10"/>
  <c r="K368" i="10"/>
  <c r="J368" i="10"/>
  <c r="I368" i="10" s="1"/>
  <c r="N367" i="10"/>
  <c r="M367" i="10"/>
  <c r="L367" i="10"/>
  <c r="K367" i="10"/>
  <c r="I367" i="10" s="1"/>
  <c r="J367" i="10"/>
  <c r="N366" i="10"/>
  <c r="M366" i="10"/>
  <c r="L366" i="10"/>
  <c r="K366" i="10"/>
  <c r="J366" i="10"/>
  <c r="I366" i="10" s="1"/>
  <c r="N365" i="10"/>
  <c r="M365" i="10"/>
  <c r="L365" i="10"/>
  <c r="K365" i="10"/>
  <c r="I365" i="10" s="1"/>
  <c r="J365" i="10"/>
  <c r="N364" i="10"/>
  <c r="M364" i="10"/>
  <c r="L364" i="10"/>
  <c r="K364" i="10"/>
  <c r="J364" i="10"/>
  <c r="I364" i="10" s="1"/>
  <c r="N363" i="10"/>
  <c r="M363" i="10"/>
  <c r="L363" i="10"/>
  <c r="K363" i="10"/>
  <c r="I363" i="10" s="1"/>
  <c r="J363" i="10"/>
  <c r="N362" i="10"/>
  <c r="M362" i="10"/>
  <c r="L362" i="10"/>
  <c r="K362" i="10"/>
  <c r="J362" i="10"/>
  <c r="I362" i="10" s="1"/>
  <c r="N361" i="10"/>
  <c r="M361" i="10"/>
  <c r="L361" i="10"/>
  <c r="K361" i="10"/>
  <c r="I361" i="10" s="1"/>
  <c r="J361" i="10"/>
  <c r="N360" i="10"/>
  <c r="M360" i="10"/>
  <c r="L360" i="10"/>
  <c r="K360" i="10"/>
  <c r="J360" i="10"/>
  <c r="I360" i="10" s="1"/>
  <c r="N359" i="10"/>
  <c r="M359" i="10"/>
  <c r="L359" i="10"/>
  <c r="K359" i="10"/>
  <c r="I359" i="10" s="1"/>
  <c r="J359" i="10"/>
  <c r="N358" i="10"/>
  <c r="M358" i="10"/>
  <c r="L358" i="10"/>
  <c r="K358" i="10"/>
  <c r="J358" i="10"/>
  <c r="I358" i="10" s="1"/>
  <c r="N357" i="10"/>
  <c r="M357" i="10"/>
  <c r="L357" i="10"/>
  <c r="K357" i="10"/>
  <c r="I357" i="10" s="1"/>
  <c r="J357" i="10"/>
  <c r="N356" i="10"/>
  <c r="M356" i="10"/>
  <c r="L356" i="10"/>
  <c r="K356" i="10"/>
  <c r="J356" i="10"/>
  <c r="I356" i="10" s="1"/>
  <c r="N355" i="10"/>
  <c r="M355" i="10"/>
  <c r="L355" i="10"/>
  <c r="K355" i="10"/>
  <c r="I355" i="10" s="1"/>
  <c r="J355" i="10"/>
  <c r="N354" i="10"/>
  <c r="M354" i="10"/>
  <c r="L354" i="10"/>
  <c r="K354" i="10"/>
  <c r="J354" i="10"/>
  <c r="I354" i="10" s="1"/>
  <c r="N353" i="10"/>
  <c r="M353" i="10"/>
  <c r="L353" i="10"/>
  <c r="K353" i="10"/>
  <c r="I353" i="10" s="1"/>
  <c r="J353" i="10"/>
  <c r="N352" i="10"/>
  <c r="M352" i="10"/>
  <c r="L352" i="10"/>
  <c r="K352" i="10"/>
  <c r="J352" i="10"/>
  <c r="I352" i="10" s="1"/>
  <c r="K39" i="10" s="1"/>
  <c r="N351" i="10"/>
  <c r="M351" i="10"/>
  <c r="L351" i="10"/>
  <c r="K351" i="10"/>
  <c r="I351" i="10" s="1"/>
  <c r="K38" i="10" s="1"/>
  <c r="J351" i="10"/>
  <c r="N350" i="10"/>
  <c r="M350" i="10"/>
  <c r="L350" i="10"/>
  <c r="K350" i="10"/>
  <c r="J350" i="10"/>
  <c r="I350" i="10" s="1"/>
  <c r="N349" i="10"/>
  <c r="M349" i="10"/>
  <c r="L349" i="10"/>
  <c r="K349" i="10"/>
  <c r="I349" i="10" s="1"/>
  <c r="J349" i="10"/>
  <c r="N348" i="10"/>
  <c r="M348" i="10"/>
  <c r="L348" i="10"/>
  <c r="K348" i="10"/>
  <c r="J348" i="10"/>
  <c r="I348" i="10" s="1"/>
  <c r="N347" i="10"/>
  <c r="M347" i="10"/>
  <c r="L347" i="10"/>
  <c r="K347" i="10"/>
  <c r="I347" i="10" s="1"/>
  <c r="J347" i="10"/>
  <c r="N346" i="10"/>
  <c r="M346" i="10"/>
  <c r="L346" i="10"/>
  <c r="K346" i="10"/>
  <c r="J346" i="10"/>
  <c r="I346" i="10" s="1"/>
  <c r="N345" i="10"/>
  <c r="M345" i="10"/>
  <c r="L345" i="10"/>
  <c r="K345" i="10"/>
  <c r="I345" i="10" s="1"/>
  <c r="J345" i="10"/>
  <c r="N344" i="10"/>
  <c r="M344" i="10"/>
  <c r="L344" i="10"/>
  <c r="K344" i="10"/>
  <c r="J344" i="10"/>
  <c r="I344" i="10" s="1"/>
  <c r="N343" i="10"/>
  <c r="M343" i="10"/>
  <c r="L343" i="10"/>
  <c r="K343" i="10"/>
  <c r="I343" i="10" s="1"/>
  <c r="J343" i="10"/>
  <c r="N342" i="10"/>
  <c r="M342" i="10"/>
  <c r="L342" i="10"/>
  <c r="K342" i="10"/>
  <c r="J342" i="10"/>
  <c r="I342" i="10" s="1"/>
  <c r="N341" i="10"/>
  <c r="M341" i="10"/>
  <c r="L341" i="10"/>
  <c r="K341" i="10"/>
  <c r="I341" i="10" s="1"/>
  <c r="J341" i="10"/>
  <c r="N340" i="10"/>
  <c r="M340" i="10"/>
  <c r="L340" i="10"/>
  <c r="K340" i="10"/>
  <c r="J340" i="10"/>
  <c r="I340" i="10" s="1"/>
  <c r="N339" i="10"/>
  <c r="M339" i="10"/>
  <c r="L339" i="10"/>
  <c r="K339" i="10"/>
  <c r="I339" i="10" s="1"/>
  <c r="J339" i="10"/>
  <c r="N338" i="10"/>
  <c r="M338" i="10"/>
  <c r="L338" i="10"/>
  <c r="K338" i="10"/>
  <c r="J338" i="10"/>
  <c r="I338" i="10" s="1"/>
  <c r="N337" i="10"/>
  <c r="M337" i="10"/>
  <c r="L337" i="10"/>
  <c r="K337" i="10"/>
  <c r="I337" i="10" s="1"/>
  <c r="J337" i="10"/>
  <c r="N336" i="10"/>
  <c r="M336" i="10"/>
  <c r="L336" i="10"/>
  <c r="K336" i="10"/>
  <c r="J336" i="10"/>
  <c r="I336" i="10" s="1"/>
  <c r="U36" i="10" s="1"/>
  <c r="N335" i="10"/>
  <c r="M335" i="10"/>
  <c r="L335" i="10"/>
  <c r="K335" i="10"/>
  <c r="I335" i="10" s="1"/>
  <c r="J335" i="10"/>
  <c r="N334" i="10"/>
  <c r="M334" i="10"/>
  <c r="L334" i="10"/>
  <c r="K334" i="10"/>
  <c r="J334" i="10"/>
  <c r="I334" i="10" s="1"/>
  <c r="N333" i="10"/>
  <c r="M333" i="10"/>
  <c r="L333" i="10"/>
  <c r="K333" i="10"/>
  <c r="I333" i="10" s="1"/>
  <c r="J333" i="10"/>
  <c r="N332" i="10"/>
  <c r="M332" i="10"/>
  <c r="L332" i="10"/>
  <c r="K332" i="10"/>
  <c r="J332" i="10"/>
  <c r="I332" i="10" s="1"/>
  <c r="N331" i="10"/>
  <c r="M331" i="10"/>
  <c r="L331" i="10"/>
  <c r="K331" i="10"/>
  <c r="I331" i="10" s="1"/>
  <c r="J331" i="10"/>
  <c r="N330" i="10"/>
  <c r="M330" i="10"/>
  <c r="L330" i="10"/>
  <c r="K330" i="10"/>
  <c r="J330" i="10"/>
  <c r="I330" i="10" s="1"/>
  <c r="N329" i="10"/>
  <c r="M329" i="10"/>
  <c r="L329" i="10"/>
  <c r="K329" i="10"/>
  <c r="I329" i="10" s="1"/>
  <c r="J329" i="10"/>
  <c r="N328" i="10"/>
  <c r="M328" i="10"/>
  <c r="L328" i="10"/>
  <c r="K328" i="10"/>
  <c r="J328" i="10"/>
  <c r="I328" i="10" s="1"/>
  <c r="N327" i="10"/>
  <c r="M327" i="10"/>
  <c r="L327" i="10"/>
  <c r="K327" i="10"/>
  <c r="I327" i="10" s="1"/>
  <c r="J327" i="10"/>
  <c r="N326" i="10"/>
  <c r="M326" i="10"/>
  <c r="L326" i="10"/>
  <c r="K326" i="10"/>
  <c r="J326" i="10"/>
  <c r="I326" i="10" s="1"/>
  <c r="N325" i="10"/>
  <c r="M325" i="10"/>
  <c r="L325" i="10"/>
  <c r="K325" i="10"/>
  <c r="I325" i="10" s="1"/>
  <c r="J325" i="10"/>
  <c r="N324" i="10"/>
  <c r="M324" i="10"/>
  <c r="L324" i="10"/>
  <c r="K324" i="10"/>
  <c r="J324" i="10"/>
  <c r="I324" i="10" s="1"/>
  <c r="N323" i="10"/>
  <c r="M323" i="10"/>
  <c r="L323" i="10"/>
  <c r="K323" i="10"/>
  <c r="I323" i="10" s="1"/>
  <c r="J323" i="10"/>
  <c r="N322" i="10"/>
  <c r="M322" i="10"/>
  <c r="L322" i="10"/>
  <c r="K322" i="10"/>
  <c r="I322" i="10" s="1"/>
  <c r="J322" i="10"/>
  <c r="N321" i="10"/>
  <c r="M321" i="10"/>
  <c r="L321" i="10"/>
  <c r="K321" i="10"/>
  <c r="J321" i="10"/>
  <c r="I321" i="10" s="1"/>
  <c r="N320" i="10"/>
  <c r="M320" i="10"/>
  <c r="L320" i="10"/>
  <c r="K320" i="10"/>
  <c r="I320" i="10" s="1"/>
  <c r="J320" i="10"/>
  <c r="N319" i="10"/>
  <c r="M319" i="10"/>
  <c r="L319" i="10"/>
  <c r="K319" i="10"/>
  <c r="J319" i="10"/>
  <c r="I319" i="10" s="1"/>
  <c r="N318" i="10"/>
  <c r="M318" i="10"/>
  <c r="L318" i="10"/>
  <c r="K318" i="10"/>
  <c r="I318" i="10" s="1"/>
  <c r="J318" i="10"/>
  <c r="N317" i="10"/>
  <c r="M317" i="10"/>
  <c r="L317" i="10"/>
  <c r="K317" i="10"/>
  <c r="J317" i="10"/>
  <c r="I317" i="10" s="1"/>
  <c r="N316" i="10"/>
  <c r="M316" i="10"/>
  <c r="L316" i="10"/>
  <c r="K316" i="10"/>
  <c r="I316" i="10" s="1"/>
  <c r="J316" i="10"/>
  <c r="N315" i="10"/>
  <c r="M315" i="10"/>
  <c r="L315" i="10"/>
  <c r="K315" i="10"/>
  <c r="J315" i="10"/>
  <c r="I315" i="10" s="1"/>
  <c r="N314" i="10"/>
  <c r="M314" i="10"/>
  <c r="L314" i="10"/>
  <c r="K314" i="10"/>
  <c r="I314" i="10" s="1"/>
  <c r="J314" i="10"/>
  <c r="N313" i="10"/>
  <c r="M313" i="10"/>
  <c r="L313" i="10"/>
  <c r="K313" i="10"/>
  <c r="J313" i="10"/>
  <c r="I313" i="10" s="1"/>
  <c r="N312" i="10"/>
  <c r="M312" i="10"/>
  <c r="L312" i="10"/>
  <c r="K312" i="10"/>
  <c r="I312" i="10" s="1"/>
  <c r="J312" i="10"/>
  <c r="N311" i="10"/>
  <c r="M311" i="10"/>
  <c r="L311" i="10"/>
  <c r="K311" i="10"/>
  <c r="J311" i="10"/>
  <c r="I311" i="10" s="1"/>
  <c r="N310" i="10"/>
  <c r="M310" i="10"/>
  <c r="L310" i="10"/>
  <c r="K310" i="10"/>
  <c r="I310" i="10" s="1"/>
  <c r="J310" i="10"/>
  <c r="N309" i="10"/>
  <c r="M309" i="10"/>
  <c r="L309" i="10"/>
  <c r="K309" i="10"/>
  <c r="J309" i="10"/>
  <c r="I309" i="10" s="1"/>
  <c r="N308" i="10"/>
  <c r="M308" i="10"/>
  <c r="L308" i="10"/>
  <c r="K308" i="10"/>
  <c r="I308" i="10" s="1"/>
  <c r="J308" i="10"/>
  <c r="N307" i="10"/>
  <c r="M307" i="10"/>
  <c r="L307" i="10"/>
  <c r="K307" i="10"/>
  <c r="J307" i="10"/>
  <c r="I307" i="10" s="1"/>
  <c r="N306" i="10"/>
  <c r="M306" i="10"/>
  <c r="L306" i="10"/>
  <c r="K306" i="10"/>
  <c r="I306" i="10" s="1"/>
  <c r="J306" i="10"/>
  <c r="N305" i="10"/>
  <c r="M305" i="10"/>
  <c r="L305" i="10"/>
  <c r="K305" i="10"/>
  <c r="J305" i="10"/>
  <c r="I305" i="10" s="1"/>
  <c r="N304" i="10"/>
  <c r="M304" i="10"/>
  <c r="L304" i="10"/>
  <c r="K304" i="10"/>
  <c r="I304" i="10" s="1"/>
  <c r="J304" i="10"/>
  <c r="N303" i="10"/>
  <c r="M303" i="10"/>
  <c r="L303" i="10"/>
  <c r="K303" i="10"/>
  <c r="J303" i="10"/>
  <c r="I303" i="10" s="1"/>
  <c r="N302" i="10"/>
  <c r="M302" i="10"/>
  <c r="L302" i="10"/>
  <c r="K302" i="10"/>
  <c r="I302" i="10" s="1"/>
  <c r="J302" i="10"/>
  <c r="N301" i="10"/>
  <c r="M301" i="10"/>
  <c r="L301" i="10"/>
  <c r="K301" i="10"/>
  <c r="J301" i="10"/>
  <c r="I301" i="10" s="1"/>
  <c r="N300" i="10"/>
  <c r="M300" i="10"/>
  <c r="L300" i="10"/>
  <c r="K300" i="10"/>
  <c r="I300" i="10" s="1"/>
  <c r="J300" i="10"/>
  <c r="N299" i="10"/>
  <c r="M299" i="10"/>
  <c r="L299" i="10"/>
  <c r="K299" i="10"/>
  <c r="J299" i="10"/>
  <c r="I299" i="10" s="1"/>
  <c r="N298" i="10"/>
  <c r="M298" i="10"/>
  <c r="L298" i="10"/>
  <c r="K298" i="10"/>
  <c r="I298" i="10" s="1"/>
  <c r="J298" i="10"/>
  <c r="N297" i="10"/>
  <c r="M297" i="10"/>
  <c r="L297" i="10"/>
  <c r="K297" i="10"/>
  <c r="J297" i="10"/>
  <c r="I297" i="10" s="1"/>
  <c r="N296" i="10"/>
  <c r="M296" i="10"/>
  <c r="L296" i="10"/>
  <c r="K296" i="10"/>
  <c r="I296" i="10" s="1"/>
  <c r="J296" i="10"/>
  <c r="N295" i="10"/>
  <c r="M295" i="10"/>
  <c r="L295" i="10"/>
  <c r="K295" i="10"/>
  <c r="J295" i="10"/>
  <c r="I295" i="10" s="1"/>
  <c r="N294" i="10"/>
  <c r="M294" i="10"/>
  <c r="L294" i="10"/>
  <c r="K294" i="10"/>
  <c r="I294" i="10" s="1"/>
  <c r="J294" i="10"/>
  <c r="N293" i="10"/>
  <c r="M293" i="10"/>
  <c r="L293" i="10"/>
  <c r="K293" i="10"/>
  <c r="J293" i="10"/>
  <c r="I293" i="10" s="1"/>
  <c r="N292" i="10"/>
  <c r="M292" i="10"/>
  <c r="L292" i="10"/>
  <c r="K292" i="10"/>
  <c r="I292" i="10" s="1"/>
  <c r="J292" i="10"/>
  <c r="N291" i="10"/>
  <c r="M291" i="10"/>
  <c r="L291" i="10"/>
  <c r="K291" i="10"/>
  <c r="J291" i="10"/>
  <c r="I291" i="10" s="1"/>
  <c r="N290" i="10"/>
  <c r="M290" i="10"/>
  <c r="L290" i="10"/>
  <c r="K290" i="10"/>
  <c r="I290" i="10" s="1"/>
  <c r="J290" i="10"/>
  <c r="N289" i="10"/>
  <c r="M289" i="10"/>
  <c r="L289" i="10"/>
  <c r="K289" i="10"/>
  <c r="J289" i="10"/>
  <c r="I289" i="10" s="1"/>
  <c r="N288" i="10"/>
  <c r="M288" i="10"/>
  <c r="L288" i="10"/>
  <c r="K288" i="10"/>
  <c r="I288" i="10" s="1"/>
  <c r="J288" i="10"/>
  <c r="N287" i="10"/>
  <c r="M287" i="10"/>
  <c r="L287" i="10"/>
  <c r="K287" i="10"/>
  <c r="J287" i="10"/>
  <c r="I287" i="10" s="1"/>
  <c r="N286" i="10"/>
  <c r="M286" i="10"/>
  <c r="L286" i="10"/>
  <c r="K286" i="10"/>
  <c r="I286" i="10" s="1"/>
  <c r="J286" i="10"/>
  <c r="N285" i="10"/>
  <c r="M285" i="10"/>
  <c r="L285" i="10"/>
  <c r="K285" i="10"/>
  <c r="J285" i="10"/>
  <c r="I285" i="10" s="1"/>
  <c r="N284" i="10"/>
  <c r="M284" i="10"/>
  <c r="L284" i="10"/>
  <c r="K284" i="10"/>
  <c r="I284" i="10" s="1"/>
  <c r="J284" i="10"/>
  <c r="N283" i="10"/>
  <c r="M283" i="10"/>
  <c r="L283" i="10"/>
  <c r="K283" i="10"/>
  <c r="J283" i="10"/>
  <c r="I283" i="10" s="1"/>
  <c r="N282" i="10"/>
  <c r="M282" i="10"/>
  <c r="L282" i="10"/>
  <c r="K282" i="10"/>
  <c r="I282" i="10" s="1"/>
  <c r="J282" i="10"/>
  <c r="N281" i="10"/>
  <c r="M281" i="10"/>
  <c r="L281" i="10"/>
  <c r="K281" i="10"/>
  <c r="J281" i="10"/>
  <c r="I281" i="10" s="1"/>
  <c r="N280" i="10"/>
  <c r="M280" i="10"/>
  <c r="L280" i="10"/>
  <c r="K280" i="10"/>
  <c r="I280" i="10" s="1"/>
  <c r="J280" i="10"/>
  <c r="N279" i="10"/>
  <c r="M279" i="10"/>
  <c r="L279" i="10"/>
  <c r="K279" i="10"/>
  <c r="J279" i="10"/>
  <c r="I279" i="10" s="1"/>
  <c r="U35" i="10" s="1"/>
  <c r="N278" i="10"/>
  <c r="M278" i="10"/>
  <c r="L278" i="10"/>
  <c r="K278" i="10"/>
  <c r="I278" i="10" s="1"/>
  <c r="J278" i="10"/>
  <c r="N277" i="10"/>
  <c r="M277" i="10"/>
  <c r="L277" i="10"/>
  <c r="K277" i="10"/>
  <c r="J277" i="10"/>
  <c r="I277" i="10" s="1"/>
  <c r="N276" i="10"/>
  <c r="M276" i="10"/>
  <c r="L276" i="10"/>
  <c r="K276" i="10"/>
  <c r="I276" i="10" s="1"/>
  <c r="J276" i="10"/>
  <c r="N275" i="10"/>
  <c r="M275" i="10"/>
  <c r="L275" i="10"/>
  <c r="K275" i="10"/>
  <c r="J275" i="10"/>
  <c r="I275" i="10" s="1"/>
  <c r="N274" i="10"/>
  <c r="M274" i="10"/>
  <c r="L274" i="10"/>
  <c r="K274" i="10"/>
  <c r="I274" i="10" s="1"/>
  <c r="J274" i="10"/>
  <c r="N273" i="10"/>
  <c r="M273" i="10"/>
  <c r="L273" i="10"/>
  <c r="K273" i="10"/>
  <c r="J273" i="10"/>
  <c r="I273" i="10" s="1"/>
  <c r="N272" i="10"/>
  <c r="M272" i="10"/>
  <c r="L272" i="10"/>
  <c r="K272" i="10"/>
  <c r="I272" i="10" s="1"/>
  <c r="J272" i="10"/>
  <c r="N271" i="10"/>
  <c r="M271" i="10"/>
  <c r="L271" i="10"/>
  <c r="K271" i="10"/>
  <c r="J271" i="10"/>
  <c r="I271" i="10" s="1"/>
  <c r="N270" i="10"/>
  <c r="M270" i="10"/>
  <c r="L270" i="10"/>
  <c r="K270" i="10"/>
  <c r="I270" i="10" s="1"/>
  <c r="J270" i="10"/>
  <c r="N269" i="10"/>
  <c r="M269" i="10"/>
  <c r="L269" i="10"/>
  <c r="K269" i="10"/>
  <c r="J269" i="10"/>
  <c r="I269" i="10" s="1"/>
  <c r="N268" i="10"/>
  <c r="M268" i="10"/>
  <c r="L268" i="10"/>
  <c r="K268" i="10"/>
  <c r="I268" i="10" s="1"/>
  <c r="J268" i="10"/>
  <c r="N267" i="10"/>
  <c r="M267" i="10"/>
  <c r="L267" i="10"/>
  <c r="K267" i="10"/>
  <c r="J267" i="10"/>
  <c r="I267" i="10" s="1"/>
  <c r="N266" i="10"/>
  <c r="M266" i="10"/>
  <c r="L266" i="10"/>
  <c r="K266" i="10"/>
  <c r="I266" i="10" s="1"/>
  <c r="J266" i="10"/>
  <c r="N265" i="10"/>
  <c r="M265" i="10"/>
  <c r="L265" i="10"/>
  <c r="K265" i="10"/>
  <c r="J265" i="10"/>
  <c r="I265" i="10" s="1"/>
  <c r="N264" i="10"/>
  <c r="M264" i="10"/>
  <c r="L264" i="10"/>
  <c r="K264" i="10"/>
  <c r="I264" i="10" s="1"/>
  <c r="J264" i="10"/>
  <c r="N263" i="10"/>
  <c r="M263" i="10"/>
  <c r="L263" i="10"/>
  <c r="K263" i="10"/>
  <c r="J263" i="10"/>
  <c r="I263" i="10" s="1"/>
  <c r="N262" i="10"/>
  <c r="M262" i="10"/>
  <c r="L262" i="10"/>
  <c r="K262" i="10"/>
  <c r="I262" i="10" s="1"/>
  <c r="J262" i="10"/>
  <c r="N261" i="10"/>
  <c r="M261" i="10"/>
  <c r="L261" i="10"/>
  <c r="K261" i="10"/>
  <c r="J261" i="10"/>
  <c r="I261" i="10" s="1"/>
  <c r="N260" i="10"/>
  <c r="M260" i="10"/>
  <c r="L260" i="10"/>
  <c r="K260" i="10"/>
  <c r="I260" i="10" s="1"/>
  <c r="J260" i="10"/>
  <c r="N259" i="10"/>
  <c r="M259" i="10"/>
  <c r="L259" i="10"/>
  <c r="K259" i="10"/>
  <c r="J259" i="10"/>
  <c r="I259" i="10" s="1"/>
  <c r="N258" i="10"/>
  <c r="M258" i="10"/>
  <c r="L258" i="10"/>
  <c r="K258" i="10"/>
  <c r="I258" i="10" s="1"/>
  <c r="J258" i="10"/>
  <c r="N257" i="10"/>
  <c r="M257" i="10"/>
  <c r="L257" i="10"/>
  <c r="K257" i="10"/>
  <c r="J257" i="10"/>
  <c r="I257" i="10" s="1"/>
  <c r="N256" i="10"/>
  <c r="M256" i="10"/>
  <c r="L256" i="10"/>
  <c r="K256" i="10"/>
  <c r="J256" i="10"/>
  <c r="I256" i="10" s="1"/>
  <c r="N255" i="10"/>
  <c r="M255" i="10"/>
  <c r="L255" i="10"/>
  <c r="K255" i="10"/>
  <c r="J255" i="10"/>
  <c r="I255" i="10" s="1"/>
  <c r="N254" i="10"/>
  <c r="M254" i="10"/>
  <c r="L254" i="10"/>
  <c r="K254" i="10"/>
  <c r="J254" i="10"/>
  <c r="I254" i="10" s="1"/>
  <c r="N253" i="10"/>
  <c r="M253" i="10"/>
  <c r="L253" i="10"/>
  <c r="K253" i="10"/>
  <c r="I253" i="10" s="1"/>
  <c r="J253" i="10"/>
  <c r="N252" i="10"/>
  <c r="M252" i="10"/>
  <c r="L252" i="10"/>
  <c r="K252" i="10"/>
  <c r="J252" i="10"/>
  <c r="I252" i="10" s="1"/>
  <c r="N251" i="10"/>
  <c r="M251" i="10"/>
  <c r="L251" i="10"/>
  <c r="K251" i="10"/>
  <c r="I251" i="10" s="1"/>
  <c r="U34" i="10" s="1"/>
  <c r="J251" i="10"/>
  <c r="N250" i="10"/>
  <c r="M250" i="10"/>
  <c r="L250" i="10"/>
  <c r="K250" i="10"/>
  <c r="J250" i="10"/>
  <c r="I250" i="10" s="1"/>
  <c r="N249" i="10"/>
  <c r="M249" i="10"/>
  <c r="L249" i="10"/>
  <c r="K249" i="10"/>
  <c r="I249" i="10" s="1"/>
  <c r="J249" i="10"/>
  <c r="N248" i="10"/>
  <c r="M248" i="10"/>
  <c r="L248" i="10"/>
  <c r="K248" i="10"/>
  <c r="J248" i="10"/>
  <c r="I248" i="10" s="1"/>
  <c r="N247" i="10"/>
  <c r="M247" i="10"/>
  <c r="L247" i="10"/>
  <c r="K247" i="10"/>
  <c r="I247" i="10" s="1"/>
  <c r="J247" i="10"/>
  <c r="N246" i="10"/>
  <c r="M246" i="10"/>
  <c r="L246" i="10"/>
  <c r="K246" i="10"/>
  <c r="J246" i="10"/>
  <c r="I246" i="10" s="1"/>
  <c r="N245" i="10"/>
  <c r="M245" i="10"/>
  <c r="L245" i="10"/>
  <c r="K245" i="10"/>
  <c r="I245" i="10" s="1"/>
  <c r="J245" i="10"/>
  <c r="N244" i="10"/>
  <c r="M244" i="10"/>
  <c r="L244" i="10"/>
  <c r="K244" i="10"/>
  <c r="J244" i="10"/>
  <c r="I244" i="10" s="1"/>
  <c r="N243" i="10"/>
  <c r="M243" i="10"/>
  <c r="L243" i="10"/>
  <c r="K243" i="10"/>
  <c r="I243" i="10" s="1"/>
  <c r="J243" i="10"/>
  <c r="N242" i="10"/>
  <c r="M242" i="10"/>
  <c r="L242" i="10"/>
  <c r="K242" i="10"/>
  <c r="J242" i="10"/>
  <c r="I242" i="10" s="1"/>
  <c r="N241" i="10"/>
  <c r="M241" i="10"/>
  <c r="L241" i="10"/>
  <c r="K241" i="10"/>
  <c r="I241" i="10" s="1"/>
  <c r="J241" i="10"/>
  <c r="N240" i="10"/>
  <c r="M240" i="10"/>
  <c r="L240" i="10"/>
  <c r="K240" i="10"/>
  <c r="J240" i="10"/>
  <c r="I240" i="10" s="1"/>
  <c r="N239" i="10"/>
  <c r="M239" i="10"/>
  <c r="L239" i="10"/>
  <c r="K239" i="10"/>
  <c r="I239" i="10" s="1"/>
  <c r="J239" i="10"/>
  <c r="N238" i="10"/>
  <c r="M238" i="10"/>
  <c r="L238" i="10"/>
  <c r="K238" i="10"/>
  <c r="J238" i="10"/>
  <c r="I238" i="10" s="1"/>
  <c r="N237" i="10"/>
  <c r="M237" i="10"/>
  <c r="L237" i="10"/>
  <c r="K237" i="10"/>
  <c r="I237" i="10" s="1"/>
  <c r="J237" i="10"/>
  <c r="N236" i="10"/>
  <c r="M236" i="10"/>
  <c r="L236" i="10"/>
  <c r="K236" i="10"/>
  <c r="J236" i="10"/>
  <c r="I236" i="10" s="1"/>
  <c r="U38" i="10" s="1"/>
  <c r="N235" i="10"/>
  <c r="M235" i="10"/>
  <c r="L235" i="10"/>
  <c r="K235" i="10"/>
  <c r="I235" i="10" s="1"/>
  <c r="U37" i="10" s="1"/>
  <c r="J235" i="10"/>
  <c r="N234" i="10"/>
  <c r="M234" i="10"/>
  <c r="L234" i="10"/>
  <c r="K234" i="10"/>
  <c r="J234" i="10"/>
  <c r="I234" i="10" s="1"/>
  <c r="N233" i="10"/>
  <c r="M233" i="10"/>
  <c r="L233" i="10"/>
  <c r="K233" i="10"/>
  <c r="I233" i="10" s="1"/>
  <c r="J233" i="10"/>
  <c r="N232" i="10"/>
  <c r="M232" i="10"/>
  <c r="L232" i="10"/>
  <c r="K232" i="10"/>
  <c r="J232" i="10"/>
  <c r="I232" i="10" s="1"/>
  <c r="N231" i="10"/>
  <c r="M231" i="10"/>
  <c r="L231" i="10"/>
  <c r="K231" i="10"/>
  <c r="I231" i="10" s="1"/>
  <c r="U33" i="10" s="1"/>
  <c r="J231" i="10"/>
  <c r="N230" i="10"/>
  <c r="M230" i="10"/>
  <c r="L230" i="10"/>
  <c r="K230" i="10"/>
  <c r="J230" i="10"/>
  <c r="I230" i="10" s="1"/>
  <c r="N229" i="10"/>
  <c r="M229" i="10"/>
  <c r="L229" i="10"/>
  <c r="K229" i="10"/>
  <c r="I229" i="10" s="1"/>
  <c r="J229" i="10"/>
  <c r="N228" i="10"/>
  <c r="M228" i="10"/>
  <c r="L228" i="10"/>
  <c r="K228" i="10"/>
  <c r="J228" i="10"/>
  <c r="I228" i="10" s="1"/>
  <c r="N227" i="10"/>
  <c r="M227" i="10"/>
  <c r="L227" i="10"/>
  <c r="K227" i="10"/>
  <c r="I227" i="10" s="1"/>
  <c r="J227" i="10"/>
  <c r="N226" i="10"/>
  <c r="M226" i="10"/>
  <c r="L226" i="10"/>
  <c r="K226" i="10"/>
  <c r="J226" i="10"/>
  <c r="I226" i="10" s="1"/>
  <c r="N225" i="10"/>
  <c r="M225" i="10"/>
  <c r="L225" i="10"/>
  <c r="K225" i="10"/>
  <c r="I225" i="10" s="1"/>
  <c r="J225" i="10"/>
  <c r="N224" i="10"/>
  <c r="M224" i="10"/>
  <c r="L224" i="10"/>
  <c r="K224" i="10"/>
  <c r="J224" i="10"/>
  <c r="I224" i="10" s="1"/>
  <c r="N223" i="10"/>
  <c r="M223" i="10"/>
  <c r="L223" i="10"/>
  <c r="K223" i="10"/>
  <c r="I223" i="10" s="1"/>
  <c r="J223" i="10"/>
  <c r="N222" i="10"/>
  <c r="M222" i="10"/>
  <c r="L222" i="10"/>
  <c r="K222" i="10"/>
  <c r="J222" i="10"/>
  <c r="I222" i="10" s="1"/>
  <c r="N221" i="10"/>
  <c r="M221" i="10"/>
  <c r="L221" i="10"/>
  <c r="K221" i="10"/>
  <c r="I221" i="10" s="1"/>
  <c r="J221" i="10"/>
  <c r="N220" i="10"/>
  <c r="M220" i="10"/>
  <c r="L220" i="10"/>
  <c r="K220" i="10"/>
  <c r="J220" i="10"/>
  <c r="I220" i="10" s="1"/>
  <c r="N219" i="10"/>
  <c r="M219" i="10"/>
  <c r="L219" i="10"/>
  <c r="K219" i="10"/>
  <c r="I219" i="10" s="1"/>
  <c r="J219" i="10"/>
  <c r="N218" i="10"/>
  <c r="M218" i="10"/>
  <c r="L218" i="10"/>
  <c r="K218" i="10"/>
  <c r="J218" i="10"/>
  <c r="I218" i="10" s="1"/>
  <c r="N217" i="10"/>
  <c r="M217" i="10"/>
  <c r="L217" i="10"/>
  <c r="K217" i="10"/>
  <c r="I217" i="10" s="1"/>
  <c r="J217" i="10"/>
  <c r="N216" i="10"/>
  <c r="M216" i="10"/>
  <c r="L216" i="10"/>
  <c r="K216" i="10"/>
  <c r="J216" i="10"/>
  <c r="I216" i="10" s="1"/>
  <c r="N215" i="10"/>
  <c r="M215" i="10"/>
  <c r="L215" i="10"/>
  <c r="K215" i="10"/>
  <c r="I215" i="10" s="1"/>
  <c r="J215" i="10"/>
  <c r="N214" i="10"/>
  <c r="M214" i="10"/>
  <c r="L214" i="10"/>
  <c r="K214" i="10"/>
  <c r="J214" i="10"/>
  <c r="I214" i="10" s="1"/>
  <c r="N213" i="10"/>
  <c r="M213" i="10"/>
  <c r="L213" i="10"/>
  <c r="K213" i="10"/>
  <c r="I213" i="10" s="1"/>
  <c r="J213" i="10"/>
  <c r="N212" i="10"/>
  <c r="M212" i="10"/>
  <c r="L212" i="10"/>
  <c r="K212" i="10"/>
  <c r="J212" i="10"/>
  <c r="I212" i="10" s="1"/>
  <c r="N211" i="10"/>
  <c r="M211" i="10"/>
  <c r="L211" i="10"/>
  <c r="K211" i="10"/>
  <c r="I211" i="10" s="1"/>
  <c r="J211" i="10"/>
  <c r="N210" i="10"/>
  <c r="M210" i="10"/>
  <c r="L210" i="10"/>
  <c r="K210" i="10"/>
  <c r="J210" i="10"/>
  <c r="I210" i="10" s="1"/>
  <c r="N209" i="10"/>
  <c r="M209" i="10"/>
  <c r="L209" i="10"/>
  <c r="K209" i="10"/>
  <c r="I209" i="10" s="1"/>
  <c r="U32" i="10" s="1"/>
  <c r="J209" i="10"/>
  <c r="N208" i="10"/>
  <c r="M208" i="10"/>
  <c r="L208" i="10"/>
  <c r="K208" i="10"/>
  <c r="J208" i="10"/>
  <c r="I208" i="10" s="1"/>
  <c r="N207" i="10"/>
  <c r="M207" i="10"/>
  <c r="L207" i="10"/>
  <c r="K207" i="10"/>
  <c r="I207" i="10" s="1"/>
  <c r="J207" i="10"/>
  <c r="N206" i="10"/>
  <c r="M206" i="10"/>
  <c r="L206" i="10"/>
  <c r="K206" i="10"/>
  <c r="J206" i="10"/>
  <c r="I206" i="10" s="1"/>
  <c r="N205" i="10"/>
  <c r="M205" i="10"/>
  <c r="L205" i="10"/>
  <c r="K205" i="10"/>
  <c r="I205" i="10" s="1"/>
  <c r="J205" i="10"/>
  <c r="N204" i="10"/>
  <c r="M204" i="10"/>
  <c r="L204" i="10"/>
  <c r="K204" i="10"/>
  <c r="J204" i="10"/>
  <c r="I204" i="10" s="1"/>
  <c r="N203" i="10"/>
  <c r="M203" i="10"/>
  <c r="L203" i="10"/>
  <c r="K203" i="10"/>
  <c r="I203" i="10" s="1"/>
  <c r="K37" i="10" s="1"/>
  <c r="J203" i="10"/>
  <c r="N202" i="10"/>
  <c r="M202" i="10"/>
  <c r="L202" i="10"/>
  <c r="K202" i="10"/>
  <c r="J202" i="10"/>
  <c r="I202" i="10" s="1"/>
  <c r="K36" i="10" s="1"/>
  <c r="N201" i="10"/>
  <c r="M201" i="10"/>
  <c r="L201" i="10"/>
  <c r="K201" i="10"/>
  <c r="I201" i="10" s="1"/>
  <c r="K35" i="10" s="1"/>
  <c r="J201" i="10"/>
  <c r="N200" i="10"/>
  <c r="M200" i="10"/>
  <c r="L200" i="10"/>
  <c r="K200" i="10"/>
  <c r="J200" i="10"/>
  <c r="I200" i="10" s="1"/>
  <c r="N199" i="10"/>
  <c r="M199" i="10"/>
  <c r="L199" i="10"/>
  <c r="K199" i="10"/>
  <c r="I199" i="10" s="1"/>
  <c r="U31" i="10" s="1"/>
  <c r="J199" i="10"/>
  <c r="N198" i="10"/>
  <c r="M198" i="10"/>
  <c r="L198" i="10"/>
  <c r="K198" i="10"/>
  <c r="J198" i="10"/>
  <c r="I198" i="10" s="1"/>
  <c r="N197" i="10"/>
  <c r="M197" i="10"/>
  <c r="L197" i="10"/>
  <c r="K197" i="10"/>
  <c r="I197" i="10" s="1"/>
  <c r="J197" i="10"/>
  <c r="N196" i="10"/>
  <c r="M196" i="10"/>
  <c r="L196" i="10"/>
  <c r="K196" i="10"/>
  <c r="J196" i="10"/>
  <c r="I196" i="10" s="1"/>
  <c r="K34" i="10" s="1"/>
  <c r="N195" i="10"/>
  <c r="M195" i="10"/>
  <c r="L195" i="10"/>
  <c r="K195" i="10"/>
  <c r="I195" i="10" s="1"/>
  <c r="K33" i="10" s="1"/>
  <c r="J195" i="10"/>
  <c r="N194" i="10"/>
  <c r="M194" i="10"/>
  <c r="L194" i="10"/>
  <c r="K194" i="10"/>
  <c r="J194" i="10"/>
  <c r="I194" i="10" s="1"/>
  <c r="N193" i="10"/>
  <c r="M193" i="10"/>
  <c r="L193" i="10"/>
  <c r="K193" i="10"/>
  <c r="I193" i="10" s="1"/>
  <c r="J193" i="10"/>
  <c r="N192" i="10"/>
  <c r="M192" i="10"/>
  <c r="L192" i="10"/>
  <c r="K192" i="10"/>
  <c r="J192" i="10"/>
  <c r="I192" i="10" s="1"/>
  <c r="N191" i="10"/>
  <c r="M191" i="10"/>
  <c r="L191" i="10"/>
  <c r="K191" i="10"/>
  <c r="I191" i="10" s="1"/>
  <c r="J191" i="10"/>
  <c r="N190" i="10"/>
  <c r="M190" i="10"/>
  <c r="L190" i="10"/>
  <c r="K190" i="10"/>
  <c r="J190" i="10"/>
  <c r="I190" i="10" s="1"/>
  <c r="N189" i="10"/>
  <c r="M189" i="10"/>
  <c r="L189" i="10"/>
  <c r="K189" i="10"/>
  <c r="I189" i="10" s="1"/>
  <c r="J189" i="10"/>
  <c r="N188" i="10"/>
  <c r="M188" i="10"/>
  <c r="L188" i="10"/>
  <c r="K188" i="10"/>
  <c r="J188" i="10"/>
  <c r="I188" i="10" s="1"/>
  <c r="N187" i="10"/>
  <c r="M187" i="10"/>
  <c r="L187" i="10"/>
  <c r="K187" i="10"/>
  <c r="I187" i="10" s="1"/>
  <c r="K32" i="10" s="1"/>
  <c r="J187" i="10"/>
  <c r="N186" i="10"/>
  <c r="M186" i="10"/>
  <c r="L186" i="10"/>
  <c r="K186" i="10"/>
  <c r="J186" i="10"/>
  <c r="I186" i="10" s="1"/>
  <c r="K31" i="10" s="1"/>
  <c r="N185" i="10"/>
  <c r="M185" i="10"/>
  <c r="L185" i="10"/>
  <c r="K185" i="10"/>
  <c r="I185" i="10" s="1"/>
  <c r="K30" i="10" s="1"/>
  <c r="J185" i="10"/>
  <c r="N184" i="10"/>
  <c r="M184" i="10"/>
  <c r="L184" i="10"/>
  <c r="K184" i="10"/>
  <c r="J184" i="10"/>
  <c r="I184" i="10" s="1"/>
  <c r="N183" i="10"/>
  <c r="M183" i="10"/>
  <c r="L183" i="10"/>
  <c r="K183" i="10"/>
  <c r="I183" i="10" s="1"/>
  <c r="J183" i="10"/>
  <c r="N182" i="10"/>
  <c r="M182" i="10"/>
  <c r="L182" i="10"/>
  <c r="K182" i="10"/>
  <c r="J182" i="10"/>
  <c r="I182" i="10" s="1"/>
  <c r="N181" i="10"/>
  <c r="M181" i="10"/>
  <c r="L181" i="10"/>
  <c r="K181" i="10"/>
  <c r="I181" i="10" s="1"/>
  <c r="J181" i="10"/>
  <c r="N180" i="10"/>
  <c r="M180" i="10"/>
  <c r="L180" i="10"/>
  <c r="K180" i="10"/>
  <c r="J180" i="10"/>
  <c r="I180" i="10" s="1"/>
  <c r="N179" i="10"/>
  <c r="M179" i="10"/>
  <c r="L179" i="10"/>
  <c r="K179" i="10"/>
  <c r="I179" i="10" s="1"/>
  <c r="J179" i="10"/>
  <c r="N178" i="10"/>
  <c r="M178" i="10"/>
  <c r="L178" i="10"/>
  <c r="K178" i="10"/>
  <c r="J178" i="10"/>
  <c r="I178" i="10" s="1"/>
  <c r="U30" i="10" s="1"/>
  <c r="N177" i="10"/>
  <c r="M177" i="10"/>
  <c r="L177" i="10"/>
  <c r="K177" i="10"/>
  <c r="I177" i="10" s="1"/>
  <c r="J177" i="10"/>
  <c r="N176" i="10"/>
  <c r="M176" i="10"/>
  <c r="L176" i="10"/>
  <c r="K176" i="10"/>
  <c r="J176" i="10"/>
  <c r="I176" i="10" s="1"/>
  <c r="N175" i="10"/>
  <c r="M175" i="10"/>
  <c r="L175" i="10"/>
  <c r="K175" i="10"/>
  <c r="I175" i="10" s="1"/>
  <c r="J175" i="10"/>
  <c r="N174" i="10"/>
  <c r="M174" i="10"/>
  <c r="L174" i="10"/>
  <c r="K174" i="10"/>
  <c r="J174" i="10"/>
  <c r="I174" i="10" s="1"/>
  <c r="K29" i="10" s="1"/>
  <c r="N173" i="10"/>
  <c r="M173" i="10"/>
  <c r="L173" i="10"/>
  <c r="K173" i="10"/>
  <c r="I173" i="10" s="1"/>
  <c r="K28" i="10" s="1"/>
  <c r="J173" i="10"/>
  <c r="N172" i="10"/>
  <c r="M172" i="10"/>
  <c r="L172" i="10"/>
  <c r="K172" i="10"/>
  <c r="J172" i="10"/>
  <c r="I172" i="10" s="1"/>
  <c r="N171" i="10"/>
  <c r="M171" i="10"/>
  <c r="L171" i="10"/>
  <c r="K171" i="10"/>
  <c r="I171" i="10" s="1"/>
  <c r="U28" i="10" s="1"/>
  <c r="J171" i="10"/>
  <c r="N170" i="10"/>
  <c r="M170" i="10"/>
  <c r="L170" i="10"/>
  <c r="K170" i="10"/>
  <c r="J170" i="10"/>
  <c r="I170" i="10" s="1"/>
  <c r="U27" i="10" s="1"/>
  <c r="N169" i="10"/>
  <c r="M169" i="10"/>
  <c r="L169" i="10"/>
  <c r="K169" i="10"/>
  <c r="I169" i="10" s="1"/>
  <c r="J169" i="10"/>
  <c r="N168" i="10"/>
  <c r="M168" i="10"/>
  <c r="L168" i="10"/>
  <c r="K168" i="10"/>
  <c r="J168" i="10"/>
  <c r="I168" i="10" s="1"/>
  <c r="N167" i="10"/>
  <c r="M167" i="10"/>
  <c r="L167" i="10"/>
  <c r="K167" i="10"/>
  <c r="I167" i="10" s="1"/>
  <c r="U26" i="10" s="1"/>
  <c r="J167" i="10"/>
  <c r="N166" i="10"/>
  <c r="M166" i="10"/>
  <c r="L166" i="10"/>
  <c r="K166" i="10"/>
  <c r="J166" i="10"/>
  <c r="I166" i="10" s="1"/>
  <c r="N165" i="10"/>
  <c r="M165" i="10"/>
  <c r="L165" i="10"/>
  <c r="K165" i="10"/>
  <c r="I165" i="10" s="1"/>
  <c r="J165" i="10"/>
  <c r="N164" i="10"/>
  <c r="M164" i="10"/>
  <c r="L164" i="10"/>
  <c r="K164" i="10"/>
  <c r="J164" i="10"/>
  <c r="I164" i="10" s="1"/>
  <c r="N163" i="10"/>
  <c r="M163" i="10"/>
  <c r="L163" i="10"/>
  <c r="K163" i="10"/>
  <c r="I163" i="10" s="1"/>
  <c r="J163" i="10"/>
  <c r="N162" i="10"/>
  <c r="M162" i="10"/>
  <c r="L162" i="10"/>
  <c r="K162" i="10"/>
  <c r="J162" i="10"/>
  <c r="I162" i="10" s="1"/>
  <c r="U25" i="10" s="1"/>
  <c r="N161" i="10"/>
  <c r="M161" i="10"/>
  <c r="L161" i="10"/>
  <c r="K161" i="10"/>
  <c r="I161" i="10" s="1"/>
  <c r="U24" i="10" s="1"/>
  <c r="J161" i="10"/>
  <c r="N160" i="10"/>
  <c r="M160" i="10"/>
  <c r="L160" i="10"/>
  <c r="K160" i="10"/>
  <c r="J160" i="10"/>
  <c r="I160" i="10" s="1"/>
  <c r="N159" i="10"/>
  <c r="M159" i="10"/>
  <c r="L159" i="10"/>
  <c r="K159" i="10"/>
  <c r="I159" i="10" s="1"/>
  <c r="J159" i="10"/>
  <c r="N158" i="10"/>
  <c r="M158" i="10"/>
  <c r="L158" i="10"/>
  <c r="K158" i="10"/>
  <c r="J158" i="10"/>
  <c r="I158" i="10" s="1"/>
  <c r="N157" i="10"/>
  <c r="M157" i="10"/>
  <c r="L157" i="10"/>
  <c r="K157" i="10"/>
  <c r="I157" i="10" s="1"/>
  <c r="J157" i="10"/>
  <c r="N156" i="10"/>
  <c r="M156" i="10"/>
  <c r="L156" i="10"/>
  <c r="K156" i="10"/>
  <c r="J156" i="10"/>
  <c r="I156" i="10" s="1"/>
  <c r="N155" i="10"/>
  <c r="M155" i="10"/>
  <c r="L155" i="10"/>
  <c r="K155" i="10"/>
  <c r="I155" i="10" s="1"/>
  <c r="K26" i="10" s="1"/>
  <c r="J155" i="10"/>
  <c r="N154" i="10"/>
  <c r="M154" i="10"/>
  <c r="L154" i="10"/>
  <c r="K154" i="10"/>
  <c r="J154" i="10"/>
  <c r="I154" i="10" s="1"/>
  <c r="K25" i="10" s="1"/>
  <c r="N153" i="10"/>
  <c r="M153" i="10"/>
  <c r="L153" i="10"/>
  <c r="K153" i="10"/>
  <c r="I153" i="10" s="1"/>
  <c r="K24" i="10" s="1"/>
  <c r="J153" i="10"/>
  <c r="N152" i="10"/>
  <c r="M152" i="10"/>
  <c r="L152" i="10"/>
  <c r="K152" i="10"/>
  <c r="J152" i="10"/>
  <c r="I152" i="10" s="1"/>
  <c r="N151" i="10"/>
  <c r="M151" i="10"/>
  <c r="L151" i="10"/>
  <c r="K151" i="10"/>
  <c r="I151" i="10" s="1"/>
  <c r="U23" i="10" s="1"/>
  <c r="J151" i="10"/>
  <c r="N150" i="10"/>
  <c r="M150" i="10"/>
  <c r="L150" i="10"/>
  <c r="K150" i="10"/>
  <c r="J150" i="10"/>
  <c r="I150" i="10" s="1"/>
  <c r="N149" i="10"/>
  <c r="M149" i="10"/>
  <c r="L149" i="10"/>
  <c r="K149" i="10"/>
  <c r="I149" i="10" s="1"/>
  <c r="J149" i="10"/>
  <c r="N148" i="10"/>
  <c r="M148" i="10"/>
  <c r="L148" i="10"/>
  <c r="K148" i="10"/>
  <c r="J148" i="10"/>
  <c r="I148" i="10" s="1"/>
  <c r="N147" i="10"/>
  <c r="M147" i="10"/>
  <c r="L147" i="10"/>
  <c r="K147" i="10"/>
  <c r="I147" i="10" s="1"/>
  <c r="J147" i="10"/>
  <c r="N146" i="10"/>
  <c r="M146" i="10"/>
  <c r="L146" i="10"/>
  <c r="K146" i="10"/>
  <c r="J146" i="10"/>
  <c r="I146" i="10" s="1"/>
  <c r="K23" i="10" s="1"/>
  <c r="N145" i="10"/>
  <c r="M145" i="10"/>
  <c r="L145" i="10"/>
  <c r="K145" i="10"/>
  <c r="I145" i="10" s="1"/>
  <c r="J145" i="10"/>
  <c r="N144" i="10"/>
  <c r="M144" i="10"/>
  <c r="L144" i="10"/>
  <c r="K144" i="10"/>
  <c r="J144" i="10"/>
  <c r="I144" i="10" s="1"/>
  <c r="N143" i="10"/>
  <c r="M143" i="10"/>
  <c r="L143" i="10"/>
  <c r="K143" i="10"/>
  <c r="I143" i="10" s="1"/>
  <c r="J143" i="10"/>
  <c r="N142" i="10"/>
  <c r="M142" i="10"/>
  <c r="L142" i="10"/>
  <c r="K142" i="10"/>
  <c r="J142" i="10"/>
  <c r="I142" i="10" s="1"/>
  <c r="N141" i="10"/>
  <c r="M141" i="10"/>
  <c r="L141" i="10"/>
  <c r="K141" i="10"/>
  <c r="I141" i="10" s="1"/>
  <c r="J141" i="10"/>
  <c r="N140" i="10"/>
  <c r="M140" i="10"/>
  <c r="L140" i="10"/>
  <c r="K140" i="10"/>
  <c r="J140" i="10"/>
  <c r="I140" i="10" s="1"/>
  <c r="N139" i="10"/>
  <c r="M139" i="10"/>
  <c r="L139" i="10"/>
  <c r="K139" i="10"/>
  <c r="I139" i="10" s="1"/>
  <c r="J139" i="10"/>
  <c r="N138" i="10"/>
  <c r="M138" i="10"/>
  <c r="L138" i="10"/>
  <c r="K138" i="10"/>
  <c r="J138" i="10"/>
  <c r="I138" i="10" s="1"/>
  <c r="N137" i="10"/>
  <c r="M137" i="10"/>
  <c r="L137" i="10"/>
  <c r="K137" i="10"/>
  <c r="I137" i="10" s="1"/>
  <c r="J137" i="10"/>
  <c r="N136" i="10"/>
  <c r="M136" i="10"/>
  <c r="L136" i="10"/>
  <c r="K136" i="10"/>
  <c r="J136" i="10"/>
  <c r="I136" i="10" s="1"/>
  <c r="N135" i="10"/>
  <c r="M135" i="10"/>
  <c r="L135" i="10"/>
  <c r="K135" i="10"/>
  <c r="I135" i="10" s="1"/>
  <c r="J135" i="10"/>
  <c r="N134" i="10"/>
  <c r="M134" i="10"/>
  <c r="L134" i="10"/>
  <c r="K134" i="10"/>
  <c r="J134" i="10"/>
  <c r="I134" i="10" s="1"/>
  <c r="N133" i="10"/>
  <c r="M133" i="10"/>
  <c r="L133" i="10"/>
  <c r="K133" i="10"/>
  <c r="I133" i="10" s="1"/>
  <c r="J133" i="10"/>
  <c r="N132" i="10"/>
  <c r="M132" i="10"/>
  <c r="L132" i="10"/>
  <c r="K132" i="10"/>
  <c r="J132" i="10"/>
  <c r="I132" i="10" s="1"/>
  <c r="N131" i="10"/>
  <c r="M131" i="10"/>
  <c r="L131" i="10"/>
  <c r="K131" i="10"/>
  <c r="I131" i="10" s="1"/>
  <c r="J131" i="10"/>
  <c r="N130" i="10"/>
  <c r="M130" i="10"/>
  <c r="L130" i="10"/>
  <c r="K130" i="10"/>
  <c r="J130" i="10"/>
  <c r="I130" i="10" s="1"/>
  <c r="N129" i="10"/>
  <c r="M129" i="10"/>
  <c r="L129" i="10"/>
  <c r="K129" i="10"/>
  <c r="I129" i="10" s="1"/>
  <c r="J129" i="10"/>
  <c r="N128" i="10"/>
  <c r="M128" i="10"/>
  <c r="L128" i="10"/>
  <c r="K128" i="10"/>
  <c r="J128" i="10"/>
  <c r="I128" i="10" s="1"/>
  <c r="N127" i="10"/>
  <c r="M127" i="10"/>
  <c r="L127" i="10"/>
  <c r="K127" i="10"/>
  <c r="I127" i="10" s="1"/>
  <c r="J127" i="10"/>
  <c r="N126" i="10"/>
  <c r="M126" i="10"/>
  <c r="L126" i="10"/>
  <c r="K126" i="10"/>
  <c r="J126" i="10"/>
  <c r="I126" i="10" s="1"/>
  <c r="N125" i="10"/>
  <c r="M125" i="10"/>
  <c r="L125" i="10"/>
  <c r="K125" i="10"/>
  <c r="I125" i="10" s="1"/>
  <c r="J125" i="10"/>
  <c r="N124" i="10"/>
  <c r="M124" i="10"/>
  <c r="L124" i="10"/>
  <c r="K124" i="10"/>
  <c r="J124" i="10"/>
  <c r="I124" i="10" s="1"/>
  <c r="N123" i="10"/>
  <c r="M123" i="10"/>
  <c r="L123" i="10"/>
  <c r="K123" i="10"/>
  <c r="I123" i="10" s="1"/>
  <c r="J123" i="10"/>
  <c r="N122" i="10"/>
  <c r="M122" i="10"/>
  <c r="L122" i="10"/>
  <c r="K122" i="10"/>
  <c r="J122" i="10"/>
  <c r="I122" i="10" s="1"/>
  <c r="N121" i="10"/>
  <c r="M121" i="10"/>
  <c r="L121" i="10"/>
  <c r="K121" i="10"/>
  <c r="I121" i="10" s="1"/>
  <c r="J121" i="10"/>
  <c r="N120" i="10"/>
  <c r="M120" i="10"/>
  <c r="L120" i="10"/>
  <c r="K120" i="10"/>
  <c r="J120" i="10"/>
  <c r="I120" i="10" s="1"/>
  <c r="N119" i="10"/>
  <c r="M119" i="10"/>
  <c r="L119" i="10"/>
  <c r="K119" i="10"/>
  <c r="I119" i="10" s="1"/>
  <c r="J119" i="10"/>
  <c r="N118" i="10"/>
  <c r="M118" i="10"/>
  <c r="L118" i="10"/>
  <c r="K118" i="10"/>
  <c r="J118" i="10"/>
  <c r="I118" i="10" s="1"/>
  <c r="N117" i="10"/>
  <c r="M117" i="10"/>
  <c r="L117" i="10"/>
  <c r="K117" i="10"/>
  <c r="I117" i="10" s="1"/>
  <c r="J117" i="10"/>
  <c r="N116" i="10"/>
  <c r="M116" i="10"/>
  <c r="L116" i="10"/>
  <c r="K116" i="10"/>
  <c r="J116" i="10"/>
  <c r="I116" i="10" s="1"/>
  <c r="N115" i="10"/>
  <c r="M115" i="10"/>
  <c r="L115" i="10"/>
  <c r="K115" i="10"/>
  <c r="I115" i="10" s="1"/>
  <c r="J115" i="10"/>
  <c r="N114" i="10"/>
  <c r="M114" i="10"/>
  <c r="L114" i="10"/>
  <c r="K114" i="10"/>
  <c r="J114" i="10"/>
  <c r="I114" i="10" s="1"/>
  <c r="N113" i="10"/>
  <c r="M113" i="10"/>
  <c r="L113" i="10"/>
  <c r="K113" i="10"/>
  <c r="I113" i="10" s="1"/>
  <c r="J113" i="10"/>
  <c r="N112" i="10"/>
  <c r="M112" i="10"/>
  <c r="L112" i="10"/>
  <c r="K112" i="10"/>
  <c r="J112" i="10"/>
  <c r="I112" i="10" s="1"/>
  <c r="N111" i="10"/>
  <c r="M111" i="10"/>
  <c r="L111" i="10"/>
  <c r="K111" i="10"/>
  <c r="I111" i="10" s="1"/>
  <c r="J111" i="10"/>
  <c r="N110" i="10"/>
  <c r="M110" i="10"/>
  <c r="L110" i="10"/>
  <c r="K110" i="10"/>
  <c r="J110" i="10"/>
  <c r="I110" i="10" s="1"/>
  <c r="N109" i="10"/>
  <c r="M109" i="10"/>
  <c r="L109" i="10"/>
  <c r="K109" i="10"/>
  <c r="I109" i="10" s="1"/>
  <c r="J109" i="10"/>
  <c r="N108" i="10"/>
  <c r="M108" i="10"/>
  <c r="L108" i="10"/>
  <c r="K108" i="10"/>
  <c r="J108" i="10"/>
  <c r="I108" i="10" s="1"/>
  <c r="N107" i="10"/>
  <c r="M107" i="10"/>
  <c r="L107" i="10"/>
  <c r="K107" i="10"/>
  <c r="I107" i="10" s="1"/>
  <c r="J107" i="10"/>
  <c r="N106" i="10"/>
  <c r="M106" i="10"/>
  <c r="L106" i="10"/>
  <c r="K106" i="10"/>
  <c r="J106" i="10"/>
  <c r="I106" i="10" s="1"/>
  <c r="N105" i="10"/>
  <c r="M105" i="10"/>
  <c r="L105" i="10"/>
  <c r="K105" i="10"/>
  <c r="I105" i="10" s="1"/>
  <c r="J105" i="10"/>
  <c r="N104" i="10"/>
  <c r="M104" i="10"/>
  <c r="L104" i="10"/>
  <c r="K104" i="10"/>
  <c r="J104" i="10"/>
  <c r="I104" i="10" s="1"/>
  <c r="N103" i="10"/>
  <c r="M103" i="10"/>
  <c r="L103" i="10"/>
  <c r="K103" i="10"/>
  <c r="I103" i="10" s="1"/>
  <c r="J103" i="10"/>
  <c r="N102" i="10"/>
  <c r="M102" i="10"/>
  <c r="L102" i="10"/>
  <c r="K102" i="10"/>
  <c r="J102" i="10"/>
  <c r="I102" i="10" s="1"/>
  <c r="N101" i="10"/>
  <c r="M101" i="10"/>
  <c r="L101" i="10"/>
  <c r="K101" i="10"/>
  <c r="I101" i="10" s="1"/>
  <c r="J101" i="10"/>
  <c r="N100" i="10"/>
  <c r="M100" i="10"/>
  <c r="L100" i="10"/>
  <c r="K100" i="10"/>
  <c r="J100" i="10"/>
  <c r="I100" i="10" s="1"/>
  <c r="N99" i="10"/>
  <c r="M99" i="10"/>
  <c r="L99" i="10"/>
  <c r="K99" i="10"/>
  <c r="I99" i="10" s="1"/>
  <c r="J99" i="10"/>
  <c r="N98" i="10"/>
  <c r="M98" i="10"/>
  <c r="L98" i="10"/>
  <c r="K98" i="10"/>
  <c r="J98" i="10"/>
  <c r="I98" i="10" s="1"/>
  <c r="N97" i="10"/>
  <c r="M97" i="10"/>
  <c r="L97" i="10"/>
  <c r="K97" i="10"/>
  <c r="I97" i="10" s="1"/>
  <c r="J97" i="10"/>
  <c r="N96" i="10"/>
  <c r="M96" i="10"/>
  <c r="L96" i="10"/>
  <c r="K96" i="10"/>
  <c r="J96" i="10"/>
  <c r="I96" i="10" s="1"/>
  <c r="N95" i="10"/>
  <c r="M95" i="10"/>
  <c r="L95" i="10"/>
  <c r="K95" i="10"/>
  <c r="I95" i="10" s="1"/>
  <c r="J95" i="10"/>
  <c r="N94" i="10"/>
  <c r="M94" i="10"/>
  <c r="L94" i="10"/>
  <c r="K94" i="10"/>
  <c r="J94" i="10"/>
  <c r="I94" i="10" s="1"/>
  <c r="N93" i="10"/>
  <c r="M93" i="10"/>
  <c r="L93" i="10"/>
  <c r="K93" i="10"/>
  <c r="I93" i="10" s="1"/>
  <c r="J93" i="10"/>
  <c r="N92" i="10"/>
  <c r="M92" i="10"/>
  <c r="L92" i="10"/>
  <c r="K92" i="10"/>
  <c r="J92" i="10"/>
  <c r="I92" i="10" s="1"/>
  <c r="N91" i="10"/>
  <c r="M91" i="10"/>
  <c r="L91" i="10"/>
  <c r="K91" i="10"/>
  <c r="I91" i="10" s="1"/>
  <c r="J91" i="10"/>
  <c r="N90" i="10"/>
  <c r="M90" i="10"/>
  <c r="L90" i="10"/>
  <c r="K90" i="10"/>
  <c r="J90" i="10"/>
  <c r="I90" i="10" s="1"/>
  <c r="N89" i="10"/>
  <c r="M89" i="10"/>
  <c r="L89" i="10"/>
  <c r="J89" i="10"/>
  <c r="L88" i="10"/>
  <c r="K88" i="10"/>
  <c r="J88" i="10"/>
  <c r="L87" i="10"/>
  <c r="K87" i="10"/>
  <c r="J87" i="10"/>
  <c r="L86" i="10"/>
  <c r="K86" i="10"/>
  <c r="J86" i="10"/>
  <c r="L85" i="10"/>
  <c r="K85" i="10"/>
  <c r="J85" i="10"/>
  <c r="L84" i="10"/>
  <c r="K84" i="10"/>
  <c r="J84" i="10"/>
  <c r="L83" i="10"/>
  <c r="K83" i="10"/>
  <c r="J83" i="10"/>
  <c r="L82" i="10"/>
  <c r="K82" i="10"/>
  <c r="J82" i="10"/>
  <c r="L81" i="10"/>
  <c r="K81" i="10"/>
  <c r="J81" i="10"/>
  <c r="N80" i="10"/>
  <c r="M80" i="10"/>
  <c r="L80" i="10"/>
  <c r="K80" i="10"/>
  <c r="J80" i="10"/>
  <c r="I80" i="10"/>
  <c r="N79" i="10"/>
  <c r="M79" i="10"/>
  <c r="L79" i="10"/>
  <c r="K79" i="10"/>
  <c r="I79" i="10" s="1"/>
  <c r="J79" i="10"/>
  <c r="N78" i="10"/>
  <c r="M78" i="10"/>
  <c r="L78" i="10"/>
  <c r="J78" i="10"/>
  <c r="L77" i="10"/>
  <c r="K77" i="10"/>
  <c r="J77" i="10"/>
  <c r="J76" i="10"/>
  <c r="J75" i="10"/>
  <c r="J74" i="10"/>
  <c r="J73" i="10"/>
  <c r="J72" i="10"/>
  <c r="J71" i="10"/>
  <c r="J70" i="10"/>
  <c r="N69" i="10"/>
  <c r="M69" i="10"/>
  <c r="J69" i="10"/>
  <c r="N68" i="10"/>
  <c r="M68" i="10"/>
  <c r="J68" i="10"/>
  <c r="N67" i="10"/>
  <c r="M67" i="10"/>
  <c r="K67" i="10"/>
  <c r="J67" i="10"/>
  <c r="E67" i="10"/>
  <c r="L67" i="10" s="1"/>
  <c r="N66" i="10"/>
  <c r="M66" i="10"/>
  <c r="L66" i="10"/>
  <c r="K66" i="10"/>
  <c r="J66" i="10"/>
  <c r="I66" i="10"/>
  <c r="N65" i="10"/>
  <c r="M65" i="10"/>
  <c r="L65" i="10"/>
  <c r="K65" i="10"/>
  <c r="I65" i="10" s="1"/>
  <c r="J65" i="10"/>
  <c r="N64" i="10"/>
  <c r="M64" i="10"/>
  <c r="L64" i="10"/>
  <c r="K64" i="10"/>
  <c r="J64" i="10"/>
  <c r="I64" i="10"/>
  <c r="N63" i="10"/>
  <c r="M63" i="10"/>
  <c r="L63" i="10"/>
  <c r="K63" i="10"/>
  <c r="I63" i="10" s="1"/>
  <c r="J63" i="10"/>
  <c r="N62" i="10"/>
  <c r="M62" i="10"/>
  <c r="L62" i="10"/>
  <c r="K62" i="10"/>
  <c r="J62" i="10"/>
  <c r="I62" i="10"/>
  <c r="N61" i="10"/>
  <c r="M61" i="10"/>
  <c r="L61" i="10"/>
  <c r="K61" i="10"/>
  <c r="I61" i="10" s="1"/>
  <c r="J61" i="10"/>
  <c r="N60" i="10"/>
  <c r="M60" i="10"/>
  <c r="L60" i="10"/>
  <c r="K60" i="10"/>
  <c r="J60" i="10"/>
  <c r="I60" i="10"/>
  <c r="E12" i="10"/>
  <c r="D12" i="10"/>
  <c r="K10" i="10"/>
  <c r="K9" i="10"/>
  <c r="K8" i="10"/>
  <c r="K7" i="10"/>
  <c r="K6" i="10"/>
  <c r="L5" i="10"/>
  <c r="K5" i="10"/>
  <c r="J5" i="10"/>
  <c r="L4" i="10"/>
  <c r="K4" i="10"/>
  <c r="J4" i="10"/>
  <c r="P3" i="10"/>
  <c r="O3" i="10"/>
  <c r="N3" i="10"/>
  <c r="M3" i="10"/>
  <c r="L3" i="10"/>
  <c r="K3" i="10"/>
  <c r="J3" i="10"/>
  <c r="K2" i="10"/>
  <c r="D1" i="10"/>
  <c r="N399" i="9"/>
  <c r="M399" i="9"/>
  <c r="L399" i="9"/>
  <c r="K399" i="9"/>
  <c r="J399" i="9"/>
  <c r="I399" i="9" s="1"/>
  <c r="N398" i="9"/>
  <c r="M398" i="9"/>
  <c r="L398" i="9"/>
  <c r="K398" i="9"/>
  <c r="I398" i="9" s="1"/>
  <c r="J398" i="9"/>
  <c r="N397" i="9"/>
  <c r="M397" i="9"/>
  <c r="L397" i="9"/>
  <c r="K397" i="9"/>
  <c r="J397" i="9"/>
  <c r="I397" i="9" s="1"/>
  <c r="N396" i="9"/>
  <c r="M396" i="9"/>
  <c r="L396" i="9"/>
  <c r="K396" i="9"/>
  <c r="I396" i="9" s="1"/>
  <c r="J396" i="9"/>
  <c r="N395" i="9"/>
  <c r="M395" i="9"/>
  <c r="L395" i="9"/>
  <c r="K395" i="9"/>
  <c r="J395" i="9"/>
  <c r="I395" i="9" s="1"/>
  <c r="N394" i="9"/>
  <c r="M394" i="9"/>
  <c r="L394" i="9"/>
  <c r="K394" i="9"/>
  <c r="I394" i="9" s="1"/>
  <c r="J394" i="9"/>
  <c r="N393" i="9"/>
  <c r="M393" i="9"/>
  <c r="L393" i="9"/>
  <c r="K393" i="9"/>
  <c r="J393" i="9"/>
  <c r="I393" i="9" s="1"/>
  <c r="N392" i="9"/>
  <c r="M392" i="9"/>
  <c r="L392" i="9"/>
  <c r="K392" i="9"/>
  <c r="I392" i="9" s="1"/>
  <c r="J392" i="9"/>
  <c r="N391" i="9"/>
  <c r="M391" i="9"/>
  <c r="L391" i="9"/>
  <c r="K391" i="9"/>
  <c r="J391" i="9"/>
  <c r="I391" i="9" s="1"/>
  <c r="N390" i="9"/>
  <c r="M390" i="9"/>
  <c r="L390" i="9"/>
  <c r="K390" i="9"/>
  <c r="I390" i="9" s="1"/>
  <c r="J390" i="9"/>
  <c r="N389" i="9"/>
  <c r="M389" i="9"/>
  <c r="L389" i="9"/>
  <c r="K389" i="9"/>
  <c r="J389" i="9"/>
  <c r="I389" i="9" s="1"/>
  <c r="N388" i="9"/>
  <c r="M388" i="9"/>
  <c r="L388" i="9"/>
  <c r="K388" i="9"/>
  <c r="I388" i="9" s="1"/>
  <c r="J388" i="9"/>
  <c r="N387" i="9"/>
  <c r="M387" i="9"/>
  <c r="L387" i="9"/>
  <c r="K387" i="9"/>
  <c r="J387" i="9"/>
  <c r="I387" i="9" s="1"/>
  <c r="N386" i="9"/>
  <c r="M386" i="9"/>
  <c r="L386" i="9"/>
  <c r="K386" i="9"/>
  <c r="I386" i="9" s="1"/>
  <c r="J386" i="9"/>
  <c r="N385" i="9"/>
  <c r="M385" i="9"/>
  <c r="L385" i="9"/>
  <c r="K385" i="9"/>
  <c r="J385" i="9"/>
  <c r="I385" i="9" s="1"/>
  <c r="N384" i="9"/>
  <c r="M384" i="9"/>
  <c r="L384" i="9"/>
  <c r="K384" i="9"/>
  <c r="I384" i="9" s="1"/>
  <c r="J384" i="9"/>
  <c r="N383" i="9"/>
  <c r="M383" i="9"/>
  <c r="L383" i="9"/>
  <c r="K383" i="9"/>
  <c r="J383" i="9"/>
  <c r="I383" i="9" s="1"/>
  <c r="N382" i="9"/>
  <c r="M382" i="9"/>
  <c r="L382" i="9"/>
  <c r="K382" i="9"/>
  <c r="I382" i="9" s="1"/>
  <c r="J382" i="9"/>
  <c r="N381" i="9"/>
  <c r="M381" i="9"/>
  <c r="L381" i="9"/>
  <c r="K381" i="9"/>
  <c r="J381" i="9"/>
  <c r="I381" i="9" s="1"/>
  <c r="N380" i="9"/>
  <c r="M380" i="9"/>
  <c r="L380" i="9"/>
  <c r="K380" i="9"/>
  <c r="I380" i="9" s="1"/>
  <c r="J380" i="9"/>
  <c r="N379" i="9"/>
  <c r="M379" i="9"/>
  <c r="L379" i="9"/>
  <c r="K379" i="9"/>
  <c r="J379" i="9"/>
  <c r="I379" i="9" s="1"/>
  <c r="N378" i="9"/>
  <c r="M378" i="9"/>
  <c r="L378" i="9"/>
  <c r="K378" i="9"/>
  <c r="I378" i="9" s="1"/>
  <c r="J378" i="9"/>
  <c r="N377" i="9"/>
  <c r="M377" i="9"/>
  <c r="L377" i="9"/>
  <c r="K377" i="9"/>
  <c r="J377" i="9"/>
  <c r="I377" i="9" s="1"/>
  <c r="N376" i="9"/>
  <c r="M376" i="9"/>
  <c r="L376" i="9"/>
  <c r="K376" i="9"/>
  <c r="I376" i="9" s="1"/>
  <c r="J376" i="9"/>
  <c r="N375" i="9"/>
  <c r="M375" i="9"/>
  <c r="L375" i="9"/>
  <c r="K375" i="9"/>
  <c r="J375" i="9"/>
  <c r="I375" i="9" s="1"/>
  <c r="N374" i="9"/>
  <c r="M374" i="9"/>
  <c r="L374" i="9"/>
  <c r="K374" i="9"/>
  <c r="I374" i="9" s="1"/>
  <c r="J374" i="9"/>
  <c r="N373" i="9"/>
  <c r="M373" i="9"/>
  <c r="L373" i="9"/>
  <c r="K373" i="9"/>
  <c r="J373" i="9"/>
  <c r="I373" i="9" s="1"/>
  <c r="N372" i="9"/>
  <c r="M372" i="9"/>
  <c r="L372" i="9"/>
  <c r="K372" i="9"/>
  <c r="I372" i="9" s="1"/>
  <c r="J372" i="9"/>
  <c r="N371" i="9"/>
  <c r="M371" i="9"/>
  <c r="L371" i="9"/>
  <c r="K371" i="9"/>
  <c r="J371" i="9"/>
  <c r="I371" i="9" s="1"/>
  <c r="N370" i="9"/>
  <c r="M370" i="9"/>
  <c r="L370" i="9"/>
  <c r="K370" i="9"/>
  <c r="I370" i="9" s="1"/>
  <c r="J370" i="9"/>
  <c r="N369" i="9"/>
  <c r="M369" i="9"/>
  <c r="L369" i="9"/>
  <c r="K369" i="9"/>
  <c r="J369" i="9"/>
  <c r="I369" i="9" s="1"/>
  <c r="N368" i="9"/>
  <c r="M368" i="9"/>
  <c r="L368" i="9"/>
  <c r="K368" i="9"/>
  <c r="I368" i="9" s="1"/>
  <c r="J368" i="9"/>
  <c r="N367" i="9"/>
  <c r="M367" i="9"/>
  <c r="L367" i="9"/>
  <c r="K367" i="9"/>
  <c r="J367" i="9"/>
  <c r="I367" i="9" s="1"/>
  <c r="N366" i="9"/>
  <c r="M366" i="9"/>
  <c r="L366" i="9"/>
  <c r="K366" i="9"/>
  <c r="I366" i="9" s="1"/>
  <c r="J366" i="9"/>
  <c r="N365" i="9"/>
  <c r="M365" i="9"/>
  <c r="L365" i="9"/>
  <c r="K365" i="9"/>
  <c r="J365" i="9"/>
  <c r="I365" i="9" s="1"/>
  <c r="N364" i="9"/>
  <c r="M364" i="9"/>
  <c r="L364" i="9"/>
  <c r="K364" i="9"/>
  <c r="I364" i="9" s="1"/>
  <c r="J364" i="9"/>
  <c r="N363" i="9"/>
  <c r="M363" i="9"/>
  <c r="L363" i="9"/>
  <c r="K363" i="9"/>
  <c r="J363" i="9"/>
  <c r="I363" i="9" s="1"/>
  <c r="N362" i="9"/>
  <c r="M362" i="9"/>
  <c r="L362" i="9"/>
  <c r="K362" i="9"/>
  <c r="I362" i="9" s="1"/>
  <c r="J362" i="9"/>
  <c r="N361" i="9"/>
  <c r="M361" i="9"/>
  <c r="L361" i="9"/>
  <c r="K361" i="9"/>
  <c r="J361" i="9"/>
  <c r="I361" i="9" s="1"/>
  <c r="N360" i="9"/>
  <c r="M360" i="9"/>
  <c r="L360" i="9"/>
  <c r="K360" i="9"/>
  <c r="I360" i="9" s="1"/>
  <c r="J360" i="9"/>
  <c r="N359" i="9"/>
  <c r="M359" i="9"/>
  <c r="L359" i="9"/>
  <c r="K359" i="9"/>
  <c r="J359" i="9"/>
  <c r="I359" i="9" s="1"/>
  <c r="N358" i="9"/>
  <c r="M358" i="9"/>
  <c r="L358" i="9"/>
  <c r="K358" i="9"/>
  <c r="I358" i="9" s="1"/>
  <c r="J358" i="9"/>
  <c r="N357" i="9"/>
  <c r="M357" i="9"/>
  <c r="L357" i="9"/>
  <c r="K357" i="9"/>
  <c r="J357" i="9"/>
  <c r="I357" i="9" s="1"/>
  <c r="N356" i="9"/>
  <c r="M356" i="9"/>
  <c r="L356" i="9"/>
  <c r="K356" i="9"/>
  <c r="I356" i="9" s="1"/>
  <c r="J356" i="9"/>
  <c r="N355" i="9"/>
  <c r="M355" i="9"/>
  <c r="L355" i="9"/>
  <c r="K355" i="9"/>
  <c r="J355" i="9"/>
  <c r="I355" i="9" s="1"/>
  <c r="N354" i="9"/>
  <c r="M354" i="9"/>
  <c r="L354" i="9"/>
  <c r="K354" i="9"/>
  <c r="I354" i="9" s="1"/>
  <c r="J354" i="9"/>
  <c r="N353" i="9"/>
  <c r="M353" i="9"/>
  <c r="L353" i="9"/>
  <c r="K353" i="9"/>
  <c r="J353" i="9"/>
  <c r="I353" i="9" s="1"/>
  <c r="N352" i="9"/>
  <c r="M352" i="9"/>
  <c r="L352" i="9"/>
  <c r="K352" i="9"/>
  <c r="I352" i="9" s="1"/>
  <c r="K39" i="9" s="1"/>
  <c r="J352" i="9"/>
  <c r="N351" i="9"/>
  <c r="M351" i="9"/>
  <c r="L351" i="9"/>
  <c r="K351" i="9"/>
  <c r="J351" i="9"/>
  <c r="I351" i="9" s="1"/>
  <c r="K38" i="9" s="1"/>
  <c r="N350" i="9"/>
  <c r="M350" i="9"/>
  <c r="L350" i="9"/>
  <c r="K350" i="9"/>
  <c r="I350" i="9" s="1"/>
  <c r="J350" i="9"/>
  <c r="N349" i="9"/>
  <c r="M349" i="9"/>
  <c r="L349" i="9"/>
  <c r="K349" i="9"/>
  <c r="J349" i="9"/>
  <c r="I349" i="9" s="1"/>
  <c r="N348" i="9"/>
  <c r="M348" i="9"/>
  <c r="L348" i="9"/>
  <c r="K348" i="9"/>
  <c r="I348" i="9" s="1"/>
  <c r="J348" i="9"/>
  <c r="N347" i="9"/>
  <c r="M347" i="9"/>
  <c r="L347" i="9"/>
  <c r="K347" i="9"/>
  <c r="J347" i="9"/>
  <c r="I347" i="9" s="1"/>
  <c r="N346" i="9"/>
  <c r="M346" i="9"/>
  <c r="L346" i="9"/>
  <c r="K346" i="9"/>
  <c r="I346" i="9" s="1"/>
  <c r="J346" i="9"/>
  <c r="N345" i="9"/>
  <c r="M345" i="9"/>
  <c r="L345" i="9"/>
  <c r="K345" i="9"/>
  <c r="J345" i="9"/>
  <c r="I345" i="9" s="1"/>
  <c r="N344" i="9"/>
  <c r="M344" i="9"/>
  <c r="L344" i="9"/>
  <c r="K344" i="9"/>
  <c r="I344" i="9" s="1"/>
  <c r="J344" i="9"/>
  <c r="N343" i="9"/>
  <c r="M343" i="9"/>
  <c r="L343" i="9"/>
  <c r="K343" i="9"/>
  <c r="J343" i="9"/>
  <c r="I343" i="9" s="1"/>
  <c r="N342" i="9"/>
  <c r="M342" i="9"/>
  <c r="L342" i="9"/>
  <c r="K342" i="9"/>
  <c r="I342" i="9" s="1"/>
  <c r="J342" i="9"/>
  <c r="N341" i="9"/>
  <c r="M341" i="9"/>
  <c r="L341" i="9"/>
  <c r="K341" i="9"/>
  <c r="J341" i="9"/>
  <c r="I341" i="9" s="1"/>
  <c r="N340" i="9"/>
  <c r="M340" i="9"/>
  <c r="L340" i="9"/>
  <c r="K340" i="9"/>
  <c r="I340" i="9" s="1"/>
  <c r="J340" i="9"/>
  <c r="N339" i="9"/>
  <c r="M339" i="9"/>
  <c r="L339" i="9"/>
  <c r="K339" i="9"/>
  <c r="J339" i="9"/>
  <c r="I339" i="9" s="1"/>
  <c r="N338" i="9"/>
  <c r="M338" i="9"/>
  <c r="L338" i="9"/>
  <c r="K338" i="9"/>
  <c r="I338" i="9" s="1"/>
  <c r="J338" i="9"/>
  <c r="N337" i="9"/>
  <c r="M337" i="9"/>
  <c r="L337" i="9"/>
  <c r="K337" i="9"/>
  <c r="J337" i="9"/>
  <c r="I337" i="9" s="1"/>
  <c r="N336" i="9"/>
  <c r="M336" i="9"/>
  <c r="L336" i="9"/>
  <c r="K336" i="9"/>
  <c r="I336" i="9" s="1"/>
  <c r="U36" i="9" s="1"/>
  <c r="J336" i="9"/>
  <c r="N335" i="9"/>
  <c r="M335" i="9"/>
  <c r="L335" i="9"/>
  <c r="K335" i="9"/>
  <c r="J335" i="9"/>
  <c r="I335" i="9" s="1"/>
  <c r="N334" i="9"/>
  <c r="M334" i="9"/>
  <c r="L334" i="9"/>
  <c r="K334" i="9"/>
  <c r="I334" i="9" s="1"/>
  <c r="J334" i="9"/>
  <c r="N333" i="9"/>
  <c r="M333" i="9"/>
  <c r="L333" i="9"/>
  <c r="K333" i="9"/>
  <c r="J333" i="9"/>
  <c r="I333" i="9" s="1"/>
  <c r="N332" i="9"/>
  <c r="M332" i="9"/>
  <c r="L332" i="9"/>
  <c r="K332" i="9"/>
  <c r="I332" i="9" s="1"/>
  <c r="J332" i="9"/>
  <c r="N331" i="9"/>
  <c r="M331" i="9"/>
  <c r="L331" i="9"/>
  <c r="K331" i="9"/>
  <c r="J331" i="9"/>
  <c r="I331" i="9" s="1"/>
  <c r="N330" i="9"/>
  <c r="M330" i="9"/>
  <c r="L330" i="9"/>
  <c r="K330" i="9"/>
  <c r="I330" i="9" s="1"/>
  <c r="J330" i="9"/>
  <c r="N329" i="9"/>
  <c r="M329" i="9"/>
  <c r="L329" i="9"/>
  <c r="K329" i="9"/>
  <c r="J329" i="9"/>
  <c r="I329" i="9" s="1"/>
  <c r="N328" i="9"/>
  <c r="M328" i="9"/>
  <c r="L328" i="9"/>
  <c r="K328" i="9"/>
  <c r="I328" i="9" s="1"/>
  <c r="J328" i="9"/>
  <c r="N327" i="9"/>
  <c r="M327" i="9"/>
  <c r="L327" i="9"/>
  <c r="K327" i="9"/>
  <c r="J327" i="9"/>
  <c r="I327" i="9" s="1"/>
  <c r="N326" i="9"/>
  <c r="M326" i="9"/>
  <c r="L326" i="9"/>
  <c r="K326" i="9"/>
  <c r="I326" i="9" s="1"/>
  <c r="J326" i="9"/>
  <c r="N325" i="9"/>
  <c r="M325" i="9"/>
  <c r="L325" i="9"/>
  <c r="K325" i="9"/>
  <c r="J325" i="9"/>
  <c r="I325" i="9" s="1"/>
  <c r="N324" i="9"/>
  <c r="M324" i="9"/>
  <c r="L324" i="9"/>
  <c r="K324" i="9"/>
  <c r="I324" i="9" s="1"/>
  <c r="J324" i="9"/>
  <c r="N323" i="9"/>
  <c r="M323" i="9"/>
  <c r="L323" i="9"/>
  <c r="K323" i="9"/>
  <c r="J323" i="9"/>
  <c r="I323" i="9" s="1"/>
  <c r="N322" i="9"/>
  <c r="M322" i="9"/>
  <c r="L322" i="9"/>
  <c r="K322" i="9"/>
  <c r="I322" i="9" s="1"/>
  <c r="J322" i="9"/>
  <c r="N321" i="9"/>
  <c r="M321" i="9"/>
  <c r="L321" i="9"/>
  <c r="K321" i="9"/>
  <c r="J321" i="9"/>
  <c r="I321" i="9" s="1"/>
  <c r="N320" i="9"/>
  <c r="M320" i="9"/>
  <c r="L320" i="9"/>
  <c r="K320" i="9"/>
  <c r="I320" i="9" s="1"/>
  <c r="J320" i="9"/>
  <c r="N319" i="9"/>
  <c r="M319" i="9"/>
  <c r="L319" i="9"/>
  <c r="K319" i="9"/>
  <c r="J319" i="9"/>
  <c r="I319" i="9" s="1"/>
  <c r="N318" i="9"/>
  <c r="M318" i="9"/>
  <c r="L318" i="9"/>
  <c r="K318" i="9"/>
  <c r="I318" i="9" s="1"/>
  <c r="J318" i="9"/>
  <c r="N317" i="9"/>
  <c r="M317" i="9"/>
  <c r="L317" i="9"/>
  <c r="K317" i="9"/>
  <c r="J317" i="9"/>
  <c r="I317" i="9" s="1"/>
  <c r="N316" i="9"/>
  <c r="M316" i="9"/>
  <c r="L316" i="9"/>
  <c r="K316" i="9"/>
  <c r="I316" i="9" s="1"/>
  <c r="J316" i="9"/>
  <c r="N315" i="9"/>
  <c r="M315" i="9"/>
  <c r="L315" i="9"/>
  <c r="K315" i="9"/>
  <c r="J315" i="9"/>
  <c r="I315" i="9" s="1"/>
  <c r="N314" i="9"/>
  <c r="M314" i="9"/>
  <c r="L314" i="9"/>
  <c r="K314" i="9"/>
  <c r="I314" i="9" s="1"/>
  <c r="J314" i="9"/>
  <c r="N313" i="9"/>
  <c r="M313" i="9"/>
  <c r="L313" i="9"/>
  <c r="K313" i="9"/>
  <c r="J313" i="9"/>
  <c r="I313" i="9" s="1"/>
  <c r="N312" i="9"/>
  <c r="M312" i="9"/>
  <c r="L312" i="9"/>
  <c r="K312" i="9"/>
  <c r="I312" i="9" s="1"/>
  <c r="J312" i="9"/>
  <c r="N311" i="9"/>
  <c r="M311" i="9"/>
  <c r="L311" i="9"/>
  <c r="K311" i="9"/>
  <c r="J311" i="9"/>
  <c r="I311" i="9" s="1"/>
  <c r="N310" i="9"/>
  <c r="M310" i="9"/>
  <c r="L310" i="9"/>
  <c r="K310" i="9"/>
  <c r="I310" i="9" s="1"/>
  <c r="J310" i="9"/>
  <c r="N309" i="9"/>
  <c r="M309" i="9"/>
  <c r="L309" i="9"/>
  <c r="K309" i="9"/>
  <c r="J309" i="9"/>
  <c r="I309" i="9" s="1"/>
  <c r="N308" i="9"/>
  <c r="M308" i="9"/>
  <c r="L308" i="9"/>
  <c r="K308" i="9"/>
  <c r="I308" i="9" s="1"/>
  <c r="J308" i="9"/>
  <c r="N307" i="9"/>
  <c r="M307" i="9"/>
  <c r="L307" i="9"/>
  <c r="K307" i="9"/>
  <c r="J307" i="9"/>
  <c r="I307" i="9" s="1"/>
  <c r="N306" i="9"/>
  <c r="M306" i="9"/>
  <c r="L306" i="9"/>
  <c r="K306" i="9"/>
  <c r="I306" i="9" s="1"/>
  <c r="J306" i="9"/>
  <c r="N305" i="9"/>
  <c r="M305" i="9"/>
  <c r="L305" i="9"/>
  <c r="K305" i="9"/>
  <c r="J305" i="9"/>
  <c r="I305" i="9" s="1"/>
  <c r="N304" i="9"/>
  <c r="M304" i="9"/>
  <c r="L304" i="9"/>
  <c r="K304" i="9"/>
  <c r="I304" i="9" s="1"/>
  <c r="J304" i="9"/>
  <c r="N303" i="9"/>
  <c r="M303" i="9"/>
  <c r="L303" i="9"/>
  <c r="K303" i="9"/>
  <c r="J303" i="9"/>
  <c r="I303" i="9" s="1"/>
  <c r="N302" i="9"/>
  <c r="M302" i="9"/>
  <c r="L302" i="9"/>
  <c r="K302" i="9"/>
  <c r="I302" i="9" s="1"/>
  <c r="J302" i="9"/>
  <c r="N301" i="9"/>
  <c r="M301" i="9"/>
  <c r="L301" i="9"/>
  <c r="K301" i="9"/>
  <c r="J301" i="9"/>
  <c r="I301" i="9" s="1"/>
  <c r="N300" i="9"/>
  <c r="M300" i="9"/>
  <c r="L300" i="9"/>
  <c r="K300" i="9"/>
  <c r="I300" i="9" s="1"/>
  <c r="J300" i="9"/>
  <c r="N299" i="9"/>
  <c r="M299" i="9"/>
  <c r="L299" i="9"/>
  <c r="K299" i="9"/>
  <c r="J299" i="9"/>
  <c r="I299" i="9" s="1"/>
  <c r="N298" i="9"/>
  <c r="M298" i="9"/>
  <c r="L298" i="9"/>
  <c r="K298" i="9"/>
  <c r="I298" i="9" s="1"/>
  <c r="J298" i="9"/>
  <c r="N297" i="9"/>
  <c r="M297" i="9"/>
  <c r="L297" i="9"/>
  <c r="K297" i="9"/>
  <c r="J297" i="9"/>
  <c r="I297" i="9" s="1"/>
  <c r="N296" i="9"/>
  <c r="M296" i="9"/>
  <c r="L296" i="9"/>
  <c r="K296" i="9"/>
  <c r="I296" i="9" s="1"/>
  <c r="J296" i="9"/>
  <c r="N295" i="9"/>
  <c r="M295" i="9"/>
  <c r="L295" i="9"/>
  <c r="K295" i="9"/>
  <c r="J295" i="9"/>
  <c r="I295" i="9" s="1"/>
  <c r="N294" i="9"/>
  <c r="M294" i="9"/>
  <c r="L294" i="9"/>
  <c r="K294" i="9"/>
  <c r="I294" i="9" s="1"/>
  <c r="J294" i="9"/>
  <c r="N293" i="9"/>
  <c r="M293" i="9"/>
  <c r="L293" i="9"/>
  <c r="K293" i="9"/>
  <c r="J293" i="9"/>
  <c r="I293" i="9" s="1"/>
  <c r="N292" i="9"/>
  <c r="M292" i="9"/>
  <c r="L292" i="9"/>
  <c r="K292" i="9"/>
  <c r="I292" i="9" s="1"/>
  <c r="J292" i="9"/>
  <c r="N291" i="9"/>
  <c r="M291" i="9"/>
  <c r="L291" i="9"/>
  <c r="K291" i="9"/>
  <c r="J291" i="9"/>
  <c r="I291" i="9" s="1"/>
  <c r="N290" i="9"/>
  <c r="M290" i="9"/>
  <c r="L290" i="9"/>
  <c r="K290" i="9"/>
  <c r="I290" i="9" s="1"/>
  <c r="J290" i="9"/>
  <c r="N289" i="9"/>
  <c r="M289" i="9"/>
  <c r="L289" i="9"/>
  <c r="K289" i="9"/>
  <c r="J289" i="9"/>
  <c r="I289" i="9" s="1"/>
  <c r="N288" i="9"/>
  <c r="M288" i="9"/>
  <c r="L288" i="9"/>
  <c r="K288" i="9"/>
  <c r="I288" i="9" s="1"/>
  <c r="J288" i="9"/>
  <c r="N287" i="9"/>
  <c r="M287" i="9"/>
  <c r="L287" i="9"/>
  <c r="K287" i="9"/>
  <c r="J287" i="9"/>
  <c r="I287" i="9" s="1"/>
  <c r="N286" i="9"/>
  <c r="M286" i="9"/>
  <c r="L286" i="9"/>
  <c r="K286" i="9"/>
  <c r="I286" i="9" s="1"/>
  <c r="J286" i="9"/>
  <c r="N285" i="9"/>
  <c r="M285" i="9"/>
  <c r="L285" i="9"/>
  <c r="K285" i="9"/>
  <c r="J285" i="9"/>
  <c r="I285" i="9" s="1"/>
  <c r="N284" i="9"/>
  <c r="M284" i="9"/>
  <c r="L284" i="9"/>
  <c r="K284" i="9"/>
  <c r="I284" i="9" s="1"/>
  <c r="J284" i="9"/>
  <c r="N283" i="9"/>
  <c r="M283" i="9"/>
  <c r="L283" i="9"/>
  <c r="K283" i="9"/>
  <c r="J283" i="9"/>
  <c r="I283" i="9" s="1"/>
  <c r="N282" i="9"/>
  <c r="M282" i="9"/>
  <c r="L282" i="9"/>
  <c r="K282" i="9"/>
  <c r="I282" i="9" s="1"/>
  <c r="J282" i="9"/>
  <c r="N281" i="9"/>
  <c r="M281" i="9"/>
  <c r="L281" i="9"/>
  <c r="K281" i="9"/>
  <c r="J281" i="9"/>
  <c r="I281" i="9" s="1"/>
  <c r="N280" i="9"/>
  <c r="M280" i="9"/>
  <c r="L280" i="9"/>
  <c r="K280" i="9"/>
  <c r="I280" i="9" s="1"/>
  <c r="J280" i="9"/>
  <c r="N279" i="9"/>
  <c r="M279" i="9"/>
  <c r="L279" i="9"/>
  <c r="K279" i="9"/>
  <c r="J279" i="9"/>
  <c r="I279" i="9" s="1"/>
  <c r="U35" i="9" s="1"/>
  <c r="N278" i="9"/>
  <c r="M278" i="9"/>
  <c r="L278" i="9"/>
  <c r="K278" i="9"/>
  <c r="I278" i="9" s="1"/>
  <c r="J278" i="9"/>
  <c r="N277" i="9"/>
  <c r="M277" i="9"/>
  <c r="L277" i="9"/>
  <c r="K277" i="9"/>
  <c r="J277" i="9"/>
  <c r="I277" i="9" s="1"/>
  <c r="N276" i="9"/>
  <c r="M276" i="9"/>
  <c r="L276" i="9"/>
  <c r="K276" i="9"/>
  <c r="I276" i="9" s="1"/>
  <c r="J276" i="9"/>
  <c r="N275" i="9"/>
  <c r="M275" i="9"/>
  <c r="L275" i="9"/>
  <c r="K275" i="9"/>
  <c r="J275" i="9"/>
  <c r="I275" i="9" s="1"/>
  <c r="N274" i="9"/>
  <c r="M274" i="9"/>
  <c r="L274" i="9"/>
  <c r="K274" i="9"/>
  <c r="I274" i="9" s="1"/>
  <c r="J274" i="9"/>
  <c r="N273" i="9"/>
  <c r="M273" i="9"/>
  <c r="L273" i="9"/>
  <c r="K273" i="9"/>
  <c r="J273" i="9"/>
  <c r="I273" i="9" s="1"/>
  <c r="N272" i="9"/>
  <c r="M272" i="9"/>
  <c r="L272" i="9"/>
  <c r="K272" i="9"/>
  <c r="I272" i="9" s="1"/>
  <c r="J272" i="9"/>
  <c r="N271" i="9"/>
  <c r="M271" i="9"/>
  <c r="L271" i="9"/>
  <c r="K271" i="9"/>
  <c r="J271" i="9"/>
  <c r="I271" i="9" s="1"/>
  <c r="N270" i="9"/>
  <c r="M270" i="9"/>
  <c r="L270" i="9"/>
  <c r="K270" i="9"/>
  <c r="I270" i="9" s="1"/>
  <c r="J270" i="9"/>
  <c r="N269" i="9"/>
  <c r="M269" i="9"/>
  <c r="L269" i="9"/>
  <c r="K269" i="9"/>
  <c r="J269" i="9"/>
  <c r="I269" i="9" s="1"/>
  <c r="N268" i="9"/>
  <c r="M268" i="9"/>
  <c r="L268" i="9"/>
  <c r="K268" i="9"/>
  <c r="I268" i="9" s="1"/>
  <c r="J268" i="9"/>
  <c r="N267" i="9"/>
  <c r="M267" i="9"/>
  <c r="L267" i="9"/>
  <c r="K267" i="9"/>
  <c r="J267" i="9"/>
  <c r="I267" i="9" s="1"/>
  <c r="N266" i="9"/>
  <c r="M266" i="9"/>
  <c r="L266" i="9"/>
  <c r="K266" i="9"/>
  <c r="I266" i="9" s="1"/>
  <c r="J266" i="9"/>
  <c r="N265" i="9"/>
  <c r="M265" i="9"/>
  <c r="L265" i="9"/>
  <c r="K265" i="9"/>
  <c r="J265" i="9"/>
  <c r="I265" i="9" s="1"/>
  <c r="N264" i="9"/>
  <c r="M264" i="9"/>
  <c r="L264" i="9"/>
  <c r="K264" i="9"/>
  <c r="I264" i="9" s="1"/>
  <c r="J264" i="9"/>
  <c r="N263" i="9"/>
  <c r="M263" i="9"/>
  <c r="L263" i="9"/>
  <c r="K263" i="9"/>
  <c r="J263" i="9"/>
  <c r="I263" i="9" s="1"/>
  <c r="N262" i="9"/>
  <c r="M262" i="9"/>
  <c r="L262" i="9"/>
  <c r="K262" i="9"/>
  <c r="I262" i="9" s="1"/>
  <c r="J262" i="9"/>
  <c r="N261" i="9"/>
  <c r="M261" i="9"/>
  <c r="L261" i="9"/>
  <c r="K261" i="9"/>
  <c r="J261" i="9"/>
  <c r="I261" i="9" s="1"/>
  <c r="N260" i="9"/>
  <c r="M260" i="9"/>
  <c r="L260" i="9"/>
  <c r="K260" i="9"/>
  <c r="I260" i="9" s="1"/>
  <c r="J260" i="9"/>
  <c r="N259" i="9"/>
  <c r="M259" i="9"/>
  <c r="L259" i="9"/>
  <c r="K259" i="9"/>
  <c r="J259" i="9"/>
  <c r="I259" i="9" s="1"/>
  <c r="N258" i="9"/>
  <c r="M258" i="9"/>
  <c r="L258" i="9"/>
  <c r="K258" i="9"/>
  <c r="I258" i="9" s="1"/>
  <c r="J258" i="9"/>
  <c r="N257" i="9"/>
  <c r="M257" i="9"/>
  <c r="L257" i="9"/>
  <c r="K257" i="9"/>
  <c r="J257" i="9"/>
  <c r="I257" i="9" s="1"/>
  <c r="N256" i="9"/>
  <c r="M256" i="9"/>
  <c r="L256" i="9"/>
  <c r="K256" i="9"/>
  <c r="I256" i="9" s="1"/>
  <c r="J256" i="9"/>
  <c r="N255" i="9"/>
  <c r="M255" i="9"/>
  <c r="L255" i="9"/>
  <c r="K255" i="9"/>
  <c r="J255" i="9"/>
  <c r="I255" i="9" s="1"/>
  <c r="N254" i="9"/>
  <c r="M254" i="9"/>
  <c r="L254" i="9"/>
  <c r="K254" i="9"/>
  <c r="I254" i="9" s="1"/>
  <c r="J254" i="9"/>
  <c r="N253" i="9"/>
  <c r="M253" i="9"/>
  <c r="L253" i="9"/>
  <c r="K253" i="9"/>
  <c r="J253" i="9"/>
  <c r="I253" i="9" s="1"/>
  <c r="N252" i="9"/>
  <c r="M252" i="9"/>
  <c r="L252" i="9"/>
  <c r="K252" i="9"/>
  <c r="I252" i="9" s="1"/>
  <c r="J252" i="9"/>
  <c r="N251" i="9"/>
  <c r="M251" i="9"/>
  <c r="L251" i="9"/>
  <c r="K251" i="9"/>
  <c r="J251" i="9"/>
  <c r="I251" i="9" s="1"/>
  <c r="U34" i="9" s="1"/>
  <c r="N250" i="9"/>
  <c r="M250" i="9"/>
  <c r="L250" i="9"/>
  <c r="K250" i="9"/>
  <c r="I250" i="9" s="1"/>
  <c r="J250" i="9"/>
  <c r="N249" i="9"/>
  <c r="M249" i="9"/>
  <c r="L249" i="9"/>
  <c r="K249" i="9"/>
  <c r="J249" i="9"/>
  <c r="I249" i="9" s="1"/>
  <c r="N248" i="9"/>
  <c r="M248" i="9"/>
  <c r="L248" i="9"/>
  <c r="K248" i="9"/>
  <c r="I248" i="9" s="1"/>
  <c r="J248" i="9"/>
  <c r="N247" i="9"/>
  <c r="M247" i="9"/>
  <c r="L247" i="9"/>
  <c r="K247" i="9"/>
  <c r="J247" i="9"/>
  <c r="I247" i="9" s="1"/>
  <c r="N246" i="9"/>
  <c r="M246" i="9"/>
  <c r="L246" i="9"/>
  <c r="K246" i="9"/>
  <c r="I246" i="9" s="1"/>
  <c r="J246" i="9"/>
  <c r="N245" i="9"/>
  <c r="M245" i="9"/>
  <c r="L245" i="9"/>
  <c r="K245" i="9"/>
  <c r="J245" i="9"/>
  <c r="I245" i="9" s="1"/>
  <c r="N244" i="9"/>
  <c r="M244" i="9"/>
  <c r="L244" i="9"/>
  <c r="K244" i="9"/>
  <c r="I244" i="9" s="1"/>
  <c r="J244" i="9"/>
  <c r="N243" i="9"/>
  <c r="M243" i="9"/>
  <c r="L243" i="9"/>
  <c r="K243" i="9"/>
  <c r="J243" i="9"/>
  <c r="I243" i="9" s="1"/>
  <c r="N242" i="9"/>
  <c r="M242" i="9"/>
  <c r="L242" i="9"/>
  <c r="K242" i="9"/>
  <c r="I242" i="9" s="1"/>
  <c r="J242" i="9"/>
  <c r="N241" i="9"/>
  <c r="M241" i="9"/>
  <c r="L241" i="9"/>
  <c r="K241" i="9"/>
  <c r="J241" i="9"/>
  <c r="I241" i="9" s="1"/>
  <c r="N240" i="9"/>
  <c r="M240" i="9"/>
  <c r="L240" i="9"/>
  <c r="K240" i="9"/>
  <c r="I240" i="9" s="1"/>
  <c r="J240" i="9"/>
  <c r="N239" i="9"/>
  <c r="M239" i="9"/>
  <c r="L239" i="9"/>
  <c r="K239" i="9"/>
  <c r="J239" i="9"/>
  <c r="I239" i="9" s="1"/>
  <c r="N238" i="9"/>
  <c r="M238" i="9"/>
  <c r="L238" i="9"/>
  <c r="K238" i="9"/>
  <c r="I238" i="9" s="1"/>
  <c r="J238" i="9"/>
  <c r="N237" i="9"/>
  <c r="M237" i="9"/>
  <c r="L237" i="9"/>
  <c r="K237" i="9"/>
  <c r="J237" i="9"/>
  <c r="I237" i="9" s="1"/>
  <c r="N236" i="9"/>
  <c r="M236" i="9"/>
  <c r="L236" i="9"/>
  <c r="K236" i="9"/>
  <c r="I236" i="9" s="1"/>
  <c r="U38" i="9" s="1"/>
  <c r="J236" i="9"/>
  <c r="N235" i="9"/>
  <c r="M235" i="9"/>
  <c r="L235" i="9"/>
  <c r="K235" i="9"/>
  <c r="J235" i="9"/>
  <c r="I235" i="9" s="1"/>
  <c r="U37" i="9" s="1"/>
  <c r="N234" i="9"/>
  <c r="M234" i="9"/>
  <c r="L234" i="9"/>
  <c r="K234" i="9"/>
  <c r="I234" i="9" s="1"/>
  <c r="J234" i="9"/>
  <c r="N233" i="9"/>
  <c r="M233" i="9"/>
  <c r="L233" i="9"/>
  <c r="K233" i="9"/>
  <c r="J233" i="9"/>
  <c r="I233" i="9" s="1"/>
  <c r="N232" i="9"/>
  <c r="M232" i="9"/>
  <c r="L232" i="9"/>
  <c r="K232" i="9"/>
  <c r="I232" i="9" s="1"/>
  <c r="J232" i="9"/>
  <c r="N231" i="9"/>
  <c r="M231" i="9"/>
  <c r="L231" i="9"/>
  <c r="K231" i="9"/>
  <c r="J231" i="9"/>
  <c r="I231" i="9" s="1"/>
  <c r="U33" i="9" s="1"/>
  <c r="N230" i="9"/>
  <c r="M230" i="9"/>
  <c r="L230" i="9"/>
  <c r="K230" i="9"/>
  <c r="I230" i="9" s="1"/>
  <c r="J230" i="9"/>
  <c r="N229" i="9"/>
  <c r="M229" i="9"/>
  <c r="L229" i="9"/>
  <c r="K229" i="9"/>
  <c r="J229" i="9"/>
  <c r="I229" i="9" s="1"/>
  <c r="N228" i="9"/>
  <c r="M228" i="9"/>
  <c r="L228" i="9"/>
  <c r="K228" i="9"/>
  <c r="I228" i="9" s="1"/>
  <c r="J228" i="9"/>
  <c r="N227" i="9"/>
  <c r="M227" i="9"/>
  <c r="L227" i="9"/>
  <c r="K227" i="9"/>
  <c r="J227" i="9"/>
  <c r="I227" i="9" s="1"/>
  <c r="N226" i="9"/>
  <c r="M226" i="9"/>
  <c r="L226" i="9"/>
  <c r="K226" i="9"/>
  <c r="I226" i="9" s="1"/>
  <c r="J226" i="9"/>
  <c r="N225" i="9"/>
  <c r="M225" i="9"/>
  <c r="L225" i="9"/>
  <c r="K225" i="9"/>
  <c r="J225" i="9"/>
  <c r="I225" i="9" s="1"/>
  <c r="N224" i="9"/>
  <c r="M224" i="9"/>
  <c r="L224" i="9"/>
  <c r="K224" i="9"/>
  <c r="I224" i="9" s="1"/>
  <c r="J224" i="9"/>
  <c r="N223" i="9"/>
  <c r="M223" i="9"/>
  <c r="L223" i="9"/>
  <c r="K223" i="9"/>
  <c r="J223" i="9"/>
  <c r="I223" i="9" s="1"/>
  <c r="N222" i="9"/>
  <c r="M222" i="9"/>
  <c r="L222" i="9"/>
  <c r="K222" i="9"/>
  <c r="I222" i="9" s="1"/>
  <c r="J222" i="9"/>
  <c r="N221" i="9"/>
  <c r="M221" i="9"/>
  <c r="L221" i="9"/>
  <c r="K221" i="9"/>
  <c r="J221" i="9"/>
  <c r="I221" i="9" s="1"/>
  <c r="N220" i="9"/>
  <c r="M220" i="9"/>
  <c r="L220" i="9"/>
  <c r="K220" i="9"/>
  <c r="I220" i="9" s="1"/>
  <c r="J220" i="9"/>
  <c r="N219" i="9"/>
  <c r="M219" i="9"/>
  <c r="L219" i="9"/>
  <c r="K219" i="9"/>
  <c r="J219" i="9"/>
  <c r="I219" i="9" s="1"/>
  <c r="N218" i="9"/>
  <c r="M218" i="9"/>
  <c r="L218" i="9"/>
  <c r="K218" i="9"/>
  <c r="I218" i="9" s="1"/>
  <c r="J218" i="9"/>
  <c r="N217" i="9"/>
  <c r="M217" i="9"/>
  <c r="L217" i="9"/>
  <c r="K217" i="9"/>
  <c r="J217" i="9"/>
  <c r="I217" i="9" s="1"/>
  <c r="N216" i="9"/>
  <c r="M216" i="9"/>
  <c r="L216" i="9"/>
  <c r="K216" i="9"/>
  <c r="I216" i="9" s="1"/>
  <c r="J216" i="9"/>
  <c r="N215" i="9"/>
  <c r="M215" i="9"/>
  <c r="L215" i="9"/>
  <c r="K215" i="9"/>
  <c r="J215" i="9"/>
  <c r="I215" i="9" s="1"/>
  <c r="N214" i="9"/>
  <c r="M214" i="9"/>
  <c r="L214" i="9"/>
  <c r="K214" i="9"/>
  <c r="I214" i="9" s="1"/>
  <c r="J214" i="9"/>
  <c r="N213" i="9"/>
  <c r="M213" i="9"/>
  <c r="L213" i="9"/>
  <c r="K213" i="9"/>
  <c r="J213" i="9"/>
  <c r="I213" i="9" s="1"/>
  <c r="N212" i="9"/>
  <c r="M212" i="9"/>
  <c r="L212" i="9"/>
  <c r="K212" i="9"/>
  <c r="I212" i="9" s="1"/>
  <c r="J212" i="9"/>
  <c r="N211" i="9"/>
  <c r="M211" i="9"/>
  <c r="L211" i="9"/>
  <c r="K211" i="9"/>
  <c r="J211" i="9"/>
  <c r="I211" i="9" s="1"/>
  <c r="N210" i="9"/>
  <c r="M210" i="9"/>
  <c r="L210" i="9"/>
  <c r="K210" i="9"/>
  <c r="I210" i="9" s="1"/>
  <c r="J210" i="9"/>
  <c r="N209" i="9"/>
  <c r="M209" i="9"/>
  <c r="L209" i="9"/>
  <c r="K209" i="9"/>
  <c r="J209" i="9"/>
  <c r="I209" i="9" s="1"/>
  <c r="U32" i="9" s="1"/>
  <c r="N208" i="9"/>
  <c r="M208" i="9"/>
  <c r="L208" i="9"/>
  <c r="K208" i="9"/>
  <c r="I208" i="9" s="1"/>
  <c r="J208" i="9"/>
  <c r="N207" i="9"/>
  <c r="M207" i="9"/>
  <c r="L207" i="9"/>
  <c r="K207" i="9"/>
  <c r="J207" i="9"/>
  <c r="I207" i="9" s="1"/>
  <c r="N206" i="9"/>
  <c r="M206" i="9"/>
  <c r="L206" i="9"/>
  <c r="K206" i="9"/>
  <c r="I206" i="9" s="1"/>
  <c r="J206" i="9"/>
  <c r="N205" i="9"/>
  <c r="M205" i="9"/>
  <c r="L205" i="9"/>
  <c r="K205" i="9"/>
  <c r="J205" i="9"/>
  <c r="I205" i="9" s="1"/>
  <c r="N204" i="9"/>
  <c r="M204" i="9"/>
  <c r="L204" i="9"/>
  <c r="K204" i="9"/>
  <c r="I204" i="9" s="1"/>
  <c r="J204" i="9"/>
  <c r="N203" i="9"/>
  <c r="M203" i="9"/>
  <c r="L203" i="9"/>
  <c r="K203" i="9"/>
  <c r="J203" i="9"/>
  <c r="I203" i="9" s="1"/>
  <c r="K37" i="9" s="1"/>
  <c r="N202" i="9"/>
  <c r="M202" i="9"/>
  <c r="L202" i="9"/>
  <c r="K202" i="9"/>
  <c r="I202" i="9" s="1"/>
  <c r="K36" i="9" s="1"/>
  <c r="J202" i="9"/>
  <c r="N201" i="9"/>
  <c r="M201" i="9"/>
  <c r="L201" i="9"/>
  <c r="K201" i="9"/>
  <c r="J201" i="9"/>
  <c r="I201" i="9" s="1"/>
  <c r="K35" i="9" s="1"/>
  <c r="N200" i="9"/>
  <c r="M200" i="9"/>
  <c r="L200" i="9"/>
  <c r="K200" i="9"/>
  <c r="I200" i="9" s="1"/>
  <c r="J200" i="9"/>
  <c r="N199" i="9"/>
  <c r="M199" i="9"/>
  <c r="L199" i="9"/>
  <c r="K199" i="9"/>
  <c r="J199" i="9"/>
  <c r="I199" i="9" s="1"/>
  <c r="U31" i="9" s="1"/>
  <c r="N198" i="9"/>
  <c r="M198" i="9"/>
  <c r="L198" i="9"/>
  <c r="K198" i="9"/>
  <c r="I198" i="9" s="1"/>
  <c r="J198" i="9"/>
  <c r="N197" i="9"/>
  <c r="M197" i="9"/>
  <c r="L197" i="9"/>
  <c r="K197" i="9"/>
  <c r="J197" i="9"/>
  <c r="I197" i="9" s="1"/>
  <c r="N196" i="9"/>
  <c r="M196" i="9"/>
  <c r="L196" i="9"/>
  <c r="K196" i="9"/>
  <c r="I196" i="9" s="1"/>
  <c r="K34" i="9" s="1"/>
  <c r="J196" i="9"/>
  <c r="N195" i="9"/>
  <c r="M195" i="9"/>
  <c r="L195" i="9"/>
  <c r="K195" i="9"/>
  <c r="J195" i="9"/>
  <c r="I195" i="9" s="1"/>
  <c r="K33" i="9" s="1"/>
  <c r="N194" i="9"/>
  <c r="M194" i="9"/>
  <c r="L194" i="9"/>
  <c r="K194" i="9"/>
  <c r="I194" i="9" s="1"/>
  <c r="J194" i="9"/>
  <c r="N193" i="9"/>
  <c r="M193" i="9"/>
  <c r="L193" i="9"/>
  <c r="K193" i="9"/>
  <c r="J193" i="9"/>
  <c r="I193" i="9" s="1"/>
  <c r="N192" i="9"/>
  <c r="M192" i="9"/>
  <c r="L192" i="9"/>
  <c r="K192" i="9"/>
  <c r="I192" i="9" s="1"/>
  <c r="J192" i="9"/>
  <c r="N191" i="9"/>
  <c r="M191" i="9"/>
  <c r="L191" i="9"/>
  <c r="K191" i="9"/>
  <c r="J191" i="9"/>
  <c r="I191" i="9" s="1"/>
  <c r="N190" i="9"/>
  <c r="M190" i="9"/>
  <c r="L190" i="9"/>
  <c r="K190" i="9"/>
  <c r="I190" i="9" s="1"/>
  <c r="J190" i="9"/>
  <c r="N189" i="9"/>
  <c r="M189" i="9"/>
  <c r="L189" i="9"/>
  <c r="K189" i="9"/>
  <c r="J189" i="9"/>
  <c r="I189" i="9" s="1"/>
  <c r="N188" i="9"/>
  <c r="M188" i="9"/>
  <c r="L188" i="9"/>
  <c r="K188" i="9"/>
  <c r="I188" i="9" s="1"/>
  <c r="J188" i="9"/>
  <c r="N187" i="9"/>
  <c r="M187" i="9"/>
  <c r="L187" i="9"/>
  <c r="K187" i="9"/>
  <c r="J187" i="9"/>
  <c r="I187" i="9" s="1"/>
  <c r="K32" i="9" s="1"/>
  <c r="N186" i="9"/>
  <c r="M186" i="9"/>
  <c r="L186" i="9"/>
  <c r="K186" i="9"/>
  <c r="I186" i="9" s="1"/>
  <c r="K31" i="9" s="1"/>
  <c r="J186" i="9"/>
  <c r="N185" i="9"/>
  <c r="M185" i="9"/>
  <c r="L185" i="9"/>
  <c r="K185" i="9"/>
  <c r="J185" i="9"/>
  <c r="I185" i="9" s="1"/>
  <c r="K30" i="9" s="1"/>
  <c r="N184" i="9"/>
  <c r="M184" i="9"/>
  <c r="L184" i="9"/>
  <c r="K184" i="9"/>
  <c r="I184" i="9" s="1"/>
  <c r="J184" i="9"/>
  <c r="N183" i="9"/>
  <c r="M183" i="9"/>
  <c r="L183" i="9"/>
  <c r="K183" i="9"/>
  <c r="J183" i="9"/>
  <c r="I183" i="9" s="1"/>
  <c r="N182" i="9"/>
  <c r="M182" i="9"/>
  <c r="L182" i="9"/>
  <c r="K182" i="9"/>
  <c r="I182" i="9" s="1"/>
  <c r="J182" i="9"/>
  <c r="N181" i="9"/>
  <c r="M181" i="9"/>
  <c r="L181" i="9"/>
  <c r="K181" i="9"/>
  <c r="J181" i="9"/>
  <c r="I181" i="9" s="1"/>
  <c r="N180" i="9"/>
  <c r="M180" i="9"/>
  <c r="L180" i="9"/>
  <c r="K180" i="9"/>
  <c r="I180" i="9" s="1"/>
  <c r="J180" i="9"/>
  <c r="N179" i="9"/>
  <c r="M179" i="9"/>
  <c r="L179" i="9"/>
  <c r="K179" i="9"/>
  <c r="J179" i="9"/>
  <c r="I179" i="9" s="1"/>
  <c r="N178" i="9"/>
  <c r="M178" i="9"/>
  <c r="L178" i="9"/>
  <c r="K178" i="9"/>
  <c r="I178" i="9" s="1"/>
  <c r="U30" i="9" s="1"/>
  <c r="J178" i="9"/>
  <c r="N177" i="9"/>
  <c r="M177" i="9"/>
  <c r="L177" i="9"/>
  <c r="K177" i="9"/>
  <c r="J177" i="9"/>
  <c r="I177" i="9" s="1"/>
  <c r="N176" i="9"/>
  <c r="M176" i="9"/>
  <c r="L176" i="9"/>
  <c r="K176" i="9"/>
  <c r="I176" i="9" s="1"/>
  <c r="J176" i="9"/>
  <c r="N175" i="9"/>
  <c r="M175" i="9"/>
  <c r="L175" i="9"/>
  <c r="K175" i="9"/>
  <c r="J175" i="9"/>
  <c r="I175" i="9" s="1"/>
  <c r="N174" i="9"/>
  <c r="M174" i="9"/>
  <c r="L174" i="9"/>
  <c r="K174" i="9"/>
  <c r="I174" i="9" s="1"/>
  <c r="K29" i="9" s="1"/>
  <c r="J174" i="9"/>
  <c r="N173" i="9"/>
  <c r="M173" i="9"/>
  <c r="L173" i="9"/>
  <c r="K173" i="9"/>
  <c r="J173" i="9"/>
  <c r="I173" i="9" s="1"/>
  <c r="K28" i="9" s="1"/>
  <c r="N172" i="9"/>
  <c r="M172" i="9"/>
  <c r="L172" i="9"/>
  <c r="K172" i="9"/>
  <c r="I172" i="9" s="1"/>
  <c r="J172" i="9"/>
  <c r="N171" i="9"/>
  <c r="M171" i="9"/>
  <c r="L171" i="9"/>
  <c r="K171" i="9"/>
  <c r="J171" i="9"/>
  <c r="I171" i="9" s="1"/>
  <c r="U28" i="9" s="1"/>
  <c r="N170" i="9"/>
  <c r="M170" i="9"/>
  <c r="L170" i="9"/>
  <c r="K170" i="9"/>
  <c r="I170" i="9" s="1"/>
  <c r="U27" i="9" s="1"/>
  <c r="J170" i="9"/>
  <c r="N169" i="9"/>
  <c r="M169" i="9"/>
  <c r="L169" i="9"/>
  <c r="K169" i="9"/>
  <c r="J169" i="9"/>
  <c r="I169" i="9" s="1"/>
  <c r="N168" i="9"/>
  <c r="M168" i="9"/>
  <c r="L168" i="9"/>
  <c r="K168" i="9"/>
  <c r="I168" i="9" s="1"/>
  <c r="J168" i="9"/>
  <c r="N167" i="9"/>
  <c r="M167" i="9"/>
  <c r="L167" i="9"/>
  <c r="K167" i="9"/>
  <c r="J167" i="9"/>
  <c r="I167" i="9" s="1"/>
  <c r="U26" i="9" s="1"/>
  <c r="N166" i="9"/>
  <c r="M166" i="9"/>
  <c r="L166" i="9"/>
  <c r="K166" i="9"/>
  <c r="I166" i="9" s="1"/>
  <c r="J166" i="9"/>
  <c r="N165" i="9"/>
  <c r="M165" i="9"/>
  <c r="L165" i="9"/>
  <c r="K165" i="9"/>
  <c r="J165" i="9"/>
  <c r="I165" i="9" s="1"/>
  <c r="N164" i="9"/>
  <c r="M164" i="9"/>
  <c r="L164" i="9"/>
  <c r="K164" i="9"/>
  <c r="I164" i="9" s="1"/>
  <c r="J164" i="9"/>
  <c r="N163" i="9"/>
  <c r="M163" i="9"/>
  <c r="L163" i="9"/>
  <c r="K163" i="9"/>
  <c r="J163" i="9"/>
  <c r="I163" i="9" s="1"/>
  <c r="N162" i="9"/>
  <c r="M162" i="9"/>
  <c r="L162" i="9"/>
  <c r="K162" i="9"/>
  <c r="I162" i="9" s="1"/>
  <c r="U25" i="9" s="1"/>
  <c r="J162" i="9"/>
  <c r="N161" i="9"/>
  <c r="M161" i="9"/>
  <c r="L161" i="9"/>
  <c r="K161" i="9"/>
  <c r="J161" i="9"/>
  <c r="I161" i="9" s="1"/>
  <c r="U24" i="9" s="1"/>
  <c r="N160" i="9"/>
  <c r="M160" i="9"/>
  <c r="L160" i="9"/>
  <c r="K160" i="9"/>
  <c r="I160" i="9" s="1"/>
  <c r="J160" i="9"/>
  <c r="N159" i="9"/>
  <c r="M159" i="9"/>
  <c r="L159" i="9"/>
  <c r="K159" i="9"/>
  <c r="J159" i="9"/>
  <c r="I159" i="9" s="1"/>
  <c r="N158" i="9"/>
  <c r="M158" i="9"/>
  <c r="L158" i="9"/>
  <c r="K158" i="9"/>
  <c r="I158" i="9" s="1"/>
  <c r="J158" i="9"/>
  <c r="N157" i="9"/>
  <c r="M157" i="9"/>
  <c r="L157" i="9"/>
  <c r="K157" i="9"/>
  <c r="J157" i="9"/>
  <c r="I157" i="9" s="1"/>
  <c r="N156" i="9"/>
  <c r="M156" i="9"/>
  <c r="L156" i="9"/>
  <c r="K156" i="9"/>
  <c r="I156" i="9" s="1"/>
  <c r="J156" i="9"/>
  <c r="N155" i="9"/>
  <c r="M155" i="9"/>
  <c r="L155" i="9"/>
  <c r="K155" i="9"/>
  <c r="J155" i="9"/>
  <c r="I155" i="9" s="1"/>
  <c r="K26" i="9" s="1"/>
  <c r="N154" i="9"/>
  <c r="M154" i="9"/>
  <c r="L154" i="9"/>
  <c r="K154" i="9"/>
  <c r="I154" i="9" s="1"/>
  <c r="K25" i="9" s="1"/>
  <c r="J154" i="9"/>
  <c r="N153" i="9"/>
  <c r="M153" i="9"/>
  <c r="L153" i="9"/>
  <c r="K153" i="9"/>
  <c r="J153" i="9"/>
  <c r="I153" i="9" s="1"/>
  <c r="K24" i="9" s="1"/>
  <c r="N152" i="9"/>
  <c r="M152" i="9"/>
  <c r="L152" i="9"/>
  <c r="K152" i="9"/>
  <c r="I152" i="9" s="1"/>
  <c r="J152" i="9"/>
  <c r="N151" i="9"/>
  <c r="M151" i="9"/>
  <c r="L151" i="9"/>
  <c r="K151" i="9"/>
  <c r="J151" i="9"/>
  <c r="I151" i="9" s="1"/>
  <c r="U23" i="9" s="1"/>
  <c r="N150" i="9"/>
  <c r="M150" i="9"/>
  <c r="L150" i="9"/>
  <c r="K150" i="9"/>
  <c r="I150" i="9" s="1"/>
  <c r="J150" i="9"/>
  <c r="N149" i="9"/>
  <c r="M149" i="9"/>
  <c r="L149" i="9"/>
  <c r="K149" i="9"/>
  <c r="J149" i="9"/>
  <c r="I149" i="9" s="1"/>
  <c r="N148" i="9"/>
  <c r="M148" i="9"/>
  <c r="L148" i="9"/>
  <c r="K148" i="9"/>
  <c r="I148" i="9" s="1"/>
  <c r="J148" i="9"/>
  <c r="N147" i="9"/>
  <c r="M147" i="9"/>
  <c r="L147" i="9"/>
  <c r="K147" i="9"/>
  <c r="J147" i="9"/>
  <c r="I147" i="9" s="1"/>
  <c r="N146" i="9"/>
  <c r="M146" i="9"/>
  <c r="L146" i="9"/>
  <c r="K146" i="9"/>
  <c r="I146" i="9" s="1"/>
  <c r="K23" i="9" s="1"/>
  <c r="J146" i="9"/>
  <c r="N145" i="9"/>
  <c r="M145" i="9"/>
  <c r="L145" i="9"/>
  <c r="K145" i="9"/>
  <c r="J145" i="9"/>
  <c r="I145" i="9" s="1"/>
  <c r="N144" i="9"/>
  <c r="M144" i="9"/>
  <c r="L144" i="9"/>
  <c r="K144" i="9"/>
  <c r="I144" i="9" s="1"/>
  <c r="J144" i="9"/>
  <c r="N143" i="9"/>
  <c r="M143" i="9"/>
  <c r="L143" i="9"/>
  <c r="K143" i="9"/>
  <c r="J143" i="9"/>
  <c r="I143" i="9" s="1"/>
  <c r="N142" i="9"/>
  <c r="M142" i="9"/>
  <c r="L142" i="9"/>
  <c r="K142" i="9"/>
  <c r="I142" i="9" s="1"/>
  <c r="J142" i="9"/>
  <c r="N141" i="9"/>
  <c r="M141" i="9"/>
  <c r="L141" i="9"/>
  <c r="K141" i="9"/>
  <c r="J141" i="9"/>
  <c r="I141" i="9" s="1"/>
  <c r="N140" i="9"/>
  <c r="M140" i="9"/>
  <c r="L140" i="9"/>
  <c r="K140" i="9"/>
  <c r="I140" i="9" s="1"/>
  <c r="J140" i="9"/>
  <c r="N139" i="9"/>
  <c r="M139" i="9"/>
  <c r="L139" i="9"/>
  <c r="K139" i="9"/>
  <c r="J139" i="9"/>
  <c r="I139" i="9" s="1"/>
  <c r="N138" i="9"/>
  <c r="M138" i="9"/>
  <c r="L138" i="9"/>
  <c r="K138" i="9"/>
  <c r="I138" i="9" s="1"/>
  <c r="J138" i="9"/>
  <c r="N137" i="9"/>
  <c r="M137" i="9"/>
  <c r="L137" i="9"/>
  <c r="K137" i="9"/>
  <c r="J137" i="9"/>
  <c r="I137" i="9" s="1"/>
  <c r="N136" i="9"/>
  <c r="M136" i="9"/>
  <c r="L136" i="9"/>
  <c r="K136" i="9"/>
  <c r="I136" i="9" s="1"/>
  <c r="J136" i="9"/>
  <c r="N135" i="9"/>
  <c r="M135" i="9"/>
  <c r="L135" i="9"/>
  <c r="K135" i="9"/>
  <c r="J135" i="9"/>
  <c r="I135" i="9" s="1"/>
  <c r="N134" i="9"/>
  <c r="M134" i="9"/>
  <c r="L134" i="9"/>
  <c r="K134" i="9"/>
  <c r="I134" i="9" s="1"/>
  <c r="J134" i="9"/>
  <c r="N133" i="9"/>
  <c r="M133" i="9"/>
  <c r="L133" i="9"/>
  <c r="K133" i="9"/>
  <c r="J133" i="9"/>
  <c r="I133" i="9" s="1"/>
  <c r="N132" i="9"/>
  <c r="M132" i="9"/>
  <c r="L132" i="9"/>
  <c r="K132" i="9"/>
  <c r="I132" i="9" s="1"/>
  <c r="J132" i="9"/>
  <c r="N131" i="9"/>
  <c r="M131" i="9"/>
  <c r="L131" i="9"/>
  <c r="K131" i="9"/>
  <c r="J131" i="9"/>
  <c r="I131" i="9" s="1"/>
  <c r="N130" i="9"/>
  <c r="M130" i="9"/>
  <c r="L130" i="9"/>
  <c r="K130" i="9"/>
  <c r="I130" i="9" s="1"/>
  <c r="J130" i="9"/>
  <c r="N129" i="9"/>
  <c r="M129" i="9"/>
  <c r="L129" i="9"/>
  <c r="K129" i="9"/>
  <c r="J129" i="9"/>
  <c r="I129" i="9" s="1"/>
  <c r="N128" i="9"/>
  <c r="M128" i="9"/>
  <c r="L128" i="9"/>
  <c r="K128" i="9"/>
  <c r="I128" i="9" s="1"/>
  <c r="J128" i="9"/>
  <c r="N127" i="9"/>
  <c r="M127" i="9"/>
  <c r="L127" i="9"/>
  <c r="K127" i="9"/>
  <c r="J127" i="9"/>
  <c r="I127" i="9" s="1"/>
  <c r="N126" i="9"/>
  <c r="M126" i="9"/>
  <c r="L126" i="9"/>
  <c r="K126" i="9"/>
  <c r="I126" i="9" s="1"/>
  <c r="J126" i="9"/>
  <c r="N125" i="9"/>
  <c r="M125" i="9"/>
  <c r="L125" i="9"/>
  <c r="K125" i="9"/>
  <c r="J125" i="9"/>
  <c r="I125" i="9" s="1"/>
  <c r="N124" i="9"/>
  <c r="M124" i="9"/>
  <c r="L124" i="9"/>
  <c r="K124" i="9"/>
  <c r="I124" i="9" s="1"/>
  <c r="J124" i="9"/>
  <c r="N123" i="9"/>
  <c r="M123" i="9"/>
  <c r="L123" i="9"/>
  <c r="K123" i="9"/>
  <c r="J123" i="9"/>
  <c r="I123" i="9" s="1"/>
  <c r="N122" i="9"/>
  <c r="M122" i="9"/>
  <c r="L122" i="9"/>
  <c r="K122" i="9"/>
  <c r="I122" i="9" s="1"/>
  <c r="J122" i="9"/>
  <c r="N121" i="9"/>
  <c r="M121" i="9"/>
  <c r="L121" i="9"/>
  <c r="K121" i="9"/>
  <c r="J121" i="9"/>
  <c r="I121" i="9" s="1"/>
  <c r="N120" i="9"/>
  <c r="M120" i="9"/>
  <c r="L120" i="9"/>
  <c r="K120" i="9"/>
  <c r="I120" i="9" s="1"/>
  <c r="J120" i="9"/>
  <c r="N119" i="9"/>
  <c r="M119" i="9"/>
  <c r="L119" i="9"/>
  <c r="K119" i="9"/>
  <c r="J119" i="9"/>
  <c r="I119" i="9" s="1"/>
  <c r="N118" i="9"/>
  <c r="M118" i="9"/>
  <c r="L118" i="9"/>
  <c r="K118" i="9"/>
  <c r="I118" i="9" s="1"/>
  <c r="J118" i="9"/>
  <c r="N117" i="9"/>
  <c r="M117" i="9"/>
  <c r="L117" i="9"/>
  <c r="K117" i="9"/>
  <c r="J117" i="9"/>
  <c r="I117" i="9" s="1"/>
  <c r="N116" i="9"/>
  <c r="M116" i="9"/>
  <c r="L116" i="9"/>
  <c r="K116" i="9"/>
  <c r="I116" i="9" s="1"/>
  <c r="J116" i="9"/>
  <c r="N115" i="9"/>
  <c r="M115" i="9"/>
  <c r="L115" i="9"/>
  <c r="K115" i="9"/>
  <c r="J115" i="9"/>
  <c r="I115" i="9" s="1"/>
  <c r="N114" i="9"/>
  <c r="M114" i="9"/>
  <c r="L114" i="9"/>
  <c r="K114" i="9"/>
  <c r="I114" i="9" s="1"/>
  <c r="J114" i="9"/>
  <c r="N113" i="9"/>
  <c r="M113" i="9"/>
  <c r="L113" i="9"/>
  <c r="K113" i="9"/>
  <c r="J113" i="9"/>
  <c r="I113" i="9" s="1"/>
  <c r="N112" i="9"/>
  <c r="M112" i="9"/>
  <c r="L112" i="9"/>
  <c r="K112" i="9"/>
  <c r="I112" i="9" s="1"/>
  <c r="J112" i="9"/>
  <c r="N111" i="9"/>
  <c r="M111" i="9"/>
  <c r="L111" i="9"/>
  <c r="K111" i="9"/>
  <c r="J111" i="9"/>
  <c r="I111" i="9" s="1"/>
  <c r="N110" i="9"/>
  <c r="M110" i="9"/>
  <c r="L110" i="9"/>
  <c r="K110" i="9"/>
  <c r="I110" i="9" s="1"/>
  <c r="J110" i="9"/>
  <c r="N109" i="9"/>
  <c r="M109" i="9"/>
  <c r="L109" i="9"/>
  <c r="K109" i="9"/>
  <c r="J109" i="9"/>
  <c r="I109" i="9" s="1"/>
  <c r="N108" i="9"/>
  <c r="M108" i="9"/>
  <c r="L108" i="9"/>
  <c r="K108" i="9"/>
  <c r="I108" i="9" s="1"/>
  <c r="J108" i="9"/>
  <c r="N107" i="9"/>
  <c r="M107" i="9"/>
  <c r="L107" i="9"/>
  <c r="K107" i="9"/>
  <c r="J107" i="9"/>
  <c r="I107" i="9" s="1"/>
  <c r="N106" i="9"/>
  <c r="M106" i="9"/>
  <c r="L106" i="9"/>
  <c r="K106" i="9"/>
  <c r="I106" i="9" s="1"/>
  <c r="J106" i="9"/>
  <c r="N105" i="9"/>
  <c r="M105" i="9"/>
  <c r="L105" i="9"/>
  <c r="K105" i="9"/>
  <c r="J105" i="9"/>
  <c r="I105" i="9" s="1"/>
  <c r="N104" i="9"/>
  <c r="M104" i="9"/>
  <c r="L104" i="9"/>
  <c r="K104" i="9"/>
  <c r="I104" i="9" s="1"/>
  <c r="J104" i="9"/>
  <c r="N103" i="9"/>
  <c r="M103" i="9"/>
  <c r="L103" i="9"/>
  <c r="K103" i="9"/>
  <c r="J103" i="9"/>
  <c r="I103" i="9" s="1"/>
  <c r="N102" i="9"/>
  <c r="M102" i="9"/>
  <c r="L102" i="9"/>
  <c r="K102" i="9"/>
  <c r="I102" i="9" s="1"/>
  <c r="J102" i="9"/>
  <c r="N101" i="9"/>
  <c r="M101" i="9"/>
  <c r="L101" i="9"/>
  <c r="K101" i="9"/>
  <c r="J101" i="9"/>
  <c r="I101" i="9" s="1"/>
  <c r="N100" i="9"/>
  <c r="M100" i="9"/>
  <c r="L100" i="9"/>
  <c r="K100" i="9"/>
  <c r="I100" i="9" s="1"/>
  <c r="J100" i="9"/>
  <c r="N99" i="9"/>
  <c r="M99" i="9"/>
  <c r="L99" i="9"/>
  <c r="K99" i="9"/>
  <c r="J99" i="9"/>
  <c r="I99" i="9" s="1"/>
  <c r="N98" i="9"/>
  <c r="M98" i="9"/>
  <c r="L98" i="9"/>
  <c r="K98" i="9"/>
  <c r="I98" i="9" s="1"/>
  <c r="J98" i="9"/>
  <c r="N97" i="9"/>
  <c r="M97" i="9"/>
  <c r="L97" i="9"/>
  <c r="K97" i="9"/>
  <c r="J97" i="9"/>
  <c r="I97" i="9" s="1"/>
  <c r="N96" i="9"/>
  <c r="M96" i="9"/>
  <c r="L96" i="9"/>
  <c r="K96" i="9"/>
  <c r="I96" i="9" s="1"/>
  <c r="J96" i="9"/>
  <c r="N95" i="9"/>
  <c r="M95" i="9"/>
  <c r="L95" i="9"/>
  <c r="K95" i="9"/>
  <c r="J95" i="9"/>
  <c r="I95" i="9" s="1"/>
  <c r="N94" i="9"/>
  <c r="M94" i="9"/>
  <c r="L94" i="9"/>
  <c r="K94" i="9"/>
  <c r="I94" i="9" s="1"/>
  <c r="J94" i="9"/>
  <c r="N93" i="9"/>
  <c r="M93" i="9"/>
  <c r="L93" i="9"/>
  <c r="K93" i="9"/>
  <c r="J93" i="9"/>
  <c r="I93" i="9" s="1"/>
  <c r="N92" i="9"/>
  <c r="M92" i="9"/>
  <c r="L92" i="9"/>
  <c r="K92" i="9"/>
  <c r="I92" i="9" s="1"/>
  <c r="J92" i="9"/>
  <c r="N91" i="9"/>
  <c r="M91" i="9"/>
  <c r="L91" i="9"/>
  <c r="K91" i="9"/>
  <c r="J91" i="9"/>
  <c r="I91" i="9" s="1"/>
  <c r="N90" i="9"/>
  <c r="M90" i="9"/>
  <c r="L90" i="9"/>
  <c r="K90" i="9"/>
  <c r="I90" i="9" s="1"/>
  <c r="J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K80" i="9"/>
  <c r="I80" i="9" s="1"/>
  <c r="J80" i="9"/>
  <c r="N79" i="9"/>
  <c r="M79" i="9"/>
  <c r="L79" i="9"/>
  <c r="K79" i="9"/>
  <c r="J79" i="9"/>
  <c r="I79" i="9"/>
  <c r="N78" i="9"/>
  <c r="M78" i="9"/>
  <c r="L78" i="9"/>
  <c r="J78" i="9"/>
  <c r="L77" i="9"/>
  <c r="K77" i="9"/>
  <c r="J77" i="9"/>
  <c r="J76" i="9"/>
  <c r="J75" i="9"/>
  <c r="J74" i="9"/>
  <c r="J73" i="9"/>
  <c r="J72" i="9"/>
  <c r="J71" i="9"/>
  <c r="J70" i="9"/>
  <c r="N69" i="9"/>
  <c r="M69" i="9"/>
  <c r="J69" i="9"/>
  <c r="N68" i="9"/>
  <c r="M68" i="9"/>
  <c r="J68" i="9"/>
  <c r="N67" i="9"/>
  <c r="M67" i="9"/>
  <c r="K67" i="9"/>
  <c r="J67" i="9"/>
  <c r="I67" i="9" s="1"/>
  <c r="E67" i="9"/>
  <c r="L67" i="9" s="1"/>
  <c r="N66" i="9"/>
  <c r="M66" i="9"/>
  <c r="L66" i="9"/>
  <c r="K66" i="9"/>
  <c r="I66" i="9" s="1"/>
  <c r="J66" i="9"/>
  <c r="N65" i="9"/>
  <c r="M65" i="9"/>
  <c r="L65" i="9"/>
  <c r="K65" i="9"/>
  <c r="J65" i="9"/>
  <c r="I65" i="9"/>
  <c r="N64" i="9"/>
  <c r="M64" i="9"/>
  <c r="L64" i="9"/>
  <c r="K64" i="9"/>
  <c r="I64" i="9" s="1"/>
  <c r="J64" i="9"/>
  <c r="N63" i="9"/>
  <c r="M63" i="9"/>
  <c r="L63" i="9"/>
  <c r="K63" i="9"/>
  <c r="J63" i="9"/>
  <c r="I63" i="9"/>
  <c r="N62" i="9"/>
  <c r="M62" i="9"/>
  <c r="L62" i="9"/>
  <c r="K62" i="9"/>
  <c r="I62" i="9" s="1"/>
  <c r="J62" i="9"/>
  <c r="N61" i="9"/>
  <c r="M61" i="9"/>
  <c r="L61" i="9"/>
  <c r="K61" i="9"/>
  <c r="J61" i="9"/>
  <c r="I61" i="9"/>
  <c r="N60" i="9"/>
  <c r="M60" i="9"/>
  <c r="L60" i="9"/>
  <c r="K60" i="9"/>
  <c r="I60" i="9" s="1"/>
  <c r="J60" i="9"/>
  <c r="E12" i="9"/>
  <c r="D12" i="9"/>
  <c r="K10" i="9"/>
  <c r="K9" i="9"/>
  <c r="K8" i="9"/>
  <c r="K7" i="9"/>
  <c r="K6" i="9"/>
  <c r="K5" i="9"/>
  <c r="J5" i="9"/>
  <c r="L4" i="9"/>
  <c r="K4" i="9"/>
  <c r="J4" i="9"/>
  <c r="P3" i="9"/>
  <c r="O3" i="9"/>
  <c r="N3" i="9"/>
  <c r="M3" i="9"/>
  <c r="L3" i="9"/>
  <c r="K3" i="9"/>
  <c r="J3" i="9"/>
  <c r="K2" i="9"/>
  <c r="D1" i="9"/>
  <c r="L5" i="9" s="1"/>
  <c r="N399" i="8"/>
  <c r="M399" i="8"/>
  <c r="L399" i="8"/>
  <c r="K399" i="8"/>
  <c r="I399" i="8" s="1"/>
  <c r="J399" i="8"/>
  <c r="N398" i="8"/>
  <c r="M398" i="8"/>
  <c r="L398" i="8"/>
  <c r="K398" i="8"/>
  <c r="J398" i="8"/>
  <c r="I398" i="8" s="1"/>
  <c r="N397" i="8"/>
  <c r="M397" i="8"/>
  <c r="L397" i="8"/>
  <c r="K397" i="8"/>
  <c r="I397" i="8" s="1"/>
  <c r="J397" i="8"/>
  <c r="N396" i="8"/>
  <c r="M396" i="8"/>
  <c r="L396" i="8"/>
  <c r="K396" i="8"/>
  <c r="J396" i="8"/>
  <c r="I396" i="8" s="1"/>
  <c r="N395" i="8"/>
  <c r="M395" i="8"/>
  <c r="L395" i="8"/>
  <c r="K395" i="8"/>
  <c r="I395" i="8" s="1"/>
  <c r="J395" i="8"/>
  <c r="N394" i="8"/>
  <c r="M394" i="8"/>
  <c r="L394" i="8"/>
  <c r="K394" i="8"/>
  <c r="J394" i="8"/>
  <c r="I394" i="8" s="1"/>
  <c r="N393" i="8"/>
  <c r="M393" i="8"/>
  <c r="L393" i="8"/>
  <c r="K393" i="8"/>
  <c r="I393" i="8" s="1"/>
  <c r="J393" i="8"/>
  <c r="N392" i="8"/>
  <c r="M392" i="8"/>
  <c r="L392" i="8"/>
  <c r="K392" i="8"/>
  <c r="J392" i="8"/>
  <c r="I392" i="8" s="1"/>
  <c r="N391" i="8"/>
  <c r="M391" i="8"/>
  <c r="L391" i="8"/>
  <c r="K391" i="8"/>
  <c r="I391" i="8" s="1"/>
  <c r="J391" i="8"/>
  <c r="N390" i="8"/>
  <c r="M390" i="8"/>
  <c r="L390" i="8"/>
  <c r="K390" i="8"/>
  <c r="J390" i="8"/>
  <c r="I390" i="8" s="1"/>
  <c r="N389" i="8"/>
  <c r="M389" i="8"/>
  <c r="L389" i="8"/>
  <c r="K389" i="8"/>
  <c r="I389" i="8" s="1"/>
  <c r="J389" i="8"/>
  <c r="N388" i="8"/>
  <c r="M388" i="8"/>
  <c r="L388" i="8"/>
  <c r="K388" i="8"/>
  <c r="J388" i="8"/>
  <c r="I388" i="8" s="1"/>
  <c r="N387" i="8"/>
  <c r="M387" i="8"/>
  <c r="L387" i="8"/>
  <c r="K387" i="8"/>
  <c r="I387" i="8" s="1"/>
  <c r="J387" i="8"/>
  <c r="N386" i="8"/>
  <c r="M386" i="8"/>
  <c r="L386" i="8"/>
  <c r="K386" i="8"/>
  <c r="J386" i="8"/>
  <c r="I386" i="8" s="1"/>
  <c r="N385" i="8"/>
  <c r="M385" i="8"/>
  <c r="L385" i="8"/>
  <c r="K385" i="8"/>
  <c r="I385" i="8" s="1"/>
  <c r="J385" i="8"/>
  <c r="N384" i="8"/>
  <c r="M384" i="8"/>
  <c r="L384" i="8"/>
  <c r="K384" i="8"/>
  <c r="J384" i="8"/>
  <c r="I384" i="8" s="1"/>
  <c r="N383" i="8"/>
  <c r="M383" i="8"/>
  <c r="L383" i="8"/>
  <c r="K383" i="8"/>
  <c r="I383" i="8" s="1"/>
  <c r="J383" i="8"/>
  <c r="N382" i="8"/>
  <c r="M382" i="8"/>
  <c r="L382" i="8"/>
  <c r="K382" i="8"/>
  <c r="J382" i="8"/>
  <c r="I382" i="8" s="1"/>
  <c r="N381" i="8"/>
  <c r="M381" i="8"/>
  <c r="L381" i="8"/>
  <c r="K381" i="8"/>
  <c r="I381" i="8" s="1"/>
  <c r="J381" i="8"/>
  <c r="N380" i="8"/>
  <c r="M380" i="8"/>
  <c r="L380" i="8"/>
  <c r="K380" i="8"/>
  <c r="J380" i="8"/>
  <c r="I380" i="8" s="1"/>
  <c r="N379" i="8"/>
  <c r="M379" i="8"/>
  <c r="L379" i="8"/>
  <c r="K379" i="8"/>
  <c r="I379" i="8" s="1"/>
  <c r="J379" i="8"/>
  <c r="N378" i="8"/>
  <c r="M378" i="8"/>
  <c r="L378" i="8"/>
  <c r="K378" i="8"/>
  <c r="J378" i="8"/>
  <c r="I378" i="8" s="1"/>
  <c r="N377" i="8"/>
  <c r="M377" i="8"/>
  <c r="L377" i="8"/>
  <c r="K377" i="8"/>
  <c r="I377" i="8" s="1"/>
  <c r="J377" i="8"/>
  <c r="N376" i="8"/>
  <c r="M376" i="8"/>
  <c r="L376" i="8"/>
  <c r="K376" i="8"/>
  <c r="J376" i="8"/>
  <c r="I376" i="8" s="1"/>
  <c r="N375" i="8"/>
  <c r="M375" i="8"/>
  <c r="L375" i="8"/>
  <c r="K375" i="8"/>
  <c r="I375" i="8" s="1"/>
  <c r="J375" i="8"/>
  <c r="N374" i="8"/>
  <c r="M374" i="8"/>
  <c r="L374" i="8"/>
  <c r="K374" i="8"/>
  <c r="J374" i="8"/>
  <c r="I374" i="8" s="1"/>
  <c r="N373" i="8"/>
  <c r="M373" i="8"/>
  <c r="L373" i="8"/>
  <c r="K373" i="8"/>
  <c r="I373" i="8" s="1"/>
  <c r="J373" i="8"/>
  <c r="N372" i="8"/>
  <c r="M372" i="8"/>
  <c r="L372" i="8"/>
  <c r="K372" i="8"/>
  <c r="J372" i="8"/>
  <c r="I372" i="8" s="1"/>
  <c r="N371" i="8"/>
  <c r="M371" i="8"/>
  <c r="L371" i="8"/>
  <c r="K371" i="8"/>
  <c r="I371" i="8" s="1"/>
  <c r="J371" i="8"/>
  <c r="N370" i="8"/>
  <c r="M370" i="8"/>
  <c r="L370" i="8"/>
  <c r="K370" i="8"/>
  <c r="J370" i="8"/>
  <c r="I370" i="8" s="1"/>
  <c r="N369" i="8"/>
  <c r="M369" i="8"/>
  <c r="L369" i="8"/>
  <c r="K369" i="8"/>
  <c r="I369" i="8" s="1"/>
  <c r="J369" i="8"/>
  <c r="N368" i="8"/>
  <c r="M368" i="8"/>
  <c r="L368" i="8"/>
  <c r="K368" i="8"/>
  <c r="J368" i="8"/>
  <c r="I368" i="8" s="1"/>
  <c r="N367" i="8"/>
  <c r="M367" i="8"/>
  <c r="L367" i="8"/>
  <c r="K367" i="8"/>
  <c r="I367" i="8" s="1"/>
  <c r="J367" i="8"/>
  <c r="N366" i="8"/>
  <c r="M366" i="8"/>
  <c r="L366" i="8"/>
  <c r="K366" i="8"/>
  <c r="J366" i="8"/>
  <c r="I366" i="8" s="1"/>
  <c r="N365" i="8"/>
  <c r="M365" i="8"/>
  <c r="L365" i="8"/>
  <c r="K365" i="8"/>
  <c r="I365" i="8" s="1"/>
  <c r="J365" i="8"/>
  <c r="N364" i="8"/>
  <c r="M364" i="8"/>
  <c r="L364" i="8"/>
  <c r="K364" i="8"/>
  <c r="J364" i="8"/>
  <c r="I364" i="8" s="1"/>
  <c r="N363" i="8"/>
  <c r="M363" i="8"/>
  <c r="L363" i="8"/>
  <c r="K363" i="8"/>
  <c r="I363" i="8" s="1"/>
  <c r="J363" i="8"/>
  <c r="N362" i="8"/>
  <c r="M362" i="8"/>
  <c r="L362" i="8"/>
  <c r="K362" i="8"/>
  <c r="J362" i="8"/>
  <c r="I362" i="8" s="1"/>
  <c r="N361" i="8"/>
  <c r="M361" i="8"/>
  <c r="L361" i="8"/>
  <c r="K361" i="8"/>
  <c r="I361" i="8" s="1"/>
  <c r="J361" i="8"/>
  <c r="N360" i="8"/>
  <c r="M360" i="8"/>
  <c r="L360" i="8"/>
  <c r="K360" i="8"/>
  <c r="J360" i="8"/>
  <c r="I360" i="8" s="1"/>
  <c r="N359" i="8"/>
  <c r="M359" i="8"/>
  <c r="L359" i="8"/>
  <c r="K359" i="8"/>
  <c r="I359" i="8" s="1"/>
  <c r="J359" i="8"/>
  <c r="N358" i="8"/>
  <c r="M358" i="8"/>
  <c r="L358" i="8"/>
  <c r="K358" i="8"/>
  <c r="J358" i="8"/>
  <c r="I358" i="8" s="1"/>
  <c r="N357" i="8"/>
  <c r="M357" i="8"/>
  <c r="L357" i="8"/>
  <c r="K357" i="8"/>
  <c r="I357" i="8" s="1"/>
  <c r="J357" i="8"/>
  <c r="N356" i="8"/>
  <c r="M356" i="8"/>
  <c r="L356" i="8"/>
  <c r="K356" i="8"/>
  <c r="J356" i="8"/>
  <c r="I356" i="8" s="1"/>
  <c r="N355" i="8"/>
  <c r="M355" i="8"/>
  <c r="L355" i="8"/>
  <c r="K355" i="8"/>
  <c r="I355" i="8" s="1"/>
  <c r="J355" i="8"/>
  <c r="N354" i="8"/>
  <c r="M354" i="8"/>
  <c r="L354" i="8"/>
  <c r="K354" i="8"/>
  <c r="J354" i="8"/>
  <c r="I354" i="8" s="1"/>
  <c r="N353" i="8"/>
  <c r="M353" i="8"/>
  <c r="L353" i="8"/>
  <c r="K353" i="8"/>
  <c r="I353" i="8" s="1"/>
  <c r="J353" i="8"/>
  <c r="N352" i="8"/>
  <c r="M352" i="8"/>
  <c r="L352" i="8"/>
  <c r="K352" i="8"/>
  <c r="J352" i="8"/>
  <c r="I352" i="8" s="1"/>
  <c r="K39" i="8" s="1"/>
  <c r="N351" i="8"/>
  <c r="M351" i="8"/>
  <c r="L351" i="8"/>
  <c r="K351" i="8"/>
  <c r="I351" i="8" s="1"/>
  <c r="K38" i="8" s="1"/>
  <c r="J351" i="8"/>
  <c r="N350" i="8"/>
  <c r="M350" i="8"/>
  <c r="L350" i="8"/>
  <c r="K350" i="8"/>
  <c r="J350" i="8"/>
  <c r="I350" i="8" s="1"/>
  <c r="N349" i="8"/>
  <c r="M349" i="8"/>
  <c r="L349" i="8"/>
  <c r="K349" i="8"/>
  <c r="I349" i="8" s="1"/>
  <c r="J349" i="8"/>
  <c r="N348" i="8"/>
  <c r="M348" i="8"/>
  <c r="L348" i="8"/>
  <c r="K348" i="8"/>
  <c r="J348" i="8"/>
  <c r="I348" i="8" s="1"/>
  <c r="N347" i="8"/>
  <c r="M347" i="8"/>
  <c r="L347" i="8"/>
  <c r="K347" i="8"/>
  <c r="I347" i="8" s="1"/>
  <c r="J347" i="8"/>
  <c r="N346" i="8"/>
  <c r="M346" i="8"/>
  <c r="L346" i="8"/>
  <c r="K346" i="8"/>
  <c r="J346" i="8"/>
  <c r="I346" i="8" s="1"/>
  <c r="N345" i="8"/>
  <c r="M345" i="8"/>
  <c r="L345" i="8"/>
  <c r="K345" i="8"/>
  <c r="I345" i="8" s="1"/>
  <c r="J345" i="8"/>
  <c r="N344" i="8"/>
  <c r="M344" i="8"/>
  <c r="L344" i="8"/>
  <c r="K344" i="8"/>
  <c r="J344" i="8"/>
  <c r="I344" i="8" s="1"/>
  <c r="N343" i="8"/>
  <c r="M343" i="8"/>
  <c r="L343" i="8"/>
  <c r="K343" i="8"/>
  <c r="I343" i="8" s="1"/>
  <c r="J343" i="8"/>
  <c r="N342" i="8"/>
  <c r="M342" i="8"/>
  <c r="L342" i="8"/>
  <c r="K342" i="8"/>
  <c r="J342" i="8"/>
  <c r="I342" i="8" s="1"/>
  <c r="N341" i="8"/>
  <c r="M341" i="8"/>
  <c r="L341" i="8"/>
  <c r="K341" i="8"/>
  <c r="I341" i="8" s="1"/>
  <c r="J341" i="8"/>
  <c r="N340" i="8"/>
  <c r="M340" i="8"/>
  <c r="L340" i="8"/>
  <c r="K340" i="8"/>
  <c r="J340" i="8"/>
  <c r="I340" i="8" s="1"/>
  <c r="N339" i="8"/>
  <c r="M339" i="8"/>
  <c r="L339" i="8"/>
  <c r="K339" i="8"/>
  <c r="I339" i="8" s="1"/>
  <c r="J339" i="8"/>
  <c r="N338" i="8"/>
  <c r="M338" i="8"/>
  <c r="L338" i="8"/>
  <c r="K338" i="8"/>
  <c r="J338" i="8"/>
  <c r="I338" i="8" s="1"/>
  <c r="N337" i="8"/>
  <c r="M337" i="8"/>
  <c r="L337" i="8"/>
  <c r="K337" i="8"/>
  <c r="I337" i="8" s="1"/>
  <c r="J337" i="8"/>
  <c r="N336" i="8"/>
  <c r="M336" i="8"/>
  <c r="L336" i="8"/>
  <c r="K336" i="8"/>
  <c r="J336" i="8"/>
  <c r="I336" i="8" s="1"/>
  <c r="U36" i="8" s="1"/>
  <c r="N335" i="8"/>
  <c r="M335" i="8"/>
  <c r="L335" i="8"/>
  <c r="K335" i="8"/>
  <c r="I335" i="8" s="1"/>
  <c r="J335" i="8"/>
  <c r="N334" i="8"/>
  <c r="M334" i="8"/>
  <c r="L334" i="8"/>
  <c r="K334" i="8"/>
  <c r="J334" i="8"/>
  <c r="I334" i="8" s="1"/>
  <c r="N333" i="8"/>
  <c r="M333" i="8"/>
  <c r="L333" i="8"/>
  <c r="K333" i="8"/>
  <c r="I333" i="8" s="1"/>
  <c r="J333" i="8"/>
  <c r="N332" i="8"/>
  <c r="M332" i="8"/>
  <c r="L332" i="8"/>
  <c r="K332" i="8"/>
  <c r="J332" i="8"/>
  <c r="I332" i="8" s="1"/>
  <c r="N331" i="8"/>
  <c r="M331" i="8"/>
  <c r="L331" i="8"/>
  <c r="K331" i="8"/>
  <c r="I331" i="8" s="1"/>
  <c r="J331" i="8"/>
  <c r="N330" i="8"/>
  <c r="M330" i="8"/>
  <c r="L330" i="8"/>
  <c r="K330" i="8"/>
  <c r="J330" i="8"/>
  <c r="I330" i="8" s="1"/>
  <c r="N329" i="8"/>
  <c r="M329" i="8"/>
  <c r="L329" i="8"/>
  <c r="K329" i="8"/>
  <c r="I329" i="8" s="1"/>
  <c r="J329" i="8"/>
  <c r="N328" i="8"/>
  <c r="M328" i="8"/>
  <c r="L328" i="8"/>
  <c r="K328" i="8"/>
  <c r="J328" i="8"/>
  <c r="I328" i="8" s="1"/>
  <c r="N327" i="8"/>
  <c r="M327" i="8"/>
  <c r="L327" i="8"/>
  <c r="K327" i="8"/>
  <c r="I327" i="8" s="1"/>
  <c r="J327" i="8"/>
  <c r="N326" i="8"/>
  <c r="M326" i="8"/>
  <c r="L326" i="8"/>
  <c r="K326" i="8"/>
  <c r="J326" i="8"/>
  <c r="I326" i="8" s="1"/>
  <c r="N325" i="8"/>
  <c r="M325" i="8"/>
  <c r="L325" i="8"/>
  <c r="K325" i="8"/>
  <c r="I325" i="8" s="1"/>
  <c r="J325" i="8"/>
  <c r="N324" i="8"/>
  <c r="M324" i="8"/>
  <c r="L324" i="8"/>
  <c r="K324" i="8"/>
  <c r="J324" i="8"/>
  <c r="I324" i="8" s="1"/>
  <c r="N323" i="8"/>
  <c r="M323" i="8"/>
  <c r="L323" i="8"/>
  <c r="K323" i="8"/>
  <c r="I323" i="8" s="1"/>
  <c r="J323" i="8"/>
  <c r="N322" i="8"/>
  <c r="M322" i="8"/>
  <c r="L322" i="8"/>
  <c r="K322" i="8"/>
  <c r="J322" i="8"/>
  <c r="I322" i="8" s="1"/>
  <c r="N321" i="8"/>
  <c r="M321" i="8"/>
  <c r="L321" i="8"/>
  <c r="K321" i="8"/>
  <c r="I321" i="8" s="1"/>
  <c r="J321" i="8"/>
  <c r="N320" i="8"/>
  <c r="M320" i="8"/>
  <c r="L320" i="8"/>
  <c r="K320" i="8"/>
  <c r="J320" i="8"/>
  <c r="I320" i="8" s="1"/>
  <c r="N319" i="8"/>
  <c r="M319" i="8"/>
  <c r="L319" i="8"/>
  <c r="K319" i="8"/>
  <c r="I319" i="8" s="1"/>
  <c r="J319" i="8"/>
  <c r="N318" i="8"/>
  <c r="M318" i="8"/>
  <c r="L318" i="8"/>
  <c r="K318" i="8"/>
  <c r="J318" i="8"/>
  <c r="I318" i="8" s="1"/>
  <c r="N317" i="8"/>
  <c r="M317" i="8"/>
  <c r="L317" i="8"/>
  <c r="K317" i="8"/>
  <c r="I317" i="8" s="1"/>
  <c r="J317" i="8"/>
  <c r="N316" i="8"/>
  <c r="M316" i="8"/>
  <c r="L316" i="8"/>
  <c r="K316" i="8"/>
  <c r="J316" i="8"/>
  <c r="I316" i="8" s="1"/>
  <c r="N315" i="8"/>
  <c r="M315" i="8"/>
  <c r="L315" i="8"/>
  <c r="K315" i="8"/>
  <c r="I315" i="8" s="1"/>
  <c r="J315" i="8"/>
  <c r="N314" i="8"/>
  <c r="M314" i="8"/>
  <c r="L314" i="8"/>
  <c r="K314" i="8"/>
  <c r="J314" i="8"/>
  <c r="I314" i="8" s="1"/>
  <c r="N313" i="8"/>
  <c r="M313" i="8"/>
  <c r="L313" i="8"/>
  <c r="K313" i="8"/>
  <c r="I313" i="8" s="1"/>
  <c r="J313" i="8"/>
  <c r="N312" i="8"/>
  <c r="M312" i="8"/>
  <c r="L312" i="8"/>
  <c r="K312" i="8"/>
  <c r="J312" i="8"/>
  <c r="I312" i="8" s="1"/>
  <c r="N311" i="8"/>
  <c r="M311" i="8"/>
  <c r="L311" i="8"/>
  <c r="K311" i="8"/>
  <c r="I311" i="8" s="1"/>
  <c r="J311" i="8"/>
  <c r="N310" i="8"/>
  <c r="M310" i="8"/>
  <c r="L310" i="8"/>
  <c r="K310" i="8"/>
  <c r="J310" i="8"/>
  <c r="I310" i="8" s="1"/>
  <c r="N309" i="8"/>
  <c r="M309" i="8"/>
  <c r="L309" i="8"/>
  <c r="K309" i="8"/>
  <c r="I309" i="8" s="1"/>
  <c r="J309" i="8"/>
  <c r="N308" i="8"/>
  <c r="M308" i="8"/>
  <c r="L308" i="8"/>
  <c r="K308" i="8"/>
  <c r="J308" i="8"/>
  <c r="I308" i="8" s="1"/>
  <c r="N307" i="8"/>
  <c r="M307" i="8"/>
  <c r="L307" i="8"/>
  <c r="K307" i="8"/>
  <c r="I307" i="8" s="1"/>
  <c r="J307" i="8"/>
  <c r="N306" i="8"/>
  <c r="M306" i="8"/>
  <c r="L306" i="8"/>
  <c r="K306" i="8"/>
  <c r="J306" i="8"/>
  <c r="I306" i="8" s="1"/>
  <c r="N305" i="8"/>
  <c r="M305" i="8"/>
  <c r="L305" i="8"/>
  <c r="K305" i="8"/>
  <c r="I305" i="8" s="1"/>
  <c r="J305" i="8"/>
  <c r="N304" i="8"/>
  <c r="M304" i="8"/>
  <c r="L304" i="8"/>
  <c r="K304" i="8"/>
  <c r="J304" i="8"/>
  <c r="I304" i="8" s="1"/>
  <c r="N303" i="8"/>
  <c r="M303" i="8"/>
  <c r="L303" i="8"/>
  <c r="K303" i="8"/>
  <c r="I303" i="8" s="1"/>
  <c r="J303" i="8"/>
  <c r="N302" i="8"/>
  <c r="M302" i="8"/>
  <c r="L302" i="8"/>
  <c r="K302" i="8"/>
  <c r="J302" i="8"/>
  <c r="I302" i="8" s="1"/>
  <c r="N301" i="8"/>
  <c r="M301" i="8"/>
  <c r="L301" i="8"/>
  <c r="K301" i="8"/>
  <c r="I301" i="8" s="1"/>
  <c r="J301" i="8"/>
  <c r="N300" i="8"/>
  <c r="M300" i="8"/>
  <c r="L300" i="8"/>
  <c r="K300" i="8"/>
  <c r="J300" i="8"/>
  <c r="I300" i="8" s="1"/>
  <c r="N299" i="8"/>
  <c r="M299" i="8"/>
  <c r="L299" i="8"/>
  <c r="K299" i="8"/>
  <c r="I299" i="8" s="1"/>
  <c r="J299" i="8"/>
  <c r="N298" i="8"/>
  <c r="M298" i="8"/>
  <c r="L298" i="8"/>
  <c r="K298" i="8"/>
  <c r="J298" i="8"/>
  <c r="I298" i="8" s="1"/>
  <c r="N297" i="8"/>
  <c r="M297" i="8"/>
  <c r="L297" i="8"/>
  <c r="K297" i="8"/>
  <c r="I297" i="8" s="1"/>
  <c r="J297" i="8"/>
  <c r="N296" i="8"/>
  <c r="M296" i="8"/>
  <c r="L296" i="8"/>
  <c r="K296" i="8"/>
  <c r="J296" i="8"/>
  <c r="I296" i="8" s="1"/>
  <c r="N295" i="8"/>
  <c r="M295" i="8"/>
  <c r="L295" i="8"/>
  <c r="K295" i="8"/>
  <c r="I295" i="8" s="1"/>
  <c r="J295" i="8"/>
  <c r="N294" i="8"/>
  <c r="M294" i="8"/>
  <c r="L294" i="8"/>
  <c r="K294" i="8"/>
  <c r="J294" i="8"/>
  <c r="I294" i="8" s="1"/>
  <c r="N293" i="8"/>
  <c r="M293" i="8"/>
  <c r="L293" i="8"/>
  <c r="K293" i="8"/>
  <c r="I293" i="8" s="1"/>
  <c r="J293" i="8"/>
  <c r="N292" i="8"/>
  <c r="M292" i="8"/>
  <c r="L292" i="8"/>
  <c r="K292" i="8"/>
  <c r="J292" i="8"/>
  <c r="I292" i="8" s="1"/>
  <c r="N291" i="8"/>
  <c r="M291" i="8"/>
  <c r="L291" i="8"/>
  <c r="K291" i="8"/>
  <c r="I291" i="8" s="1"/>
  <c r="J291" i="8"/>
  <c r="N290" i="8"/>
  <c r="M290" i="8"/>
  <c r="L290" i="8"/>
  <c r="K290" i="8"/>
  <c r="J290" i="8"/>
  <c r="I290" i="8" s="1"/>
  <c r="N289" i="8"/>
  <c r="M289" i="8"/>
  <c r="L289" i="8"/>
  <c r="K289" i="8"/>
  <c r="I289" i="8" s="1"/>
  <c r="J289" i="8"/>
  <c r="N288" i="8"/>
  <c r="M288" i="8"/>
  <c r="L288" i="8"/>
  <c r="K288" i="8"/>
  <c r="J288" i="8"/>
  <c r="I288" i="8" s="1"/>
  <c r="N287" i="8"/>
  <c r="M287" i="8"/>
  <c r="L287" i="8"/>
  <c r="K287" i="8"/>
  <c r="I287" i="8" s="1"/>
  <c r="J287" i="8"/>
  <c r="N286" i="8"/>
  <c r="M286" i="8"/>
  <c r="L286" i="8"/>
  <c r="K286" i="8"/>
  <c r="J286" i="8"/>
  <c r="I286" i="8" s="1"/>
  <c r="N285" i="8"/>
  <c r="M285" i="8"/>
  <c r="L285" i="8"/>
  <c r="K285" i="8"/>
  <c r="I285" i="8" s="1"/>
  <c r="J285" i="8"/>
  <c r="N284" i="8"/>
  <c r="M284" i="8"/>
  <c r="L284" i="8"/>
  <c r="K284" i="8"/>
  <c r="J284" i="8"/>
  <c r="I284" i="8" s="1"/>
  <c r="N283" i="8"/>
  <c r="M283" i="8"/>
  <c r="L283" i="8"/>
  <c r="K283" i="8"/>
  <c r="I283" i="8" s="1"/>
  <c r="J283" i="8"/>
  <c r="N282" i="8"/>
  <c r="M282" i="8"/>
  <c r="L282" i="8"/>
  <c r="K282" i="8"/>
  <c r="J282" i="8"/>
  <c r="I282" i="8" s="1"/>
  <c r="N281" i="8"/>
  <c r="M281" i="8"/>
  <c r="L281" i="8"/>
  <c r="K281" i="8"/>
  <c r="I281" i="8" s="1"/>
  <c r="J281" i="8"/>
  <c r="N280" i="8"/>
  <c r="M280" i="8"/>
  <c r="L280" i="8"/>
  <c r="K280" i="8"/>
  <c r="J280" i="8"/>
  <c r="I280" i="8" s="1"/>
  <c r="N279" i="8"/>
  <c r="M279" i="8"/>
  <c r="L279" i="8"/>
  <c r="K279" i="8"/>
  <c r="I279" i="8" s="1"/>
  <c r="U35" i="8" s="1"/>
  <c r="J279" i="8"/>
  <c r="N278" i="8"/>
  <c r="M278" i="8"/>
  <c r="L278" i="8"/>
  <c r="K278" i="8"/>
  <c r="J278" i="8"/>
  <c r="I278" i="8" s="1"/>
  <c r="N277" i="8"/>
  <c r="M277" i="8"/>
  <c r="L277" i="8"/>
  <c r="K277" i="8"/>
  <c r="I277" i="8" s="1"/>
  <c r="J277" i="8"/>
  <c r="N276" i="8"/>
  <c r="M276" i="8"/>
  <c r="L276" i="8"/>
  <c r="K276" i="8"/>
  <c r="J276" i="8"/>
  <c r="I276" i="8" s="1"/>
  <c r="N275" i="8"/>
  <c r="M275" i="8"/>
  <c r="L275" i="8"/>
  <c r="K275" i="8"/>
  <c r="I275" i="8" s="1"/>
  <c r="J275" i="8"/>
  <c r="N274" i="8"/>
  <c r="M274" i="8"/>
  <c r="L274" i="8"/>
  <c r="K274" i="8"/>
  <c r="J274" i="8"/>
  <c r="I274" i="8" s="1"/>
  <c r="N273" i="8"/>
  <c r="M273" i="8"/>
  <c r="L273" i="8"/>
  <c r="K273" i="8"/>
  <c r="I273" i="8" s="1"/>
  <c r="J273" i="8"/>
  <c r="N272" i="8"/>
  <c r="M272" i="8"/>
  <c r="L272" i="8"/>
  <c r="K272" i="8"/>
  <c r="J272" i="8"/>
  <c r="I272" i="8" s="1"/>
  <c r="N271" i="8"/>
  <c r="M271" i="8"/>
  <c r="L271" i="8"/>
  <c r="K271" i="8"/>
  <c r="I271" i="8" s="1"/>
  <c r="J271" i="8"/>
  <c r="N270" i="8"/>
  <c r="M270" i="8"/>
  <c r="L270" i="8"/>
  <c r="K270" i="8"/>
  <c r="J270" i="8"/>
  <c r="I270" i="8" s="1"/>
  <c r="N269" i="8"/>
  <c r="M269" i="8"/>
  <c r="L269" i="8"/>
  <c r="K269" i="8"/>
  <c r="I269" i="8" s="1"/>
  <c r="J269" i="8"/>
  <c r="N268" i="8"/>
  <c r="M268" i="8"/>
  <c r="L268" i="8"/>
  <c r="K268" i="8"/>
  <c r="J268" i="8"/>
  <c r="I268" i="8" s="1"/>
  <c r="N267" i="8"/>
  <c r="M267" i="8"/>
  <c r="L267" i="8"/>
  <c r="K267" i="8"/>
  <c r="I267" i="8" s="1"/>
  <c r="J267" i="8"/>
  <c r="N266" i="8"/>
  <c r="M266" i="8"/>
  <c r="L266" i="8"/>
  <c r="K266" i="8"/>
  <c r="J266" i="8"/>
  <c r="I266" i="8" s="1"/>
  <c r="N265" i="8"/>
  <c r="M265" i="8"/>
  <c r="L265" i="8"/>
  <c r="K265" i="8"/>
  <c r="I265" i="8" s="1"/>
  <c r="J265" i="8"/>
  <c r="N264" i="8"/>
  <c r="M264" i="8"/>
  <c r="L264" i="8"/>
  <c r="K264" i="8"/>
  <c r="J264" i="8"/>
  <c r="I264" i="8" s="1"/>
  <c r="N263" i="8"/>
  <c r="M263" i="8"/>
  <c r="L263" i="8"/>
  <c r="K263" i="8"/>
  <c r="I263" i="8" s="1"/>
  <c r="J263" i="8"/>
  <c r="N262" i="8"/>
  <c r="M262" i="8"/>
  <c r="L262" i="8"/>
  <c r="K262" i="8"/>
  <c r="J262" i="8"/>
  <c r="I262" i="8" s="1"/>
  <c r="N261" i="8"/>
  <c r="M261" i="8"/>
  <c r="L261" i="8"/>
  <c r="K261" i="8"/>
  <c r="I261" i="8" s="1"/>
  <c r="J261" i="8"/>
  <c r="N260" i="8"/>
  <c r="M260" i="8"/>
  <c r="L260" i="8"/>
  <c r="K260" i="8"/>
  <c r="J260" i="8"/>
  <c r="I260" i="8" s="1"/>
  <c r="N259" i="8"/>
  <c r="M259" i="8"/>
  <c r="L259" i="8"/>
  <c r="K259" i="8"/>
  <c r="I259" i="8" s="1"/>
  <c r="J259" i="8"/>
  <c r="N258" i="8"/>
  <c r="M258" i="8"/>
  <c r="L258" i="8"/>
  <c r="K258" i="8"/>
  <c r="J258" i="8"/>
  <c r="I258" i="8" s="1"/>
  <c r="N257" i="8"/>
  <c r="M257" i="8"/>
  <c r="L257" i="8"/>
  <c r="K257" i="8"/>
  <c r="I257" i="8" s="1"/>
  <c r="J257" i="8"/>
  <c r="N256" i="8"/>
  <c r="M256" i="8"/>
  <c r="L256" i="8"/>
  <c r="K256" i="8"/>
  <c r="J256" i="8"/>
  <c r="I256" i="8" s="1"/>
  <c r="N255" i="8"/>
  <c r="M255" i="8"/>
  <c r="L255" i="8"/>
  <c r="K255" i="8"/>
  <c r="I255" i="8" s="1"/>
  <c r="J255" i="8"/>
  <c r="N254" i="8"/>
  <c r="M254" i="8"/>
  <c r="L254" i="8"/>
  <c r="K254" i="8"/>
  <c r="J254" i="8"/>
  <c r="I254" i="8" s="1"/>
  <c r="N253" i="8"/>
  <c r="M253" i="8"/>
  <c r="L253" i="8"/>
  <c r="K253" i="8"/>
  <c r="I253" i="8" s="1"/>
  <c r="J253" i="8"/>
  <c r="N252" i="8"/>
  <c r="M252" i="8"/>
  <c r="L252" i="8"/>
  <c r="K252" i="8"/>
  <c r="J252" i="8"/>
  <c r="I252" i="8" s="1"/>
  <c r="N251" i="8"/>
  <c r="M251" i="8"/>
  <c r="L251" i="8"/>
  <c r="K251" i="8"/>
  <c r="I251" i="8" s="1"/>
  <c r="U34" i="8" s="1"/>
  <c r="J251" i="8"/>
  <c r="N250" i="8"/>
  <c r="M250" i="8"/>
  <c r="L250" i="8"/>
  <c r="K250" i="8"/>
  <c r="J250" i="8"/>
  <c r="I250" i="8" s="1"/>
  <c r="N249" i="8"/>
  <c r="M249" i="8"/>
  <c r="L249" i="8"/>
  <c r="K249" i="8"/>
  <c r="I249" i="8" s="1"/>
  <c r="J249" i="8"/>
  <c r="N248" i="8"/>
  <c r="M248" i="8"/>
  <c r="L248" i="8"/>
  <c r="K248" i="8"/>
  <c r="J248" i="8"/>
  <c r="I248" i="8" s="1"/>
  <c r="N247" i="8"/>
  <c r="M247" i="8"/>
  <c r="L247" i="8"/>
  <c r="K247" i="8"/>
  <c r="I247" i="8" s="1"/>
  <c r="J247" i="8"/>
  <c r="N246" i="8"/>
  <c r="M246" i="8"/>
  <c r="L246" i="8"/>
  <c r="K246" i="8"/>
  <c r="J246" i="8"/>
  <c r="I246" i="8" s="1"/>
  <c r="N245" i="8"/>
  <c r="M245" i="8"/>
  <c r="L245" i="8"/>
  <c r="K245" i="8"/>
  <c r="I245" i="8" s="1"/>
  <c r="J245" i="8"/>
  <c r="N244" i="8"/>
  <c r="M244" i="8"/>
  <c r="L244" i="8"/>
  <c r="K244" i="8"/>
  <c r="J244" i="8"/>
  <c r="I244" i="8" s="1"/>
  <c r="N243" i="8"/>
  <c r="M243" i="8"/>
  <c r="L243" i="8"/>
  <c r="K243" i="8"/>
  <c r="I243" i="8" s="1"/>
  <c r="J243" i="8"/>
  <c r="N242" i="8"/>
  <c r="M242" i="8"/>
  <c r="L242" i="8"/>
  <c r="K242" i="8"/>
  <c r="J242" i="8"/>
  <c r="I242" i="8" s="1"/>
  <c r="N241" i="8"/>
  <c r="M241" i="8"/>
  <c r="L241" i="8"/>
  <c r="K241" i="8"/>
  <c r="I241" i="8" s="1"/>
  <c r="J241" i="8"/>
  <c r="N240" i="8"/>
  <c r="M240" i="8"/>
  <c r="L240" i="8"/>
  <c r="K240" i="8"/>
  <c r="J240" i="8"/>
  <c r="I240" i="8" s="1"/>
  <c r="N239" i="8"/>
  <c r="M239" i="8"/>
  <c r="L239" i="8"/>
  <c r="K239" i="8"/>
  <c r="I239" i="8" s="1"/>
  <c r="J239" i="8"/>
  <c r="N238" i="8"/>
  <c r="M238" i="8"/>
  <c r="L238" i="8"/>
  <c r="K238" i="8"/>
  <c r="J238" i="8"/>
  <c r="I238" i="8" s="1"/>
  <c r="N237" i="8"/>
  <c r="M237" i="8"/>
  <c r="L237" i="8"/>
  <c r="K237" i="8"/>
  <c r="I237" i="8" s="1"/>
  <c r="J237" i="8"/>
  <c r="N236" i="8"/>
  <c r="M236" i="8"/>
  <c r="L236" i="8"/>
  <c r="K236" i="8"/>
  <c r="J236" i="8"/>
  <c r="I236" i="8" s="1"/>
  <c r="U38" i="8" s="1"/>
  <c r="N235" i="8"/>
  <c r="M235" i="8"/>
  <c r="L235" i="8"/>
  <c r="K235" i="8"/>
  <c r="I235" i="8" s="1"/>
  <c r="U37" i="8" s="1"/>
  <c r="J235" i="8"/>
  <c r="N234" i="8"/>
  <c r="M234" i="8"/>
  <c r="L234" i="8"/>
  <c r="K234" i="8"/>
  <c r="J234" i="8"/>
  <c r="I234" i="8" s="1"/>
  <c r="N233" i="8"/>
  <c r="M233" i="8"/>
  <c r="L233" i="8"/>
  <c r="K233" i="8"/>
  <c r="I233" i="8" s="1"/>
  <c r="J233" i="8"/>
  <c r="N232" i="8"/>
  <c r="M232" i="8"/>
  <c r="L232" i="8"/>
  <c r="K232" i="8"/>
  <c r="J232" i="8"/>
  <c r="I232" i="8" s="1"/>
  <c r="N231" i="8"/>
  <c r="M231" i="8"/>
  <c r="L231" i="8"/>
  <c r="K231" i="8"/>
  <c r="I231" i="8" s="1"/>
  <c r="U33" i="8" s="1"/>
  <c r="J231" i="8"/>
  <c r="N230" i="8"/>
  <c r="M230" i="8"/>
  <c r="L230" i="8"/>
  <c r="K230" i="8"/>
  <c r="J230" i="8"/>
  <c r="I230" i="8" s="1"/>
  <c r="N229" i="8"/>
  <c r="M229" i="8"/>
  <c r="L229" i="8"/>
  <c r="K229" i="8"/>
  <c r="I229" i="8" s="1"/>
  <c r="J229" i="8"/>
  <c r="N228" i="8"/>
  <c r="M228" i="8"/>
  <c r="L228" i="8"/>
  <c r="K228" i="8"/>
  <c r="J228" i="8"/>
  <c r="I228" i="8" s="1"/>
  <c r="N227" i="8"/>
  <c r="M227" i="8"/>
  <c r="L227" i="8"/>
  <c r="K227" i="8"/>
  <c r="I227" i="8" s="1"/>
  <c r="J227" i="8"/>
  <c r="N226" i="8"/>
  <c r="M226" i="8"/>
  <c r="L226" i="8"/>
  <c r="K226" i="8"/>
  <c r="J226" i="8"/>
  <c r="I226" i="8" s="1"/>
  <c r="N225" i="8"/>
  <c r="M225" i="8"/>
  <c r="L225" i="8"/>
  <c r="K225" i="8"/>
  <c r="I225" i="8" s="1"/>
  <c r="J225" i="8"/>
  <c r="N224" i="8"/>
  <c r="M224" i="8"/>
  <c r="L224" i="8"/>
  <c r="K224" i="8"/>
  <c r="J224" i="8"/>
  <c r="I224" i="8" s="1"/>
  <c r="N223" i="8"/>
  <c r="M223" i="8"/>
  <c r="L223" i="8"/>
  <c r="K223" i="8"/>
  <c r="I223" i="8" s="1"/>
  <c r="J223" i="8"/>
  <c r="N222" i="8"/>
  <c r="M222" i="8"/>
  <c r="L222" i="8"/>
  <c r="K222" i="8"/>
  <c r="J222" i="8"/>
  <c r="I222" i="8" s="1"/>
  <c r="N221" i="8"/>
  <c r="M221" i="8"/>
  <c r="L221" i="8"/>
  <c r="K221" i="8"/>
  <c r="I221" i="8" s="1"/>
  <c r="J221" i="8"/>
  <c r="N220" i="8"/>
  <c r="M220" i="8"/>
  <c r="L220" i="8"/>
  <c r="K220" i="8"/>
  <c r="J220" i="8"/>
  <c r="I220" i="8" s="1"/>
  <c r="N219" i="8"/>
  <c r="M219" i="8"/>
  <c r="L219" i="8"/>
  <c r="K219" i="8"/>
  <c r="I219" i="8" s="1"/>
  <c r="J219" i="8"/>
  <c r="N218" i="8"/>
  <c r="M218" i="8"/>
  <c r="L218" i="8"/>
  <c r="K218" i="8"/>
  <c r="J218" i="8"/>
  <c r="I218" i="8" s="1"/>
  <c r="N217" i="8"/>
  <c r="M217" i="8"/>
  <c r="L217" i="8"/>
  <c r="K217" i="8"/>
  <c r="I217" i="8" s="1"/>
  <c r="J217" i="8"/>
  <c r="N216" i="8"/>
  <c r="M216" i="8"/>
  <c r="L216" i="8"/>
  <c r="K216" i="8"/>
  <c r="J216" i="8"/>
  <c r="I216" i="8" s="1"/>
  <c r="N215" i="8"/>
  <c r="M215" i="8"/>
  <c r="L215" i="8"/>
  <c r="K215" i="8"/>
  <c r="I215" i="8" s="1"/>
  <c r="J215" i="8"/>
  <c r="N214" i="8"/>
  <c r="M214" i="8"/>
  <c r="L214" i="8"/>
  <c r="K214" i="8"/>
  <c r="J214" i="8"/>
  <c r="I214" i="8" s="1"/>
  <c r="N213" i="8"/>
  <c r="M213" i="8"/>
  <c r="L213" i="8"/>
  <c r="K213" i="8"/>
  <c r="I213" i="8" s="1"/>
  <c r="J213" i="8"/>
  <c r="N212" i="8"/>
  <c r="M212" i="8"/>
  <c r="L212" i="8"/>
  <c r="K212" i="8"/>
  <c r="J212" i="8"/>
  <c r="I212" i="8" s="1"/>
  <c r="N211" i="8"/>
  <c r="M211" i="8"/>
  <c r="L211" i="8"/>
  <c r="K211" i="8"/>
  <c r="I211" i="8" s="1"/>
  <c r="J211" i="8"/>
  <c r="N210" i="8"/>
  <c r="M210" i="8"/>
  <c r="L210" i="8"/>
  <c r="K210" i="8"/>
  <c r="J210" i="8"/>
  <c r="I210" i="8" s="1"/>
  <c r="N209" i="8"/>
  <c r="M209" i="8"/>
  <c r="L209" i="8"/>
  <c r="K209" i="8"/>
  <c r="I209" i="8" s="1"/>
  <c r="U32" i="8" s="1"/>
  <c r="J209" i="8"/>
  <c r="N208" i="8"/>
  <c r="M208" i="8"/>
  <c r="L208" i="8"/>
  <c r="K208" i="8"/>
  <c r="J208" i="8"/>
  <c r="I208" i="8" s="1"/>
  <c r="N207" i="8"/>
  <c r="M207" i="8"/>
  <c r="L207" i="8"/>
  <c r="K207" i="8"/>
  <c r="I207" i="8" s="1"/>
  <c r="J207" i="8"/>
  <c r="N206" i="8"/>
  <c r="M206" i="8"/>
  <c r="L206" i="8"/>
  <c r="K206" i="8"/>
  <c r="J206" i="8"/>
  <c r="I206" i="8" s="1"/>
  <c r="N205" i="8"/>
  <c r="M205" i="8"/>
  <c r="L205" i="8"/>
  <c r="K205" i="8"/>
  <c r="I205" i="8" s="1"/>
  <c r="J205" i="8"/>
  <c r="N204" i="8"/>
  <c r="M204" i="8"/>
  <c r="L204" i="8"/>
  <c r="K204" i="8"/>
  <c r="J204" i="8"/>
  <c r="I204" i="8" s="1"/>
  <c r="N203" i="8"/>
  <c r="M203" i="8"/>
  <c r="L203" i="8"/>
  <c r="K203" i="8"/>
  <c r="I203" i="8" s="1"/>
  <c r="K37" i="8" s="1"/>
  <c r="J203" i="8"/>
  <c r="N202" i="8"/>
  <c r="M202" i="8"/>
  <c r="L202" i="8"/>
  <c r="K202" i="8"/>
  <c r="J202" i="8"/>
  <c r="I202" i="8" s="1"/>
  <c r="K36" i="8" s="1"/>
  <c r="N201" i="8"/>
  <c r="M201" i="8"/>
  <c r="L201" i="8"/>
  <c r="K201" i="8"/>
  <c r="I201" i="8" s="1"/>
  <c r="K35" i="8" s="1"/>
  <c r="J201" i="8"/>
  <c r="N200" i="8"/>
  <c r="M200" i="8"/>
  <c r="L200" i="8"/>
  <c r="K200" i="8"/>
  <c r="J200" i="8"/>
  <c r="I200" i="8" s="1"/>
  <c r="N199" i="8"/>
  <c r="M199" i="8"/>
  <c r="L199" i="8"/>
  <c r="K199" i="8"/>
  <c r="I199" i="8" s="1"/>
  <c r="U31" i="8" s="1"/>
  <c r="J199" i="8"/>
  <c r="N198" i="8"/>
  <c r="M198" i="8"/>
  <c r="L198" i="8"/>
  <c r="K198" i="8"/>
  <c r="J198" i="8"/>
  <c r="I198" i="8" s="1"/>
  <c r="N197" i="8"/>
  <c r="M197" i="8"/>
  <c r="L197" i="8"/>
  <c r="K197" i="8"/>
  <c r="I197" i="8" s="1"/>
  <c r="J197" i="8"/>
  <c r="N196" i="8"/>
  <c r="M196" i="8"/>
  <c r="L196" i="8"/>
  <c r="K196" i="8"/>
  <c r="J196" i="8"/>
  <c r="I196" i="8" s="1"/>
  <c r="K34" i="8" s="1"/>
  <c r="N195" i="8"/>
  <c r="M195" i="8"/>
  <c r="L195" i="8"/>
  <c r="K195" i="8"/>
  <c r="I195" i="8" s="1"/>
  <c r="K33" i="8" s="1"/>
  <c r="J195" i="8"/>
  <c r="N194" i="8"/>
  <c r="M194" i="8"/>
  <c r="L194" i="8"/>
  <c r="K194" i="8"/>
  <c r="J194" i="8"/>
  <c r="I194" i="8" s="1"/>
  <c r="N193" i="8"/>
  <c r="M193" i="8"/>
  <c r="L193" i="8"/>
  <c r="K193" i="8"/>
  <c r="I193" i="8" s="1"/>
  <c r="J193" i="8"/>
  <c r="N192" i="8"/>
  <c r="M192" i="8"/>
  <c r="L192" i="8"/>
  <c r="K192" i="8"/>
  <c r="J192" i="8"/>
  <c r="I192" i="8" s="1"/>
  <c r="N191" i="8"/>
  <c r="M191" i="8"/>
  <c r="L191" i="8"/>
  <c r="K191" i="8"/>
  <c r="I191" i="8" s="1"/>
  <c r="J191" i="8"/>
  <c r="N190" i="8"/>
  <c r="M190" i="8"/>
  <c r="L190" i="8"/>
  <c r="K190" i="8"/>
  <c r="J190" i="8"/>
  <c r="I190" i="8" s="1"/>
  <c r="N189" i="8"/>
  <c r="M189" i="8"/>
  <c r="L189" i="8"/>
  <c r="K189" i="8"/>
  <c r="I189" i="8" s="1"/>
  <c r="J189" i="8"/>
  <c r="N188" i="8"/>
  <c r="M188" i="8"/>
  <c r="L188" i="8"/>
  <c r="K188" i="8"/>
  <c r="J188" i="8"/>
  <c r="I188" i="8" s="1"/>
  <c r="N187" i="8"/>
  <c r="M187" i="8"/>
  <c r="L187" i="8"/>
  <c r="K187" i="8"/>
  <c r="I187" i="8" s="1"/>
  <c r="K32" i="8" s="1"/>
  <c r="J187" i="8"/>
  <c r="N186" i="8"/>
  <c r="M186" i="8"/>
  <c r="L186" i="8"/>
  <c r="K186" i="8"/>
  <c r="J186" i="8"/>
  <c r="I186" i="8" s="1"/>
  <c r="K31" i="8" s="1"/>
  <c r="N185" i="8"/>
  <c r="M185" i="8"/>
  <c r="L185" i="8"/>
  <c r="K185" i="8"/>
  <c r="I185" i="8" s="1"/>
  <c r="K30" i="8" s="1"/>
  <c r="J185" i="8"/>
  <c r="N184" i="8"/>
  <c r="M184" i="8"/>
  <c r="L184" i="8"/>
  <c r="K184" i="8"/>
  <c r="J184" i="8"/>
  <c r="I184" i="8" s="1"/>
  <c r="N183" i="8"/>
  <c r="M183" i="8"/>
  <c r="L183" i="8"/>
  <c r="K183" i="8"/>
  <c r="I183" i="8" s="1"/>
  <c r="J183" i="8"/>
  <c r="N182" i="8"/>
  <c r="M182" i="8"/>
  <c r="L182" i="8"/>
  <c r="K182" i="8"/>
  <c r="J182" i="8"/>
  <c r="I182" i="8" s="1"/>
  <c r="N181" i="8"/>
  <c r="M181" i="8"/>
  <c r="L181" i="8"/>
  <c r="K181" i="8"/>
  <c r="I181" i="8" s="1"/>
  <c r="J181" i="8"/>
  <c r="N180" i="8"/>
  <c r="M180" i="8"/>
  <c r="L180" i="8"/>
  <c r="K180" i="8"/>
  <c r="J180" i="8"/>
  <c r="I180" i="8" s="1"/>
  <c r="N179" i="8"/>
  <c r="M179" i="8"/>
  <c r="L179" i="8"/>
  <c r="K179" i="8"/>
  <c r="I179" i="8" s="1"/>
  <c r="J179" i="8"/>
  <c r="N178" i="8"/>
  <c r="M178" i="8"/>
  <c r="L178" i="8"/>
  <c r="K178" i="8"/>
  <c r="J178" i="8"/>
  <c r="I178" i="8" s="1"/>
  <c r="U30" i="8" s="1"/>
  <c r="N177" i="8"/>
  <c r="M177" i="8"/>
  <c r="L177" i="8"/>
  <c r="K177" i="8"/>
  <c r="I177" i="8" s="1"/>
  <c r="J177" i="8"/>
  <c r="N176" i="8"/>
  <c r="M176" i="8"/>
  <c r="L176" i="8"/>
  <c r="K176" i="8"/>
  <c r="J176" i="8"/>
  <c r="I176" i="8" s="1"/>
  <c r="N175" i="8"/>
  <c r="M175" i="8"/>
  <c r="L175" i="8"/>
  <c r="K175" i="8"/>
  <c r="I175" i="8" s="1"/>
  <c r="J175" i="8"/>
  <c r="N174" i="8"/>
  <c r="M174" i="8"/>
  <c r="L174" i="8"/>
  <c r="K174" i="8"/>
  <c r="J174" i="8"/>
  <c r="I174" i="8" s="1"/>
  <c r="K29" i="8" s="1"/>
  <c r="N173" i="8"/>
  <c r="M173" i="8"/>
  <c r="L173" i="8"/>
  <c r="K173" i="8"/>
  <c r="I173" i="8" s="1"/>
  <c r="K28" i="8" s="1"/>
  <c r="J173" i="8"/>
  <c r="N172" i="8"/>
  <c r="M172" i="8"/>
  <c r="L172" i="8"/>
  <c r="K172" i="8"/>
  <c r="J172" i="8"/>
  <c r="I172" i="8" s="1"/>
  <c r="N171" i="8"/>
  <c r="M171" i="8"/>
  <c r="L171" i="8"/>
  <c r="K171" i="8"/>
  <c r="I171" i="8" s="1"/>
  <c r="U28" i="8" s="1"/>
  <c r="J171" i="8"/>
  <c r="N170" i="8"/>
  <c r="M170" i="8"/>
  <c r="L170" i="8"/>
  <c r="K170" i="8"/>
  <c r="J170" i="8"/>
  <c r="I170" i="8" s="1"/>
  <c r="U27" i="8" s="1"/>
  <c r="N169" i="8"/>
  <c r="M169" i="8"/>
  <c r="L169" i="8"/>
  <c r="K169" i="8"/>
  <c r="I169" i="8" s="1"/>
  <c r="J169" i="8"/>
  <c r="N168" i="8"/>
  <c r="M168" i="8"/>
  <c r="L168" i="8"/>
  <c r="K168" i="8"/>
  <c r="J168" i="8"/>
  <c r="I168" i="8" s="1"/>
  <c r="N167" i="8"/>
  <c r="M167" i="8"/>
  <c r="L167" i="8"/>
  <c r="K167" i="8"/>
  <c r="I167" i="8" s="1"/>
  <c r="U26" i="8" s="1"/>
  <c r="J167" i="8"/>
  <c r="N166" i="8"/>
  <c r="M166" i="8"/>
  <c r="L166" i="8"/>
  <c r="K166" i="8"/>
  <c r="J166" i="8"/>
  <c r="I166" i="8" s="1"/>
  <c r="N165" i="8"/>
  <c r="M165" i="8"/>
  <c r="L165" i="8"/>
  <c r="K165" i="8"/>
  <c r="I165" i="8" s="1"/>
  <c r="J165" i="8"/>
  <c r="N164" i="8"/>
  <c r="M164" i="8"/>
  <c r="L164" i="8"/>
  <c r="K164" i="8"/>
  <c r="J164" i="8"/>
  <c r="I164" i="8" s="1"/>
  <c r="N163" i="8"/>
  <c r="M163" i="8"/>
  <c r="L163" i="8"/>
  <c r="K163" i="8"/>
  <c r="I163" i="8" s="1"/>
  <c r="J163" i="8"/>
  <c r="N162" i="8"/>
  <c r="M162" i="8"/>
  <c r="L162" i="8"/>
  <c r="K162" i="8"/>
  <c r="J162" i="8"/>
  <c r="I162" i="8" s="1"/>
  <c r="U25" i="8" s="1"/>
  <c r="N161" i="8"/>
  <c r="M161" i="8"/>
  <c r="L161" i="8"/>
  <c r="K161" i="8"/>
  <c r="I161" i="8" s="1"/>
  <c r="U24" i="8" s="1"/>
  <c r="J161" i="8"/>
  <c r="N160" i="8"/>
  <c r="M160" i="8"/>
  <c r="L160" i="8"/>
  <c r="K160" i="8"/>
  <c r="J160" i="8"/>
  <c r="I160" i="8" s="1"/>
  <c r="N159" i="8"/>
  <c r="M159" i="8"/>
  <c r="L159" i="8"/>
  <c r="K159" i="8"/>
  <c r="I159" i="8" s="1"/>
  <c r="J159" i="8"/>
  <c r="N158" i="8"/>
  <c r="M158" i="8"/>
  <c r="L158" i="8"/>
  <c r="K158" i="8"/>
  <c r="J158" i="8"/>
  <c r="I158" i="8" s="1"/>
  <c r="N157" i="8"/>
  <c r="M157" i="8"/>
  <c r="L157" i="8"/>
  <c r="K157" i="8"/>
  <c r="I157" i="8" s="1"/>
  <c r="J157" i="8"/>
  <c r="N156" i="8"/>
  <c r="M156" i="8"/>
  <c r="L156" i="8"/>
  <c r="K156" i="8"/>
  <c r="J156" i="8"/>
  <c r="I156" i="8" s="1"/>
  <c r="N155" i="8"/>
  <c r="M155" i="8"/>
  <c r="L155" i="8"/>
  <c r="K155" i="8"/>
  <c r="I155" i="8" s="1"/>
  <c r="K26" i="8" s="1"/>
  <c r="J155" i="8"/>
  <c r="N154" i="8"/>
  <c r="M154" i="8"/>
  <c r="L154" i="8"/>
  <c r="K154" i="8"/>
  <c r="J154" i="8"/>
  <c r="I154" i="8" s="1"/>
  <c r="K25" i="8" s="1"/>
  <c r="N153" i="8"/>
  <c r="M153" i="8"/>
  <c r="L153" i="8"/>
  <c r="K153" i="8"/>
  <c r="I153" i="8" s="1"/>
  <c r="K24" i="8" s="1"/>
  <c r="J153" i="8"/>
  <c r="N152" i="8"/>
  <c r="M152" i="8"/>
  <c r="L152" i="8"/>
  <c r="K152" i="8"/>
  <c r="J152" i="8"/>
  <c r="I152" i="8" s="1"/>
  <c r="N151" i="8"/>
  <c r="M151" i="8"/>
  <c r="L151" i="8"/>
  <c r="K151" i="8"/>
  <c r="I151" i="8" s="1"/>
  <c r="U23" i="8" s="1"/>
  <c r="J151" i="8"/>
  <c r="N150" i="8"/>
  <c r="M150" i="8"/>
  <c r="L150" i="8"/>
  <c r="K150" i="8"/>
  <c r="J150" i="8"/>
  <c r="I150" i="8" s="1"/>
  <c r="N149" i="8"/>
  <c r="M149" i="8"/>
  <c r="L149" i="8"/>
  <c r="K149" i="8"/>
  <c r="I149" i="8" s="1"/>
  <c r="J149" i="8"/>
  <c r="N148" i="8"/>
  <c r="M148" i="8"/>
  <c r="L148" i="8"/>
  <c r="K148" i="8"/>
  <c r="J148" i="8"/>
  <c r="I148" i="8" s="1"/>
  <c r="N147" i="8"/>
  <c r="M147" i="8"/>
  <c r="L147" i="8"/>
  <c r="K147" i="8"/>
  <c r="I147" i="8" s="1"/>
  <c r="J147" i="8"/>
  <c r="N146" i="8"/>
  <c r="M146" i="8"/>
  <c r="L146" i="8"/>
  <c r="K146" i="8"/>
  <c r="J146" i="8"/>
  <c r="I146" i="8" s="1"/>
  <c r="K23" i="8" s="1"/>
  <c r="N145" i="8"/>
  <c r="M145" i="8"/>
  <c r="L145" i="8"/>
  <c r="K145" i="8"/>
  <c r="I145" i="8" s="1"/>
  <c r="J145" i="8"/>
  <c r="N144" i="8"/>
  <c r="M144" i="8"/>
  <c r="L144" i="8"/>
  <c r="K144" i="8"/>
  <c r="J144" i="8"/>
  <c r="I144" i="8" s="1"/>
  <c r="N143" i="8"/>
  <c r="M143" i="8"/>
  <c r="L143" i="8"/>
  <c r="K143" i="8"/>
  <c r="I143" i="8" s="1"/>
  <c r="J143" i="8"/>
  <c r="N142" i="8"/>
  <c r="M142" i="8"/>
  <c r="L142" i="8"/>
  <c r="K142" i="8"/>
  <c r="J142" i="8"/>
  <c r="I142" i="8" s="1"/>
  <c r="N141" i="8"/>
  <c r="M141" i="8"/>
  <c r="L141" i="8"/>
  <c r="K141" i="8"/>
  <c r="I141" i="8" s="1"/>
  <c r="J141" i="8"/>
  <c r="N140" i="8"/>
  <c r="M140" i="8"/>
  <c r="L140" i="8"/>
  <c r="K140" i="8"/>
  <c r="J140" i="8"/>
  <c r="I140" i="8" s="1"/>
  <c r="N139" i="8"/>
  <c r="M139" i="8"/>
  <c r="L139" i="8"/>
  <c r="K139" i="8"/>
  <c r="I139" i="8" s="1"/>
  <c r="J139" i="8"/>
  <c r="N138" i="8"/>
  <c r="M138" i="8"/>
  <c r="L138" i="8"/>
  <c r="K138" i="8"/>
  <c r="J138" i="8"/>
  <c r="I138" i="8" s="1"/>
  <c r="N137" i="8"/>
  <c r="M137" i="8"/>
  <c r="L137" i="8"/>
  <c r="K137" i="8"/>
  <c r="I137" i="8" s="1"/>
  <c r="J137" i="8"/>
  <c r="N136" i="8"/>
  <c r="M136" i="8"/>
  <c r="L136" i="8"/>
  <c r="K136" i="8"/>
  <c r="J136" i="8"/>
  <c r="I136" i="8" s="1"/>
  <c r="N135" i="8"/>
  <c r="M135" i="8"/>
  <c r="L135" i="8"/>
  <c r="K135" i="8"/>
  <c r="I135" i="8" s="1"/>
  <c r="J135" i="8"/>
  <c r="N134" i="8"/>
  <c r="M134" i="8"/>
  <c r="L134" i="8"/>
  <c r="K134" i="8"/>
  <c r="J134" i="8"/>
  <c r="I134" i="8" s="1"/>
  <c r="N133" i="8"/>
  <c r="M133" i="8"/>
  <c r="L133" i="8"/>
  <c r="K133" i="8"/>
  <c r="I133" i="8" s="1"/>
  <c r="J133" i="8"/>
  <c r="N132" i="8"/>
  <c r="M132" i="8"/>
  <c r="L132" i="8"/>
  <c r="K132" i="8"/>
  <c r="J132" i="8"/>
  <c r="I132" i="8" s="1"/>
  <c r="N131" i="8"/>
  <c r="M131" i="8"/>
  <c r="L131" i="8"/>
  <c r="K131" i="8"/>
  <c r="I131" i="8" s="1"/>
  <c r="J131" i="8"/>
  <c r="N130" i="8"/>
  <c r="M130" i="8"/>
  <c r="L130" i="8"/>
  <c r="K130" i="8"/>
  <c r="J130" i="8"/>
  <c r="I130" i="8" s="1"/>
  <c r="N129" i="8"/>
  <c r="M129" i="8"/>
  <c r="L129" i="8"/>
  <c r="K129" i="8"/>
  <c r="I129" i="8" s="1"/>
  <c r="J129" i="8"/>
  <c r="N128" i="8"/>
  <c r="M128" i="8"/>
  <c r="L128" i="8"/>
  <c r="K128" i="8"/>
  <c r="J128" i="8"/>
  <c r="I128" i="8" s="1"/>
  <c r="N127" i="8"/>
  <c r="M127" i="8"/>
  <c r="L127" i="8"/>
  <c r="K127" i="8"/>
  <c r="I127" i="8" s="1"/>
  <c r="J127" i="8"/>
  <c r="N126" i="8"/>
  <c r="M126" i="8"/>
  <c r="L126" i="8"/>
  <c r="K126" i="8"/>
  <c r="J126" i="8"/>
  <c r="I126" i="8" s="1"/>
  <c r="N125" i="8"/>
  <c r="M125" i="8"/>
  <c r="L125" i="8"/>
  <c r="K125" i="8"/>
  <c r="I125" i="8" s="1"/>
  <c r="J125" i="8"/>
  <c r="N124" i="8"/>
  <c r="M124" i="8"/>
  <c r="L124" i="8"/>
  <c r="K124" i="8"/>
  <c r="J124" i="8"/>
  <c r="I124" i="8" s="1"/>
  <c r="N123" i="8"/>
  <c r="M123" i="8"/>
  <c r="L123" i="8"/>
  <c r="K123" i="8"/>
  <c r="I123" i="8" s="1"/>
  <c r="J123" i="8"/>
  <c r="N122" i="8"/>
  <c r="M122" i="8"/>
  <c r="L122" i="8"/>
  <c r="K122" i="8"/>
  <c r="J122" i="8"/>
  <c r="I122" i="8" s="1"/>
  <c r="N121" i="8"/>
  <c r="M121" i="8"/>
  <c r="L121" i="8"/>
  <c r="K121" i="8"/>
  <c r="I121" i="8" s="1"/>
  <c r="J121" i="8"/>
  <c r="N120" i="8"/>
  <c r="M120" i="8"/>
  <c r="L120" i="8"/>
  <c r="K120" i="8"/>
  <c r="J120" i="8"/>
  <c r="I120" i="8" s="1"/>
  <c r="N119" i="8"/>
  <c r="M119" i="8"/>
  <c r="L119" i="8"/>
  <c r="K119" i="8"/>
  <c r="I119" i="8" s="1"/>
  <c r="J119" i="8"/>
  <c r="N118" i="8"/>
  <c r="M118" i="8"/>
  <c r="L118" i="8"/>
  <c r="K118" i="8"/>
  <c r="J118" i="8"/>
  <c r="I118" i="8" s="1"/>
  <c r="N117" i="8"/>
  <c r="M117" i="8"/>
  <c r="L117" i="8"/>
  <c r="K117" i="8"/>
  <c r="I117" i="8" s="1"/>
  <c r="J117" i="8"/>
  <c r="N116" i="8"/>
  <c r="M116" i="8"/>
  <c r="L116" i="8"/>
  <c r="K116" i="8"/>
  <c r="J116" i="8"/>
  <c r="I116" i="8" s="1"/>
  <c r="N115" i="8"/>
  <c r="M115" i="8"/>
  <c r="L115" i="8"/>
  <c r="K115" i="8"/>
  <c r="I115" i="8" s="1"/>
  <c r="J115" i="8"/>
  <c r="N114" i="8"/>
  <c r="M114" i="8"/>
  <c r="L114" i="8"/>
  <c r="K114" i="8"/>
  <c r="J114" i="8"/>
  <c r="I114" i="8" s="1"/>
  <c r="N113" i="8"/>
  <c r="M113" i="8"/>
  <c r="L113" i="8"/>
  <c r="K113" i="8"/>
  <c r="I113" i="8" s="1"/>
  <c r="J113" i="8"/>
  <c r="N112" i="8"/>
  <c r="M112" i="8"/>
  <c r="L112" i="8"/>
  <c r="K112" i="8"/>
  <c r="J112" i="8"/>
  <c r="I112" i="8" s="1"/>
  <c r="N111" i="8"/>
  <c r="M111" i="8"/>
  <c r="L111" i="8"/>
  <c r="K111" i="8"/>
  <c r="I111" i="8" s="1"/>
  <c r="J111" i="8"/>
  <c r="N110" i="8"/>
  <c r="M110" i="8"/>
  <c r="L110" i="8"/>
  <c r="K110" i="8"/>
  <c r="J110" i="8"/>
  <c r="I110" i="8" s="1"/>
  <c r="N109" i="8"/>
  <c r="M109" i="8"/>
  <c r="L109" i="8"/>
  <c r="K109" i="8"/>
  <c r="I109" i="8" s="1"/>
  <c r="J109" i="8"/>
  <c r="N108" i="8"/>
  <c r="M108" i="8"/>
  <c r="L108" i="8"/>
  <c r="K108" i="8"/>
  <c r="J108" i="8"/>
  <c r="I108" i="8" s="1"/>
  <c r="N107" i="8"/>
  <c r="M107" i="8"/>
  <c r="L107" i="8"/>
  <c r="K107" i="8"/>
  <c r="I107" i="8" s="1"/>
  <c r="J107" i="8"/>
  <c r="N106" i="8"/>
  <c r="M106" i="8"/>
  <c r="L106" i="8"/>
  <c r="K106" i="8"/>
  <c r="J106" i="8"/>
  <c r="I106" i="8" s="1"/>
  <c r="N105" i="8"/>
  <c r="M105" i="8"/>
  <c r="L105" i="8"/>
  <c r="K105" i="8"/>
  <c r="I105" i="8" s="1"/>
  <c r="J105" i="8"/>
  <c r="N104" i="8"/>
  <c r="M104" i="8"/>
  <c r="L104" i="8"/>
  <c r="K104" i="8"/>
  <c r="J104" i="8"/>
  <c r="I104" i="8" s="1"/>
  <c r="N103" i="8"/>
  <c r="M103" i="8"/>
  <c r="L103" i="8"/>
  <c r="K103" i="8"/>
  <c r="I103" i="8" s="1"/>
  <c r="J103" i="8"/>
  <c r="N102" i="8"/>
  <c r="M102" i="8"/>
  <c r="L102" i="8"/>
  <c r="K102" i="8"/>
  <c r="J102" i="8"/>
  <c r="I102" i="8" s="1"/>
  <c r="N101" i="8"/>
  <c r="M101" i="8"/>
  <c r="L101" i="8"/>
  <c r="K101" i="8"/>
  <c r="I101" i="8" s="1"/>
  <c r="J101" i="8"/>
  <c r="N100" i="8"/>
  <c r="M100" i="8"/>
  <c r="L100" i="8"/>
  <c r="K100" i="8"/>
  <c r="J100" i="8"/>
  <c r="I100" i="8" s="1"/>
  <c r="N99" i="8"/>
  <c r="M99" i="8"/>
  <c r="L99" i="8"/>
  <c r="K99" i="8"/>
  <c r="I99" i="8" s="1"/>
  <c r="J99" i="8"/>
  <c r="N98" i="8"/>
  <c r="M98" i="8"/>
  <c r="L98" i="8"/>
  <c r="K98" i="8"/>
  <c r="J98" i="8"/>
  <c r="I98" i="8" s="1"/>
  <c r="N97" i="8"/>
  <c r="M97" i="8"/>
  <c r="L97" i="8"/>
  <c r="K97" i="8"/>
  <c r="I97" i="8" s="1"/>
  <c r="J97" i="8"/>
  <c r="N96" i="8"/>
  <c r="M96" i="8"/>
  <c r="L96" i="8"/>
  <c r="K96" i="8"/>
  <c r="J96" i="8"/>
  <c r="I96" i="8" s="1"/>
  <c r="N95" i="8"/>
  <c r="M95" i="8"/>
  <c r="L95" i="8"/>
  <c r="K95" i="8"/>
  <c r="I95" i="8" s="1"/>
  <c r="J95" i="8"/>
  <c r="N94" i="8"/>
  <c r="M94" i="8"/>
  <c r="L94" i="8"/>
  <c r="K94" i="8"/>
  <c r="J94" i="8"/>
  <c r="I94" i="8" s="1"/>
  <c r="N93" i="8"/>
  <c r="M93" i="8"/>
  <c r="L93" i="8"/>
  <c r="K93" i="8"/>
  <c r="I93" i="8" s="1"/>
  <c r="J93" i="8"/>
  <c r="N92" i="8"/>
  <c r="M92" i="8"/>
  <c r="L92" i="8"/>
  <c r="K92" i="8"/>
  <c r="J92" i="8"/>
  <c r="I92" i="8" s="1"/>
  <c r="N91" i="8"/>
  <c r="M91" i="8"/>
  <c r="L91" i="8"/>
  <c r="K91" i="8"/>
  <c r="I91" i="8" s="1"/>
  <c r="J91" i="8"/>
  <c r="N90" i="8"/>
  <c r="M90" i="8"/>
  <c r="L90" i="8"/>
  <c r="K90" i="8"/>
  <c r="J90" i="8"/>
  <c r="I90" i="8" s="1"/>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J80" i="8"/>
  <c r="I80" i="8"/>
  <c r="N79" i="8"/>
  <c r="M79" i="8"/>
  <c r="L79" i="8"/>
  <c r="K79" i="8"/>
  <c r="I79" i="8" s="1"/>
  <c r="J79" i="8"/>
  <c r="N78" i="8"/>
  <c r="M78" i="8"/>
  <c r="L78" i="8"/>
  <c r="J78" i="8"/>
  <c r="L77" i="8"/>
  <c r="K77" i="8"/>
  <c r="J77" i="8"/>
  <c r="J76" i="8"/>
  <c r="J75" i="8"/>
  <c r="J74" i="8"/>
  <c r="J73" i="8"/>
  <c r="J72" i="8"/>
  <c r="J71" i="8"/>
  <c r="J70" i="8"/>
  <c r="N69" i="8"/>
  <c r="M69" i="8"/>
  <c r="J69" i="8"/>
  <c r="N68" i="8"/>
  <c r="M68" i="8"/>
  <c r="J68" i="8"/>
  <c r="N67" i="8"/>
  <c r="M67" i="8"/>
  <c r="K67" i="8"/>
  <c r="J67" i="8"/>
  <c r="E67" i="8"/>
  <c r="L67" i="8" s="1"/>
  <c r="N66" i="8"/>
  <c r="M66" i="8"/>
  <c r="L66" i="8"/>
  <c r="K66" i="8"/>
  <c r="J66" i="8"/>
  <c r="I66" i="8"/>
  <c r="N65" i="8"/>
  <c r="M65" i="8"/>
  <c r="L65" i="8"/>
  <c r="K65" i="8"/>
  <c r="I65" i="8" s="1"/>
  <c r="J65" i="8"/>
  <c r="N64" i="8"/>
  <c r="M64" i="8"/>
  <c r="L64" i="8"/>
  <c r="K64" i="8"/>
  <c r="J64" i="8"/>
  <c r="I64" i="8"/>
  <c r="N63" i="8"/>
  <c r="M63" i="8"/>
  <c r="L63" i="8"/>
  <c r="K63" i="8"/>
  <c r="I63" i="8" s="1"/>
  <c r="J63" i="8"/>
  <c r="N62" i="8"/>
  <c r="M62" i="8"/>
  <c r="L62" i="8"/>
  <c r="K62" i="8"/>
  <c r="J62" i="8"/>
  <c r="I62" i="8"/>
  <c r="N61" i="8"/>
  <c r="M61" i="8"/>
  <c r="L61" i="8"/>
  <c r="K61" i="8"/>
  <c r="I61" i="8" s="1"/>
  <c r="J61" i="8"/>
  <c r="N60" i="8"/>
  <c r="M60" i="8"/>
  <c r="L60" i="8"/>
  <c r="K60" i="8"/>
  <c r="J60" i="8"/>
  <c r="I60" i="8"/>
  <c r="E12" i="8"/>
  <c r="D12" i="8"/>
  <c r="K10" i="8"/>
  <c r="K9" i="8"/>
  <c r="K8" i="8"/>
  <c r="K7" i="8"/>
  <c r="K6" i="8"/>
  <c r="L5" i="8"/>
  <c r="K5" i="8"/>
  <c r="J5" i="8"/>
  <c r="L4" i="8"/>
  <c r="K4" i="8"/>
  <c r="J4" i="8"/>
  <c r="P3" i="8"/>
  <c r="O3" i="8"/>
  <c r="N3" i="8"/>
  <c r="M3" i="8"/>
  <c r="L3" i="8"/>
  <c r="K3" i="8"/>
  <c r="J3" i="8"/>
  <c r="K2" i="8"/>
  <c r="D1" i="8"/>
  <c r="N399" i="7"/>
  <c r="M399" i="7"/>
  <c r="L399" i="7"/>
  <c r="K399" i="7"/>
  <c r="J399" i="7"/>
  <c r="I399" i="7" s="1"/>
  <c r="N398" i="7"/>
  <c r="M398" i="7"/>
  <c r="L398" i="7"/>
  <c r="K398" i="7"/>
  <c r="I398" i="7" s="1"/>
  <c r="J398" i="7"/>
  <c r="N397" i="7"/>
  <c r="M397" i="7"/>
  <c r="L397" i="7"/>
  <c r="K397" i="7"/>
  <c r="J397" i="7"/>
  <c r="I397" i="7" s="1"/>
  <c r="N396" i="7"/>
  <c r="M396" i="7"/>
  <c r="L396" i="7"/>
  <c r="K396" i="7"/>
  <c r="I396" i="7" s="1"/>
  <c r="J396" i="7"/>
  <c r="N395" i="7"/>
  <c r="M395" i="7"/>
  <c r="L395" i="7"/>
  <c r="K395" i="7"/>
  <c r="J395" i="7"/>
  <c r="I395" i="7" s="1"/>
  <c r="N394" i="7"/>
  <c r="M394" i="7"/>
  <c r="L394" i="7"/>
  <c r="K394" i="7"/>
  <c r="I394" i="7" s="1"/>
  <c r="J394" i="7"/>
  <c r="N393" i="7"/>
  <c r="M393" i="7"/>
  <c r="L393" i="7"/>
  <c r="K393" i="7"/>
  <c r="J393" i="7"/>
  <c r="I393" i="7" s="1"/>
  <c r="N392" i="7"/>
  <c r="M392" i="7"/>
  <c r="L392" i="7"/>
  <c r="K392" i="7"/>
  <c r="I392" i="7" s="1"/>
  <c r="J392" i="7"/>
  <c r="N391" i="7"/>
  <c r="M391" i="7"/>
  <c r="L391" i="7"/>
  <c r="K391" i="7"/>
  <c r="J391" i="7"/>
  <c r="I391" i="7" s="1"/>
  <c r="N390" i="7"/>
  <c r="M390" i="7"/>
  <c r="L390" i="7"/>
  <c r="K390" i="7"/>
  <c r="I390" i="7" s="1"/>
  <c r="J390" i="7"/>
  <c r="N389" i="7"/>
  <c r="M389" i="7"/>
  <c r="L389" i="7"/>
  <c r="K389" i="7"/>
  <c r="J389" i="7"/>
  <c r="I389" i="7" s="1"/>
  <c r="N388" i="7"/>
  <c r="M388" i="7"/>
  <c r="L388" i="7"/>
  <c r="K388" i="7"/>
  <c r="I388" i="7" s="1"/>
  <c r="J388" i="7"/>
  <c r="N387" i="7"/>
  <c r="M387" i="7"/>
  <c r="L387" i="7"/>
  <c r="K387" i="7"/>
  <c r="J387" i="7"/>
  <c r="I387" i="7" s="1"/>
  <c r="N386" i="7"/>
  <c r="M386" i="7"/>
  <c r="L386" i="7"/>
  <c r="K386" i="7"/>
  <c r="I386" i="7" s="1"/>
  <c r="J386" i="7"/>
  <c r="N385" i="7"/>
  <c r="M385" i="7"/>
  <c r="L385" i="7"/>
  <c r="K385" i="7"/>
  <c r="J385" i="7"/>
  <c r="I385" i="7" s="1"/>
  <c r="N384" i="7"/>
  <c r="M384" i="7"/>
  <c r="L384" i="7"/>
  <c r="K384" i="7"/>
  <c r="I384" i="7" s="1"/>
  <c r="J384" i="7"/>
  <c r="N383" i="7"/>
  <c r="M383" i="7"/>
  <c r="L383" i="7"/>
  <c r="K383" i="7"/>
  <c r="J383" i="7"/>
  <c r="I383" i="7" s="1"/>
  <c r="N382" i="7"/>
  <c r="M382" i="7"/>
  <c r="L382" i="7"/>
  <c r="K382" i="7"/>
  <c r="I382" i="7" s="1"/>
  <c r="J382" i="7"/>
  <c r="N381" i="7"/>
  <c r="M381" i="7"/>
  <c r="L381" i="7"/>
  <c r="K381" i="7"/>
  <c r="J381" i="7"/>
  <c r="I381" i="7" s="1"/>
  <c r="N380" i="7"/>
  <c r="M380" i="7"/>
  <c r="L380" i="7"/>
  <c r="K380" i="7"/>
  <c r="I380" i="7" s="1"/>
  <c r="J380" i="7"/>
  <c r="N379" i="7"/>
  <c r="M379" i="7"/>
  <c r="L379" i="7"/>
  <c r="K379" i="7"/>
  <c r="J379" i="7"/>
  <c r="I379" i="7" s="1"/>
  <c r="N378" i="7"/>
  <c r="M378" i="7"/>
  <c r="L378" i="7"/>
  <c r="K378" i="7"/>
  <c r="I378" i="7" s="1"/>
  <c r="J378" i="7"/>
  <c r="N377" i="7"/>
  <c r="M377" i="7"/>
  <c r="L377" i="7"/>
  <c r="K377" i="7"/>
  <c r="J377" i="7"/>
  <c r="I377" i="7" s="1"/>
  <c r="N376" i="7"/>
  <c r="M376" i="7"/>
  <c r="L376" i="7"/>
  <c r="K376" i="7"/>
  <c r="I376" i="7" s="1"/>
  <c r="J376" i="7"/>
  <c r="N375" i="7"/>
  <c r="M375" i="7"/>
  <c r="L375" i="7"/>
  <c r="K375" i="7"/>
  <c r="J375" i="7"/>
  <c r="I375" i="7" s="1"/>
  <c r="N374" i="7"/>
  <c r="M374" i="7"/>
  <c r="L374" i="7"/>
  <c r="K374" i="7"/>
  <c r="I374" i="7" s="1"/>
  <c r="J374" i="7"/>
  <c r="N373" i="7"/>
  <c r="M373" i="7"/>
  <c r="L373" i="7"/>
  <c r="K373" i="7"/>
  <c r="J373" i="7"/>
  <c r="I373" i="7" s="1"/>
  <c r="N372" i="7"/>
  <c r="M372" i="7"/>
  <c r="L372" i="7"/>
  <c r="K372" i="7"/>
  <c r="I372" i="7" s="1"/>
  <c r="J372" i="7"/>
  <c r="N371" i="7"/>
  <c r="M371" i="7"/>
  <c r="L371" i="7"/>
  <c r="K371" i="7"/>
  <c r="J371" i="7"/>
  <c r="I371" i="7" s="1"/>
  <c r="N370" i="7"/>
  <c r="M370" i="7"/>
  <c r="L370" i="7"/>
  <c r="K370" i="7"/>
  <c r="I370" i="7" s="1"/>
  <c r="J370" i="7"/>
  <c r="N369" i="7"/>
  <c r="M369" i="7"/>
  <c r="L369" i="7"/>
  <c r="K369" i="7"/>
  <c r="J369" i="7"/>
  <c r="I369" i="7" s="1"/>
  <c r="N368" i="7"/>
  <c r="M368" i="7"/>
  <c r="L368" i="7"/>
  <c r="K368" i="7"/>
  <c r="I368" i="7" s="1"/>
  <c r="J368" i="7"/>
  <c r="N367" i="7"/>
  <c r="M367" i="7"/>
  <c r="L367" i="7"/>
  <c r="K367" i="7"/>
  <c r="J367" i="7"/>
  <c r="I367" i="7" s="1"/>
  <c r="N366" i="7"/>
  <c r="M366" i="7"/>
  <c r="L366" i="7"/>
  <c r="K366" i="7"/>
  <c r="I366" i="7" s="1"/>
  <c r="J366" i="7"/>
  <c r="N365" i="7"/>
  <c r="M365" i="7"/>
  <c r="L365" i="7"/>
  <c r="K365" i="7"/>
  <c r="J365" i="7"/>
  <c r="I365" i="7" s="1"/>
  <c r="N364" i="7"/>
  <c r="M364" i="7"/>
  <c r="L364" i="7"/>
  <c r="K364" i="7"/>
  <c r="I364" i="7" s="1"/>
  <c r="J364" i="7"/>
  <c r="N363" i="7"/>
  <c r="M363" i="7"/>
  <c r="L363" i="7"/>
  <c r="K363" i="7"/>
  <c r="J363" i="7"/>
  <c r="I363" i="7" s="1"/>
  <c r="N362" i="7"/>
  <c r="M362" i="7"/>
  <c r="L362" i="7"/>
  <c r="K362" i="7"/>
  <c r="I362" i="7" s="1"/>
  <c r="J362" i="7"/>
  <c r="N361" i="7"/>
  <c r="M361" i="7"/>
  <c r="L361" i="7"/>
  <c r="K361" i="7"/>
  <c r="J361" i="7"/>
  <c r="I361" i="7" s="1"/>
  <c r="N360" i="7"/>
  <c r="M360" i="7"/>
  <c r="L360" i="7"/>
  <c r="K360" i="7"/>
  <c r="I360" i="7" s="1"/>
  <c r="J360" i="7"/>
  <c r="N359" i="7"/>
  <c r="M359" i="7"/>
  <c r="L359" i="7"/>
  <c r="K359" i="7"/>
  <c r="J359" i="7"/>
  <c r="I359" i="7" s="1"/>
  <c r="N358" i="7"/>
  <c r="M358" i="7"/>
  <c r="L358" i="7"/>
  <c r="K358" i="7"/>
  <c r="I358" i="7" s="1"/>
  <c r="J358" i="7"/>
  <c r="N357" i="7"/>
  <c r="M357" i="7"/>
  <c r="L357" i="7"/>
  <c r="K357" i="7"/>
  <c r="J357" i="7"/>
  <c r="I357" i="7" s="1"/>
  <c r="N356" i="7"/>
  <c r="M356" i="7"/>
  <c r="L356" i="7"/>
  <c r="K356" i="7"/>
  <c r="I356" i="7" s="1"/>
  <c r="J356" i="7"/>
  <c r="N355" i="7"/>
  <c r="M355" i="7"/>
  <c r="L355" i="7"/>
  <c r="K355" i="7"/>
  <c r="J355" i="7"/>
  <c r="I355" i="7" s="1"/>
  <c r="N354" i="7"/>
  <c r="M354" i="7"/>
  <c r="L354" i="7"/>
  <c r="K354" i="7"/>
  <c r="I354" i="7" s="1"/>
  <c r="J354" i="7"/>
  <c r="N353" i="7"/>
  <c r="M353" i="7"/>
  <c r="L353" i="7"/>
  <c r="K353" i="7"/>
  <c r="J353" i="7"/>
  <c r="I353" i="7" s="1"/>
  <c r="N352" i="7"/>
  <c r="M352" i="7"/>
  <c r="L352" i="7"/>
  <c r="K352" i="7"/>
  <c r="I352" i="7" s="1"/>
  <c r="K39" i="7" s="1"/>
  <c r="J352" i="7"/>
  <c r="N351" i="7"/>
  <c r="M351" i="7"/>
  <c r="L351" i="7"/>
  <c r="K351" i="7"/>
  <c r="J351" i="7"/>
  <c r="I351" i="7" s="1"/>
  <c r="K38" i="7" s="1"/>
  <c r="N350" i="7"/>
  <c r="M350" i="7"/>
  <c r="L350" i="7"/>
  <c r="K350" i="7"/>
  <c r="I350" i="7" s="1"/>
  <c r="J350" i="7"/>
  <c r="N349" i="7"/>
  <c r="M349" i="7"/>
  <c r="L349" i="7"/>
  <c r="K349" i="7"/>
  <c r="J349" i="7"/>
  <c r="I349" i="7" s="1"/>
  <c r="N348" i="7"/>
  <c r="M348" i="7"/>
  <c r="L348" i="7"/>
  <c r="K348" i="7"/>
  <c r="I348" i="7" s="1"/>
  <c r="J348" i="7"/>
  <c r="N347" i="7"/>
  <c r="M347" i="7"/>
  <c r="L347" i="7"/>
  <c r="K347" i="7"/>
  <c r="J347" i="7"/>
  <c r="I347" i="7" s="1"/>
  <c r="N346" i="7"/>
  <c r="M346" i="7"/>
  <c r="L346" i="7"/>
  <c r="K346" i="7"/>
  <c r="I346" i="7" s="1"/>
  <c r="J346" i="7"/>
  <c r="N345" i="7"/>
  <c r="M345" i="7"/>
  <c r="L345" i="7"/>
  <c r="K345" i="7"/>
  <c r="J345" i="7"/>
  <c r="I345" i="7" s="1"/>
  <c r="N344" i="7"/>
  <c r="M344" i="7"/>
  <c r="L344" i="7"/>
  <c r="K344" i="7"/>
  <c r="I344" i="7" s="1"/>
  <c r="J344" i="7"/>
  <c r="N343" i="7"/>
  <c r="M343" i="7"/>
  <c r="L343" i="7"/>
  <c r="K343" i="7"/>
  <c r="J343" i="7"/>
  <c r="I343" i="7" s="1"/>
  <c r="N342" i="7"/>
  <c r="M342" i="7"/>
  <c r="L342" i="7"/>
  <c r="K342" i="7"/>
  <c r="I342" i="7" s="1"/>
  <c r="J342" i="7"/>
  <c r="N341" i="7"/>
  <c r="M341" i="7"/>
  <c r="L341" i="7"/>
  <c r="K341" i="7"/>
  <c r="J341" i="7"/>
  <c r="I341" i="7" s="1"/>
  <c r="N340" i="7"/>
  <c r="M340" i="7"/>
  <c r="L340" i="7"/>
  <c r="K340" i="7"/>
  <c r="I340" i="7" s="1"/>
  <c r="J340" i="7"/>
  <c r="N339" i="7"/>
  <c r="M339" i="7"/>
  <c r="L339" i="7"/>
  <c r="K339" i="7"/>
  <c r="J339" i="7"/>
  <c r="I339" i="7" s="1"/>
  <c r="N338" i="7"/>
  <c r="M338" i="7"/>
  <c r="L338" i="7"/>
  <c r="K338" i="7"/>
  <c r="I338" i="7" s="1"/>
  <c r="J338" i="7"/>
  <c r="N337" i="7"/>
  <c r="M337" i="7"/>
  <c r="L337" i="7"/>
  <c r="K337" i="7"/>
  <c r="J337" i="7"/>
  <c r="I337" i="7" s="1"/>
  <c r="N336" i="7"/>
  <c r="M336" i="7"/>
  <c r="L336" i="7"/>
  <c r="K336" i="7"/>
  <c r="I336" i="7" s="1"/>
  <c r="U36" i="7" s="1"/>
  <c r="J336" i="7"/>
  <c r="N335" i="7"/>
  <c r="M335" i="7"/>
  <c r="L335" i="7"/>
  <c r="K335" i="7"/>
  <c r="J335" i="7"/>
  <c r="I335" i="7" s="1"/>
  <c r="N334" i="7"/>
  <c r="M334" i="7"/>
  <c r="L334" i="7"/>
  <c r="K334" i="7"/>
  <c r="I334" i="7" s="1"/>
  <c r="J334" i="7"/>
  <c r="N333" i="7"/>
  <c r="M333" i="7"/>
  <c r="L333" i="7"/>
  <c r="K333" i="7"/>
  <c r="J333" i="7"/>
  <c r="I333" i="7" s="1"/>
  <c r="N332" i="7"/>
  <c r="M332" i="7"/>
  <c r="L332" i="7"/>
  <c r="K332" i="7"/>
  <c r="I332" i="7" s="1"/>
  <c r="J332" i="7"/>
  <c r="N331" i="7"/>
  <c r="M331" i="7"/>
  <c r="L331" i="7"/>
  <c r="K331" i="7"/>
  <c r="J331" i="7"/>
  <c r="I331" i="7" s="1"/>
  <c r="N330" i="7"/>
  <c r="M330" i="7"/>
  <c r="L330" i="7"/>
  <c r="K330" i="7"/>
  <c r="I330" i="7" s="1"/>
  <c r="J330" i="7"/>
  <c r="N329" i="7"/>
  <c r="M329" i="7"/>
  <c r="L329" i="7"/>
  <c r="K329" i="7"/>
  <c r="J329" i="7"/>
  <c r="I329" i="7" s="1"/>
  <c r="N328" i="7"/>
  <c r="M328" i="7"/>
  <c r="L328" i="7"/>
  <c r="K328" i="7"/>
  <c r="I328" i="7" s="1"/>
  <c r="J328" i="7"/>
  <c r="N327" i="7"/>
  <c r="M327" i="7"/>
  <c r="L327" i="7"/>
  <c r="K327" i="7"/>
  <c r="J327" i="7"/>
  <c r="I327" i="7" s="1"/>
  <c r="N326" i="7"/>
  <c r="M326" i="7"/>
  <c r="L326" i="7"/>
  <c r="K326" i="7"/>
  <c r="I326" i="7" s="1"/>
  <c r="J326" i="7"/>
  <c r="N325" i="7"/>
  <c r="M325" i="7"/>
  <c r="L325" i="7"/>
  <c r="K325" i="7"/>
  <c r="J325" i="7"/>
  <c r="I325" i="7" s="1"/>
  <c r="N324" i="7"/>
  <c r="M324" i="7"/>
  <c r="L324" i="7"/>
  <c r="K324" i="7"/>
  <c r="I324" i="7" s="1"/>
  <c r="J324" i="7"/>
  <c r="N323" i="7"/>
  <c r="M323" i="7"/>
  <c r="L323" i="7"/>
  <c r="K323" i="7"/>
  <c r="J323" i="7"/>
  <c r="I323" i="7" s="1"/>
  <c r="N322" i="7"/>
  <c r="M322" i="7"/>
  <c r="L322" i="7"/>
  <c r="K322" i="7"/>
  <c r="I322" i="7" s="1"/>
  <c r="J322" i="7"/>
  <c r="N321" i="7"/>
  <c r="M321" i="7"/>
  <c r="L321" i="7"/>
  <c r="K321" i="7"/>
  <c r="J321" i="7"/>
  <c r="I321" i="7" s="1"/>
  <c r="N320" i="7"/>
  <c r="M320" i="7"/>
  <c r="L320" i="7"/>
  <c r="K320" i="7"/>
  <c r="I320" i="7" s="1"/>
  <c r="J320" i="7"/>
  <c r="N319" i="7"/>
  <c r="M319" i="7"/>
  <c r="L319" i="7"/>
  <c r="K319" i="7"/>
  <c r="J319" i="7"/>
  <c r="I319" i="7" s="1"/>
  <c r="N318" i="7"/>
  <c r="M318" i="7"/>
  <c r="L318" i="7"/>
  <c r="K318" i="7"/>
  <c r="I318" i="7" s="1"/>
  <c r="J318" i="7"/>
  <c r="N317" i="7"/>
  <c r="M317" i="7"/>
  <c r="L317" i="7"/>
  <c r="K317" i="7"/>
  <c r="J317" i="7"/>
  <c r="I317" i="7" s="1"/>
  <c r="N316" i="7"/>
  <c r="M316" i="7"/>
  <c r="L316" i="7"/>
  <c r="K316" i="7"/>
  <c r="I316" i="7" s="1"/>
  <c r="J316" i="7"/>
  <c r="N315" i="7"/>
  <c r="M315" i="7"/>
  <c r="L315" i="7"/>
  <c r="K315" i="7"/>
  <c r="J315" i="7"/>
  <c r="I315" i="7" s="1"/>
  <c r="N314" i="7"/>
  <c r="M314" i="7"/>
  <c r="L314" i="7"/>
  <c r="K314" i="7"/>
  <c r="I314" i="7" s="1"/>
  <c r="J314" i="7"/>
  <c r="N313" i="7"/>
  <c r="M313" i="7"/>
  <c r="L313" i="7"/>
  <c r="K313" i="7"/>
  <c r="J313" i="7"/>
  <c r="I313" i="7" s="1"/>
  <c r="N312" i="7"/>
  <c r="M312" i="7"/>
  <c r="L312" i="7"/>
  <c r="K312" i="7"/>
  <c r="I312" i="7" s="1"/>
  <c r="J312" i="7"/>
  <c r="N311" i="7"/>
  <c r="M311" i="7"/>
  <c r="L311" i="7"/>
  <c r="K311" i="7"/>
  <c r="J311" i="7"/>
  <c r="I311" i="7" s="1"/>
  <c r="N310" i="7"/>
  <c r="M310" i="7"/>
  <c r="L310" i="7"/>
  <c r="K310" i="7"/>
  <c r="I310" i="7" s="1"/>
  <c r="J310" i="7"/>
  <c r="N309" i="7"/>
  <c r="M309" i="7"/>
  <c r="L309" i="7"/>
  <c r="K309" i="7"/>
  <c r="J309" i="7"/>
  <c r="I309" i="7" s="1"/>
  <c r="N308" i="7"/>
  <c r="M308" i="7"/>
  <c r="L308" i="7"/>
  <c r="K308" i="7"/>
  <c r="I308" i="7" s="1"/>
  <c r="J308" i="7"/>
  <c r="N307" i="7"/>
  <c r="M307" i="7"/>
  <c r="L307" i="7"/>
  <c r="K307" i="7"/>
  <c r="J307" i="7"/>
  <c r="I307" i="7" s="1"/>
  <c r="N306" i="7"/>
  <c r="M306" i="7"/>
  <c r="L306" i="7"/>
  <c r="K306" i="7"/>
  <c r="I306" i="7" s="1"/>
  <c r="J306" i="7"/>
  <c r="N305" i="7"/>
  <c r="M305" i="7"/>
  <c r="L305" i="7"/>
  <c r="K305" i="7"/>
  <c r="J305" i="7"/>
  <c r="I305" i="7" s="1"/>
  <c r="N304" i="7"/>
  <c r="M304" i="7"/>
  <c r="L304" i="7"/>
  <c r="K304" i="7"/>
  <c r="I304" i="7" s="1"/>
  <c r="J304" i="7"/>
  <c r="N303" i="7"/>
  <c r="M303" i="7"/>
  <c r="L303" i="7"/>
  <c r="K303" i="7"/>
  <c r="J303" i="7"/>
  <c r="I303" i="7" s="1"/>
  <c r="N302" i="7"/>
  <c r="M302" i="7"/>
  <c r="L302" i="7"/>
  <c r="K302" i="7"/>
  <c r="I302" i="7" s="1"/>
  <c r="J302" i="7"/>
  <c r="N301" i="7"/>
  <c r="M301" i="7"/>
  <c r="L301" i="7"/>
  <c r="K301" i="7"/>
  <c r="J301" i="7"/>
  <c r="I301" i="7" s="1"/>
  <c r="N300" i="7"/>
  <c r="M300" i="7"/>
  <c r="L300" i="7"/>
  <c r="K300" i="7"/>
  <c r="I300" i="7" s="1"/>
  <c r="J300" i="7"/>
  <c r="N299" i="7"/>
  <c r="M299" i="7"/>
  <c r="L299" i="7"/>
  <c r="K299" i="7"/>
  <c r="J299" i="7"/>
  <c r="I299" i="7" s="1"/>
  <c r="N298" i="7"/>
  <c r="M298" i="7"/>
  <c r="L298" i="7"/>
  <c r="K298" i="7"/>
  <c r="I298" i="7" s="1"/>
  <c r="J298" i="7"/>
  <c r="N297" i="7"/>
  <c r="M297" i="7"/>
  <c r="L297" i="7"/>
  <c r="K297" i="7"/>
  <c r="J297" i="7"/>
  <c r="I297" i="7" s="1"/>
  <c r="N296" i="7"/>
  <c r="M296" i="7"/>
  <c r="L296" i="7"/>
  <c r="K296" i="7"/>
  <c r="I296" i="7" s="1"/>
  <c r="J296" i="7"/>
  <c r="N295" i="7"/>
  <c r="M295" i="7"/>
  <c r="L295" i="7"/>
  <c r="K295" i="7"/>
  <c r="J295" i="7"/>
  <c r="I295" i="7" s="1"/>
  <c r="N294" i="7"/>
  <c r="M294" i="7"/>
  <c r="L294" i="7"/>
  <c r="K294" i="7"/>
  <c r="I294" i="7" s="1"/>
  <c r="J294" i="7"/>
  <c r="N293" i="7"/>
  <c r="M293" i="7"/>
  <c r="L293" i="7"/>
  <c r="K293" i="7"/>
  <c r="J293" i="7"/>
  <c r="I293" i="7" s="1"/>
  <c r="N292" i="7"/>
  <c r="M292" i="7"/>
  <c r="L292" i="7"/>
  <c r="K292" i="7"/>
  <c r="I292" i="7" s="1"/>
  <c r="J292" i="7"/>
  <c r="N291" i="7"/>
  <c r="M291" i="7"/>
  <c r="L291" i="7"/>
  <c r="K291" i="7"/>
  <c r="J291" i="7"/>
  <c r="I291" i="7" s="1"/>
  <c r="N290" i="7"/>
  <c r="M290" i="7"/>
  <c r="L290" i="7"/>
  <c r="K290" i="7"/>
  <c r="I290" i="7" s="1"/>
  <c r="J290" i="7"/>
  <c r="N289" i="7"/>
  <c r="M289" i="7"/>
  <c r="L289" i="7"/>
  <c r="K289" i="7"/>
  <c r="J289" i="7"/>
  <c r="I289" i="7" s="1"/>
  <c r="N288" i="7"/>
  <c r="M288" i="7"/>
  <c r="L288" i="7"/>
  <c r="K288" i="7"/>
  <c r="I288" i="7" s="1"/>
  <c r="J288" i="7"/>
  <c r="N287" i="7"/>
  <c r="M287" i="7"/>
  <c r="L287" i="7"/>
  <c r="K287" i="7"/>
  <c r="J287" i="7"/>
  <c r="I287" i="7" s="1"/>
  <c r="N286" i="7"/>
  <c r="M286" i="7"/>
  <c r="L286" i="7"/>
  <c r="K286" i="7"/>
  <c r="I286" i="7" s="1"/>
  <c r="J286" i="7"/>
  <c r="N285" i="7"/>
  <c r="M285" i="7"/>
  <c r="L285" i="7"/>
  <c r="K285" i="7"/>
  <c r="J285" i="7"/>
  <c r="I285" i="7" s="1"/>
  <c r="N284" i="7"/>
  <c r="M284" i="7"/>
  <c r="L284" i="7"/>
  <c r="K284" i="7"/>
  <c r="I284" i="7" s="1"/>
  <c r="J284" i="7"/>
  <c r="N283" i="7"/>
  <c r="M283" i="7"/>
  <c r="L283" i="7"/>
  <c r="K283" i="7"/>
  <c r="J283" i="7"/>
  <c r="I283" i="7" s="1"/>
  <c r="N282" i="7"/>
  <c r="M282" i="7"/>
  <c r="L282" i="7"/>
  <c r="K282" i="7"/>
  <c r="I282" i="7" s="1"/>
  <c r="J282" i="7"/>
  <c r="N281" i="7"/>
  <c r="M281" i="7"/>
  <c r="L281" i="7"/>
  <c r="K281" i="7"/>
  <c r="J281" i="7"/>
  <c r="I281" i="7" s="1"/>
  <c r="N280" i="7"/>
  <c r="M280" i="7"/>
  <c r="L280" i="7"/>
  <c r="K280" i="7"/>
  <c r="I280" i="7" s="1"/>
  <c r="J280" i="7"/>
  <c r="N279" i="7"/>
  <c r="M279" i="7"/>
  <c r="L279" i="7"/>
  <c r="K279" i="7"/>
  <c r="J279" i="7"/>
  <c r="I279" i="7" s="1"/>
  <c r="U35" i="7" s="1"/>
  <c r="N278" i="7"/>
  <c r="M278" i="7"/>
  <c r="L278" i="7"/>
  <c r="K278" i="7"/>
  <c r="I278" i="7" s="1"/>
  <c r="J278" i="7"/>
  <c r="N277" i="7"/>
  <c r="M277" i="7"/>
  <c r="L277" i="7"/>
  <c r="K277" i="7"/>
  <c r="J277" i="7"/>
  <c r="I277" i="7" s="1"/>
  <c r="N276" i="7"/>
  <c r="M276" i="7"/>
  <c r="L276" i="7"/>
  <c r="K276" i="7"/>
  <c r="I276" i="7" s="1"/>
  <c r="J276" i="7"/>
  <c r="N275" i="7"/>
  <c r="M275" i="7"/>
  <c r="L275" i="7"/>
  <c r="K275" i="7"/>
  <c r="J275" i="7"/>
  <c r="I275" i="7" s="1"/>
  <c r="N274" i="7"/>
  <c r="M274" i="7"/>
  <c r="L274" i="7"/>
  <c r="K274" i="7"/>
  <c r="I274" i="7" s="1"/>
  <c r="J274" i="7"/>
  <c r="N273" i="7"/>
  <c r="M273" i="7"/>
  <c r="L273" i="7"/>
  <c r="K273" i="7"/>
  <c r="J273" i="7"/>
  <c r="I273" i="7" s="1"/>
  <c r="N272" i="7"/>
  <c r="M272" i="7"/>
  <c r="L272" i="7"/>
  <c r="K272" i="7"/>
  <c r="I272" i="7" s="1"/>
  <c r="J272" i="7"/>
  <c r="N271" i="7"/>
  <c r="M271" i="7"/>
  <c r="L271" i="7"/>
  <c r="K271" i="7"/>
  <c r="J271" i="7"/>
  <c r="I271" i="7" s="1"/>
  <c r="N270" i="7"/>
  <c r="M270" i="7"/>
  <c r="L270" i="7"/>
  <c r="K270" i="7"/>
  <c r="I270" i="7" s="1"/>
  <c r="J270" i="7"/>
  <c r="N269" i="7"/>
  <c r="M269" i="7"/>
  <c r="L269" i="7"/>
  <c r="K269" i="7"/>
  <c r="J269" i="7"/>
  <c r="I269" i="7" s="1"/>
  <c r="N268" i="7"/>
  <c r="M268" i="7"/>
  <c r="L268" i="7"/>
  <c r="K268" i="7"/>
  <c r="I268" i="7" s="1"/>
  <c r="J268" i="7"/>
  <c r="N267" i="7"/>
  <c r="M267" i="7"/>
  <c r="L267" i="7"/>
  <c r="K267" i="7"/>
  <c r="J267" i="7"/>
  <c r="I267" i="7" s="1"/>
  <c r="N266" i="7"/>
  <c r="M266" i="7"/>
  <c r="L266" i="7"/>
  <c r="K266" i="7"/>
  <c r="I266" i="7" s="1"/>
  <c r="J266" i="7"/>
  <c r="N265" i="7"/>
  <c r="M265" i="7"/>
  <c r="L265" i="7"/>
  <c r="K265" i="7"/>
  <c r="J265" i="7"/>
  <c r="I265" i="7" s="1"/>
  <c r="N264" i="7"/>
  <c r="M264" i="7"/>
  <c r="L264" i="7"/>
  <c r="K264" i="7"/>
  <c r="I264" i="7" s="1"/>
  <c r="J264" i="7"/>
  <c r="N263" i="7"/>
  <c r="M263" i="7"/>
  <c r="L263" i="7"/>
  <c r="K263" i="7"/>
  <c r="J263" i="7"/>
  <c r="I263" i="7" s="1"/>
  <c r="N262" i="7"/>
  <c r="M262" i="7"/>
  <c r="L262" i="7"/>
  <c r="K262" i="7"/>
  <c r="I262" i="7" s="1"/>
  <c r="J262" i="7"/>
  <c r="N261" i="7"/>
  <c r="M261" i="7"/>
  <c r="L261" i="7"/>
  <c r="K261" i="7"/>
  <c r="J261" i="7"/>
  <c r="I261" i="7" s="1"/>
  <c r="N260" i="7"/>
  <c r="M260" i="7"/>
  <c r="L260" i="7"/>
  <c r="K260" i="7"/>
  <c r="I260" i="7" s="1"/>
  <c r="J260" i="7"/>
  <c r="N259" i="7"/>
  <c r="M259" i="7"/>
  <c r="L259" i="7"/>
  <c r="K259" i="7"/>
  <c r="J259" i="7"/>
  <c r="I259" i="7" s="1"/>
  <c r="N258" i="7"/>
  <c r="M258" i="7"/>
  <c r="L258" i="7"/>
  <c r="K258" i="7"/>
  <c r="I258" i="7" s="1"/>
  <c r="J258" i="7"/>
  <c r="N257" i="7"/>
  <c r="M257" i="7"/>
  <c r="L257" i="7"/>
  <c r="K257" i="7"/>
  <c r="J257" i="7"/>
  <c r="I257" i="7" s="1"/>
  <c r="N256" i="7"/>
  <c r="M256" i="7"/>
  <c r="L256" i="7"/>
  <c r="K256" i="7"/>
  <c r="I256" i="7" s="1"/>
  <c r="J256" i="7"/>
  <c r="N255" i="7"/>
  <c r="M255" i="7"/>
  <c r="L255" i="7"/>
  <c r="K255" i="7"/>
  <c r="J255" i="7"/>
  <c r="I255" i="7" s="1"/>
  <c r="N254" i="7"/>
  <c r="M254" i="7"/>
  <c r="L254" i="7"/>
  <c r="K254" i="7"/>
  <c r="I254" i="7" s="1"/>
  <c r="J254" i="7"/>
  <c r="N253" i="7"/>
  <c r="M253" i="7"/>
  <c r="L253" i="7"/>
  <c r="K253" i="7"/>
  <c r="J253" i="7"/>
  <c r="I253" i="7" s="1"/>
  <c r="N252" i="7"/>
  <c r="M252" i="7"/>
  <c r="L252" i="7"/>
  <c r="K252" i="7"/>
  <c r="I252" i="7" s="1"/>
  <c r="J252" i="7"/>
  <c r="N251" i="7"/>
  <c r="M251" i="7"/>
  <c r="L251" i="7"/>
  <c r="K251" i="7"/>
  <c r="J251" i="7"/>
  <c r="I251" i="7" s="1"/>
  <c r="U34" i="7" s="1"/>
  <c r="N250" i="7"/>
  <c r="M250" i="7"/>
  <c r="L250" i="7"/>
  <c r="K250" i="7"/>
  <c r="I250" i="7" s="1"/>
  <c r="J250" i="7"/>
  <c r="N249" i="7"/>
  <c r="M249" i="7"/>
  <c r="L249" i="7"/>
  <c r="K249" i="7"/>
  <c r="J249" i="7"/>
  <c r="I249" i="7" s="1"/>
  <c r="N248" i="7"/>
  <c r="M248" i="7"/>
  <c r="L248" i="7"/>
  <c r="K248" i="7"/>
  <c r="I248" i="7" s="1"/>
  <c r="J248" i="7"/>
  <c r="N247" i="7"/>
  <c r="M247" i="7"/>
  <c r="L247" i="7"/>
  <c r="K247" i="7"/>
  <c r="J247" i="7"/>
  <c r="I247" i="7" s="1"/>
  <c r="N246" i="7"/>
  <c r="M246" i="7"/>
  <c r="L246" i="7"/>
  <c r="K246" i="7"/>
  <c r="I246" i="7" s="1"/>
  <c r="J246" i="7"/>
  <c r="N245" i="7"/>
  <c r="M245" i="7"/>
  <c r="L245" i="7"/>
  <c r="K245" i="7"/>
  <c r="J245" i="7"/>
  <c r="I245" i="7" s="1"/>
  <c r="N244" i="7"/>
  <c r="M244" i="7"/>
  <c r="L244" i="7"/>
  <c r="K244" i="7"/>
  <c r="I244" i="7" s="1"/>
  <c r="J244" i="7"/>
  <c r="N243" i="7"/>
  <c r="M243" i="7"/>
  <c r="L243" i="7"/>
  <c r="K243" i="7"/>
  <c r="J243" i="7"/>
  <c r="I243" i="7" s="1"/>
  <c r="N242" i="7"/>
  <c r="M242" i="7"/>
  <c r="L242" i="7"/>
  <c r="K242" i="7"/>
  <c r="I242" i="7" s="1"/>
  <c r="J242" i="7"/>
  <c r="N241" i="7"/>
  <c r="M241" i="7"/>
  <c r="L241" i="7"/>
  <c r="K241" i="7"/>
  <c r="J241" i="7"/>
  <c r="I241" i="7" s="1"/>
  <c r="N240" i="7"/>
  <c r="M240" i="7"/>
  <c r="L240" i="7"/>
  <c r="K240" i="7"/>
  <c r="I240" i="7" s="1"/>
  <c r="J240" i="7"/>
  <c r="N239" i="7"/>
  <c r="M239" i="7"/>
  <c r="L239" i="7"/>
  <c r="K239" i="7"/>
  <c r="J239" i="7"/>
  <c r="I239" i="7" s="1"/>
  <c r="N238" i="7"/>
  <c r="M238" i="7"/>
  <c r="L238" i="7"/>
  <c r="K238" i="7"/>
  <c r="I238" i="7" s="1"/>
  <c r="J238" i="7"/>
  <c r="N237" i="7"/>
  <c r="M237" i="7"/>
  <c r="L237" i="7"/>
  <c r="K237" i="7"/>
  <c r="J237" i="7"/>
  <c r="I237" i="7" s="1"/>
  <c r="N236" i="7"/>
  <c r="M236" i="7"/>
  <c r="L236" i="7"/>
  <c r="K236" i="7"/>
  <c r="I236" i="7" s="1"/>
  <c r="U38" i="7" s="1"/>
  <c r="J236" i="7"/>
  <c r="N235" i="7"/>
  <c r="M235" i="7"/>
  <c r="L235" i="7"/>
  <c r="K235" i="7"/>
  <c r="J235" i="7"/>
  <c r="I235" i="7" s="1"/>
  <c r="U37" i="7" s="1"/>
  <c r="N234" i="7"/>
  <c r="M234" i="7"/>
  <c r="L234" i="7"/>
  <c r="K234" i="7"/>
  <c r="I234" i="7" s="1"/>
  <c r="J234" i="7"/>
  <c r="N233" i="7"/>
  <c r="M233" i="7"/>
  <c r="L233" i="7"/>
  <c r="K233" i="7"/>
  <c r="J233" i="7"/>
  <c r="I233" i="7" s="1"/>
  <c r="N232" i="7"/>
  <c r="M232" i="7"/>
  <c r="L232" i="7"/>
  <c r="K232" i="7"/>
  <c r="I232" i="7" s="1"/>
  <c r="J232" i="7"/>
  <c r="N231" i="7"/>
  <c r="M231" i="7"/>
  <c r="L231" i="7"/>
  <c r="K231" i="7"/>
  <c r="J231" i="7"/>
  <c r="I231" i="7" s="1"/>
  <c r="U33" i="7" s="1"/>
  <c r="N230" i="7"/>
  <c r="M230" i="7"/>
  <c r="L230" i="7"/>
  <c r="K230" i="7"/>
  <c r="I230" i="7" s="1"/>
  <c r="J230" i="7"/>
  <c r="N229" i="7"/>
  <c r="M229" i="7"/>
  <c r="L229" i="7"/>
  <c r="K229" i="7"/>
  <c r="J229" i="7"/>
  <c r="I229" i="7" s="1"/>
  <c r="N228" i="7"/>
  <c r="M228" i="7"/>
  <c r="L228" i="7"/>
  <c r="K228" i="7"/>
  <c r="I228" i="7" s="1"/>
  <c r="J228" i="7"/>
  <c r="N227" i="7"/>
  <c r="M227" i="7"/>
  <c r="L227" i="7"/>
  <c r="K227" i="7"/>
  <c r="J227" i="7"/>
  <c r="I227" i="7" s="1"/>
  <c r="N226" i="7"/>
  <c r="M226" i="7"/>
  <c r="L226" i="7"/>
  <c r="K226" i="7"/>
  <c r="I226" i="7" s="1"/>
  <c r="J226" i="7"/>
  <c r="N225" i="7"/>
  <c r="M225" i="7"/>
  <c r="L225" i="7"/>
  <c r="K225" i="7"/>
  <c r="J225" i="7"/>
  <c r="I225" i="7" s="1"/>
  <c r="N224" i="7"/>
  <c r="M224" i="7"/>
  <c r="L224" i="7"/>
  <c r="K224" i="7"/>
  <c r="I224" i="7" s="1"/>
  <c r="J224" i="7"/>
  <c r="N223" i="7"/>
  <c r="M223" i="7"/>
  <c r="L223" i="7"/>
  <c r="K223" i="7"/>
  <c r="J223" i="7"/>
  <c r="I223" i="7" s="1"/>
  <c r="N222" i="7"/>
  <c r="M222" i="7"/>
  <c r="L222" i="7"/>
  <c r="K222" i="7"/>
  <c r="I222" i="7" s="1"/>
  <c r="J222" i="7"/>
  <c r="N221" i="7"/>
  <c r="M221" i="7"/>
  <c r="L221" i="7"/>
  <c r="K221" i="7"/>
  <c r="J221" i="7"/>
  <c r="I221" i="7" s="1"/>
  <c r="N220" i="7"/>
  <c r="M220" i="7"/>
  <c r="L220" i="7"/>
  <c r="K220" i="7"/>
  <c r="I220" i="7" s="1"/>
  <c r="J220" i="7"/>
  <c r="N219" i="7"/>
  <c r="M219" i="7"/>
  <c r="L219" i="7"/>
  <c r="K219" i="7"/>
  <c r="J219" i="7"/>
  <c r="I219" i="7" s="1"/>
  <c r="N218" i="7"/>
  <c r="M218" i="7"/>
  <c r="L218" i="7"/>
  <c r="K218" i="7"/>
  <c r="I218" i="7" s="1"/>
  <c r="J218" i="7"/>
  <c r="N217" i="7"/>
  <c r="M217" i="7"/>
  <c r="L217" i="7"/>
  <c r="K217" i="7"/>
  <c r="J217" i="7"/>
  <c r="I217" i="7" s="1"/>
  <c r="N216" i="7"/>
  <c r="M216" i="7"/>
  <c r="L216" i="7"/>
  <c r="K216" i="7"/>
  <c r="I216" i="7" s="1"/>
  <c r="J216" i="7"/>
  <c r="N215" i="7"/>
  <c r="M215" i="7"/>
  <c r="L215" i="7"/>
  <c r="K215" i="7"/>
  <c r="J215" i="7"/>
  <c r="I215" i="7" s="1"/>
  <c r="N214" i="7"/>
  <c r="M214" i="7"/>
  <c r="L214" i="7"/>
  <c r="K214" i="7"/>
  <c r="I214" i="7" s="1"/>
  <c r="J214" i="7"/>
  <c r="N213" i="7"/>
  <c r="M213" i="7"/>
  <c r="L213" i="7"/>
  <c r="K213" i="7"/>
  <c r="J213" i="7"/>
  <c r="I213" i="7" s="1"/>
  <c r="N212" i="7"/>
  <c r="M212" i="7"/>
  <c r="L212" i="7"/>
  <c r="K212" i="7"/>
  <c r="I212" i="7" s="1"/>
  <c r="J212" i="7"/>
  <c r="N211" i="7"/>
  <c r="M211" i="7"/>
  <c r="L211" i="7"/>
  <c r="K211" i="7"/>
  <c r="J211" i="7"/>
  <c r="I211" i="7" s="1"/>
  <c r="N210" i="7"/>
  <c r="M210" i="7"/>
  <c r="L210" i="7"/>
  <c r="K210" i="7"/>
  <c r="I210" i="7" s="1"/>
  <c r="J210" i="7"/>
  <c r="N209" i="7"/>
  <c r="M209" i="7"/>
  <c r="L209" i="7"/>
  <c r="K209" i="7"/>
  <c r="J209" i="7"/>
  <c r="I209" i="7" s="1"/>
  <c r="U32" i="7" s="1"/>
  <c r="N208" i="7"/>
  <c r="M208" i="7"/>
  <c r="L208" i="7"/>
  <c r="K208" i="7"/>
  <c r="I208" i="7" s="1"/>
  <c r="J208" i="7"/>
  <c r="N207" i="7"/>
  <c r="M207" i="7"/>
  <c r="L207" i="7"/>
  <c r="K207" i="7"/>
  <c r="J207" i="7"/>
  <c r="I207" i="7" s="1"/>
  <c r="N206" i="7"/>
  <c r="M206" i="7"/>
  <c r="L206" i="7"/>
  <c r="K206" i="7"/>
  <c r="I206" i="7" s="1"/>
  <c r="J206" i="7"/>
  <c r="N205" i="7"/>
  <c r="M205" i="7"/>
  <c r="L205" i="7"/>
  <c r="K205" i="7"/>
  <c r="J205" i="7"/>
  <c r="I205" i="7" s="1"/>
  <c r="N204" i="7"/>
  <c r="M204" i="7"/>
  <c r="L204" i="7"/>
  <c r="K204" i="7"/>
  <c r="I204" i="7" s="1"/>
  <c r="J204" i="7"/>
  <c r="N203" i="7"/>
  <c r="M203" i="7"/>
  <c r="L203" i="7"/>
  <c r="K203" i="7"/>
  <c r="J203" i="7"/>
  <c r="I203" i="7" s="1"/>
  <c r="K37" i="7" s="1"/>
  <c r="N202" i="7"/>
  <c r="M202" i="7"/>
  <c r="L202" i="7"/>
  <c r="K202" i="7"/>
  <c r="I202" i="7" s="1"/>
  <c r="K36" i="7" s="1"/>
  <c r="J202" i="7"/>
  <c r="N201" i="7"/>
  <c r="M201" i="7"/>
  <c r="L201" i="7"/>
  <c r="K201" i="7"/>
  <c r="J201" i="7"/>
  <c r="I201" i="7" s="1"/>
  <c r="K35" i="7" s="1"/>
  <c r="N200" i="7"/>
  <c r="M200" i="7"/>
  <c r="L200" i="7"/>
  <c r="K200" i="7"/>
  <c r="I200" i="7" s="1"/>
  <c r="J200" i="7"/>
  <c r="N199" i="7"/>
  <c r="M199" i="7"/>
  <c r="L199" i="7"/>
  <c r="K199" i="7"/>
  <c r="J199" i="7"/>
  <c r="I199" i="7" s="1"/>
  <c r="U31" i="7" s="1"/>
  <c r="N198" i="7"/>
  <c r="M198" i="7"/>
  <c r="L198" i="7"/>
  <c r="K198" i="7"/>
  <c r="I198" i="7" s="1"/>
  <c r="J198" i="7"/>
  <c r="N197" i="7"/>
  <c r="M197" i="7"/>
  <c r="L197" i="7"/>
  <c r="K197" i="7"/>
  <c r="J197" i="7"/>
  <c r="I197" i="7" s="1"/>
  <c r="N196" i="7"/>
  <c r="M196" i="7"/>
  <c r="L196" i="7"/>
  <c r="K196" i="7"/>
  <c r="I196" i="7" s="1"/>
  <c r="K34" i="7" s="1"/>
  <c r="J196" i="7"/>
  <c r="N195" i="7"/>
  <c r="M195" i="7"/>
  <c r="L195" i="7"/>
  <c r="K195" i="7"/>
  <c r="J195" i="7"/>
  <c r="I195" i="7" s="1"/>
  <c r="K33" i="7" s="1"/>
  <c r="N194" i="7"/>
  <c r="M194" i="7"/>
  <c r="L194" i="7"/>
  <c r="K194" i="7"/>
  <c r="I194" i="7" s="1"/>
  <c r="J194" i="7"/>
  <c r="N193" i="7"/>
  <c r="M193" i="7"/>
  <c r="L193" i="7"/>
  <c r="K193" i="7"/>
  <c r="J193" i="7"/>
  <c r="I193" i="7" s="1"/>
  <c r="N192" i="7"/>
  <c r="M192" i="7"/>
  <c r="L192" i="7"/>
  <c r="K192" i="7"/>
  <c r="I192" i="7" s="1"/>
  <c r="J192" i="7"/>
  <c r="N191" i="7"/>
  <c r="M191" i="7"/>
  <c r="L191" i="7"/>
  <c r="K191" i="7"/>
  <c r="J191" i="7"/>
  <c r="I191" i="7" s="1"/>
  <c r="N190" i="7"/>
  <c r="M190" i="7"/>
  <c r="L190" i="7"/>
  <c r="K190" i="7"/>
  <c r="I190" i="7" s="1"/>
  <c r="J190" i="7"/>
  <c r="N189" i="7"/>
  <c r="M189" i="7"/>
  <c r="L189" i="7"/>
  <c r="K189" i="7"/>
  <c r="J189" i="7"/>
  <c r="I189" i="7" s="1"/>
  <c r="N188" i="7"/>
  <c r="M188" i="7"/>
  <c r="L188" i="7"/>
  <c r="K188" i="7"/>
  <c r="I188" i="7" s="1"/>
  <c r="J188" i="7"/>
  <c r="N187" i="7"/>
  <c r="M187" i="7"/>
  <c r="L187" i="7"/>
  <c r="K187" i="7"/>
  <c r="J187" i="7"/>
  <c r="I187" i="7" s="1"/>
  <c r="K32" i="7" s="1"/>
  <c r="N186" i="7"/>
  <c r="M186" i="7"/>
  <c r="L186" i="7"/>
  <c r="K186" i="7"/>
  <c r="I186" i="7" s="1"/>
  <c r="K31" i="7" s="1"/>
  <c r="J186" i="7"/>
  <c r="N185" i="7"/>
  <c r="M185" i="7"/>
  <c r="L185" i="7"/>
  <c r="K185" i="7"/>
  <c r="J185" i="7"/>
  <c r="I185" i="7" s="1"/>
  <c r="K30" i="7" s="1"/>
  <c r="N184" i="7"/>
  <c r="M184" i="7"/>
  <c r="L184" i="7"/>
  <c r="K184" i="7"/>
  <c r="I184" i="7" s="1"/>
  <c r="J184" i="7"/>
  <c r="N183" i="7"/>
  <c r="M183" i="7"/>
  <c r="L183" i="7"/>
  <c r="K183" i="7"/>
  <c r="J183" i="7"/>
  <c r="I183" i="7" s="1"/>
  <c r="N182" i="7"/>
  <c r="M182" i="7"/>
  <c r="L182" i="7"/>
  <c r="K182" i="7"/>
  <c r="I182" i="7" s="1"/>
  <c r="J182" i="7"/>
  <c r="N181" i="7"/>
  <c r="M181" i="7"/>
  <c r="L181" i="7"/>
  <c r="K181" i="7"/>
  <c r="J181" i="7"/>
  <c r="I181" i="7" s="1"/>
  <c r="N180" i="7"/>
  <c r="M180" i="7"/>
  <c r="L180" i="7"/>
  <c r="K180" i="7"/>
  <c r="I180" i="7" s="1"/>
  <c r="J180" i="7"/>
  <c r="N179" i="7"/>
  <c r="M179" i="7"/>
  <c r="L179" i="7"/>
  <c r="K179" i="7"/>
  <c r="J179" i="7"/>
  <c r="I179" i="7" s="1"/>
  <c r="N178" i="7"/>
  <c r="M178" i="7"/>
  <c r="L178" i="7"/>
  <c r="K178" i="7"/>
  <c r="I178" i="7" s="1"/>
  <c r="U30" i="7" s="1"/>
  <c r="J178" i="7"/>
  <c r="N177" i="7"/>
  <c r="M177" i="7"/>
  <c r="L177" i="7"/>
  <c r="K177" i="7"/>
  <c r="J177" i="7"/>
  <c r="I177" i="7" s="1"/>
  <c r="N176" i="7"/>
  <c r="M176" i="7"/>
  <c r="L176" i="7"/>
  <c r="K176" i="7"/>
  <c r="I176" i="7" s="1"/>
  <c r="J176" i="7"/>
  <c r="N175" i="7"/>
  <c r="M175" i="7"/>
  <c r="L175" i="7"/>
  <c r="K175" i="7"/>
  <c r="J175" i="7"/>
  <c r="I175" i="7" s="1"/>
  <c r="N174" i="7"/>
  <c r="M174" i="7"/>
  <c r="L174" i="7"/>
  <c r="K174" i="7"/>
  <c r="I174" i="7" s="1"/>
  <c r="K29" i="7" s="1"/>
  <c r="J174" i="7"/>
  <c r="N173" i="7"/>
  <c r="M173" i="7"/>
  <c r="L173" i="7"/>
  <c r="K173" i="7"/>
  <c r="J173" i="7"/>
  <c r="I173" i="7" s="1"/>
  <c r="K28" i="7" s="1"/>
  <c r="N172" i="7"/>
  <c r="M172" i="7"/>
  <c r="L172" i="7"/>
  <c r="K172" i="7"/>
  <c r="I172" i="7" s="1"/>
  <c r="J172" i="7"/>
  <c r="N171" i="7"/>
  <c r="M171" i="7"/>
  <c r="L171" i="7"/>
  <c r="K171" i="7"/>
  <c r="J171" i="7"/>
  <c r="I171" i="7" s="1"/>
  <c r="U28" i="7" s="1"/>
  <c r="N170" i="7"/>
  <c r="M170" i="7"/>
  <c r="L170" i="7"/>
  <c r="K170" i="7"/>
  <c r="I170" i="7" s="1"/>
  <c r="U27" i="7" s="1"/>
  <c r="J170" i="7"/>
  <c r="N169" i="7"/>
  <c r="M169" i="7"/>
  <c r="L169" i="7"/>
  <c r="K169" i="7"/>
  <c r="J169" i="7"/>
  <c r="I169" i="7" s="1"/>
  <c r="N168" i="7"/>
  <c r="M168" i="7"/>
  <c r="L168" i="7"/>
  <c r="K168" i="7"/>
  <c r="I168" i="7" s="1"/>
  <c r="J168" i="7"/>
  <c r="N167" i="7"/>
  <c r="M167" i="7"/>
  <c r="L167" i="7"/>
  <c r="K167" i="7"/>
  <c r="J167" i="7"/>
  <c r="I167" i="7" s="1"/>
  <c r="U26" i="7" s="1"/>
  <c r="N166" i="7"/>
  <c r="M166" i="7"/>
  <c r="L166" i="7"/>
  <c r="K166" i="7"/>
  <c r="I166" i="7" s="1"/>
  <c r="J166" i="7"/>
  <c r="N165" i="7"/>
  <c r="M165" i="7"/>
  <c r="L165" i="7"/>
  <c r="K165" i="7"/>
  <c r="J165" i="7"/>
  <c r="I165" i="7" s="1"/>
  <c r="N164" i="7"/>
  <c r="M164" i="7"/>
  <c r="L164" i="7"/>
  <c r="K164" i="7"/>
  <c r="I164" i="7" s="1"/>
  <c r="J164" i="7"/>
  <c r="N163" i="7"/>
  <c r="M163" i="7"/>
  <c r="L163" i="7"/>
  <c r="K163" i="7"/>
  <c r="J163" i="7"/>
  <c r="I163" i="7" s="1"/>
  <c r="N162" i="7"/>
  <c r="M162" i="7"/>
  <c r="L162" i="7"/>
  <c r="K162" i="7"/>
  <c r="I162" i="7" s="1"/>
  <c r="U25" i="7" s="1"/>
  <c r="J162" i="7"/>
  <c r="N161" i="7"/>
  <c r="M161" i="7"/>
  <c r="L161" i="7"/>
  <c r="K161" i="7"/>
  <c r="J161" i="7"/>
  <c r="I161" i="7" s="1"/>
  <c r="U24" i="7" s="1"/>
  <c r="N160" i="7"/>
  <c r="M160" i="7"/>
  <c r="L160" i="7"/>
  <c r="K160" i="7"/>
  <c r="I160" i="7" s="1"/>
  <c r="J160" i="7"/>
  <c r="N159" i="7"/>
  <c r="M159" i="7"/>
  <c r="L159" i="7"/>
  <c r="K159" i="7"/>
  <c r="J159" i="7"/>
  <c r="I159" i="7" s="1"/>
  <c r="N158" i="7"/>
  <c r="M158" i="7"/>
  <c r="L158" i="7"/>
  <c r="K158" i="7"/>
  <c r="I158" i="7" s="1"/>
  <c r="J158" i="7"/>
  <c r="N157" i="7"/>
  <c r="M157" i="7"/>
  <c r="L157" i="7"/>
  <c r="K157" i="7"/>
  <c r="J157" i="7"/>
  <c r="I157" i="7" s="1"/>
  <c r="N156" i="7"/>
  <c r="M156" i="7"/>
  <c r="L156" i="7"/>
  <c r="K156" i="7"/>
  <c r="I156" i="7" s="1"/>
  <c r="J156" i="7"/>
  <c r="N155" i="7"/>
  <c r="M155" i="7"/>
  <c r="L155" i="7"/>
  <c r="K155" i="7"/>
  <c r="J155" i="7"/>
  <c r="I155" i="7" s="1"/>
  <c r="K26" i="7" s="1"/>
  <c r="N154" i="7"/>
  <c r="M154" i="7"/>
  <c r="L154" i="7"/>
  <c r="K154" i="7"/>
  <c r="I154" i="7" s="1"/>
  <c r="K25" i="7" s="1"/>
  <c r="J154" i="7"/>
  <c r="N153" i="7"/>
  <c r="M153" i="7"/>
  <c r="L153" i="7"/>
  <c r="K153" i="7"/>
  <c r="J153" i="7"/>
  <c r="I153" i="7" s="1"/>
  <c r="K24" i="7" s="1"/>
  <c r="N152" i="7"/>
  <c r="M152" i="7"/>
  <c r="L152" i="7"/>
  <c r="K152" i="7"/>
  <c r="I152" i="7" s="1"/>
  <c r="J152" i="7"/>
  <c r="N151" i="7"/>
  <c r="M151" i="7"/>
  <c r="L151" i="7"/>
  <c r="K151" i="7"/>
  <c r="J151" i="7"/>
  <c r="I151" i="7" s="1"/>
  <c r="U23" i="7" s="1"/>
  <c r="N150" i="7"/>
  <c r="M150" i="7"/>
  <c r="L150" i="7"/>
  <c r="K150" i="7"/>
  <c r="I150" i="7" s="1"/>
  <c r="J150" i="7"/>
  <c r="N149" i="7"/>
  <c r="M149" i="7"/>
  <c r="L149" i="7"/>
  <c r="K149" i="7"/>
  <c r="J149" i="7"/>
  <c r="I149" i="7" s="1"/>
  <c r="N148" i="7"/>
  <c r="M148" i="7"/>
  <c r="L148" i="7"/>
  <c r="K148" i="7"/>
  <c r="I148" i="7" s="1"/>
  <c r="J148" i="7"/>
  <c r="N147" i="7"/>
  <c r="M147" i="7"/>
  <c r="L147" i="7"/>
  <c r="K147" i="7"/>
  <c r="J147" i="7"/>
  <c r="I147" i="7" s="1"/>
  <c r="N146" i="7"/>
  <c r="M146" i="7"/>
  <c r="L146" i="7"/>
  <c r="K146" i="7"/>
  <c r="I146" i="7" s="1"/>
  <c r="K23" i="7" s="1"/>
  <c r="J146" i="7"/>
  <c r="N145" i="7"/>
  <c r="M145" i="7"/>
  <c r="L145" i="7"/>
  <c r="K145" i="7"/>
  <c r="J145" i="7"/>
  <c r="I145" i="7" s="1"/>
  <c r="N144" i="7"/>
  <c r="M144" i="7"/>
  <c r="L144" i="7"/>
  <c r="K144" i="7"/>
  <c r="I144" i="7" s="1"/>
  <c r="J144" i="7"/>
  <c r="N143" i="7"/>
  <c r="M143" i="7"/>
  <c r="L143" i="7"/>
  <c r="K143" i="7"/>
  <c r="J143" i="7"/>
  <c r="I143" i="7" s="1"/>
  <c r="N142" i="7"/>
  <c r="M142" i="7"/>
  <c r="L142" i="7"/>
  <c r="K142" i="7"/>
  <c r="I142" i="7" s="1"/>
  <c r="J142" i="7"/>
  <c r="N141" i="7"/>
  <c r="M141" i="7"/>
  <c r="L141" i="7"/>
  <c r="K141" i="7"/>
  <c r="J141" i="7"/>
  <c r="I141" i="7" s="1"/>
  <c r="N140" i="7"/>
  <c r="M140" i="7"/>
  <c r="L140" i="7"/>
  <c r="K140" i="7"/>
  <c r="I140" i="7" s="1"/>
  <c r="J140" i="7"/>
  <c r="N139" i="7"/>
  <c r="M139" i="7"/>
  <c r="L139" i="7"/>
  <c r="K139" i="7"/>
  <c r="J139" i="7"/>
  <c r="I139" i="7" s="1"/>
  <c r="N138" i="7"/>
  <c r="M138" i="7"/>
  <c r="L138" i="7"/>
  <c r="K138" i="7"/>
  <c r="I138" i="7" s="1"/>
  <c r="J138" i="7"/>
  <c r="N137" i="7"/>
  <c r="M137" i="7"/>
  <c r="L137" i="7"/>
  <c r="K137" i="7"/>
  <c r="J137" i="7"/>
  <c r="I137" i="7" s="1"/>
  <c r="N136" i="7"/>
  <c r="M136" i="7"/>
  <c r="L136" i="7"/>
  <c r="K136" i="7"/>
  <c r="I136" i="7" s="1"/>
  <c r="J136" i="7"/>
  <c r="N135" i="7"/>
  <c r="M135" i="7"/>
  <c r="L135" i="7"/>
  <c r="K135" i="7"/>
  <c r="J135" i="7"/>
  <c r="I135" i="7" s="1"/>
  <c r="N134" i="7"/>
  <c r="M134" i="7"/>
  <c r="L134" i="7"/>
  <c r="K134" i="7"/>
  <c r="I134" i="7" s="1"/>
  <c r="J134" i="7"/>
  <c r="N133" i="7"/>
  <c r="M133" i="7"/>
  <c r="L133" i="7"/>
  <c r="K133" i="7"/>
  <c r="J133" i="7"/>
  <c r="I133" i="7" s="1"/>
  <c r="N132" i="7"/>
  <c r="M132" i="7"/>
  <c r="L132" i="7"/>
  <c r="K132" i="7"/>
  <c r="I132" i="7" s="1"/>
  <c r="J132" i="7"/>
  <c r="N131" i="7"/>
  <c r="M131" i="7"/>
  <c r="L131" i="7"/>
  <c r="K131" i="7"/>
  <c r="J131" i="7"/>
  <c r="I131" i="7" s="1"/>
  <c r="N130" i="7"/>
  <c r="M130" i="7"/>
  <c r="L130" i="7"/>
  <c r="K130" i="7"/>
  <c r="I130" i="7" s="1"/>
  <c r="J130" i="7"/>
  <c r="N129" i="7"/>
  <c r="M129" i="7"/>
  <c r="L129" i="7"/>
  <c r="K129" i="7"/>
  <c r="J129" i="7"/>
  <c r="I129" i="7" s="1"/>
  <c r="N128" i="7"/>
  <c r="M128" i="7"/>
  <c r="L128" i="7"/>
  <c r="K128" i="7"/>
  <c r="I128" i="7" s="1"/>
  <c r="J128" i="7"/>
  <c r="N127" i="7"/>
  <c r="M127" i="7"/>
  <c r="L127" i="7"/>
  <c r="K127" i="7"/>
  <c r="J127" i="7"/>
  <c r="I127" i="7" s="1"/>
  <c r="N126" i="7"/>
  <c r="M126" i="7"/>
  <c r="L126" i="7"/>
  <c r="K126" i="7"/>
  <c r="I126" i="7" s="1"/>
  <c r="J126" i="7"/>
  <c r="N125" i="7"/>
  <c r="M125" i="7"/>
  <c r="L125" i="7"/>
  <c r="K125" i="7"/>
  <c r="J125" i="7"/>
  <c r="I125" i="7" s="1"/>
  <c r="N124" i="7"/>
  <c r="M124" i="7"/>
  <c r="L124" i="7"/>
  <c r="K124" i="7"/>
  <c r="I124" i="7" s="1"/>
  <c r="J124" i="7"/>
  <c r="N123" i="7"/>
  <c r="M123" i="7"/>
  <c r="L123" i="7"/>
  <c r="K123" i="7"/>
  <c r="J123" i="7"/>
  <c r="I123" i="7" s="1"/>
  <c r="N122" i="7"/>
  <c r="M122" i="7"/>
  <c r="L122" i="7"/>
  <c r="K122" i="7"/>
  <c r="I122" i="7" s="1"/>
  <c r="J122" i="7"/>
  <c r="N121" i="7"/>
  <c r="M121" i="7"/>
  <c r="L121" i="7"/>
  <c r="K121" i="7"/>
  <c r="J121" i="7"/>
  <c r="I121" i="7" s="1"/>
  <c r="N120" i="7"/>
  <c r="M120" i="7"/>
  <c r="L120" i="7"/>
  <c r="K120" i="7"/>
  <c r="I120" i="7" s="1"/>
  <c r="J120" i="7"/>
  <c r="N119" i="7"/>
  <c r="M119" i="7"/>
  <c r="L119" i="7"/>
  <c r="K119" i="7"/>
  <c r="J119" i="7"/>
  <c r="I119" i="7" s="1"/>
  <c r="N118" i="7"/>
  <c r="M118" i="7"/>
  <c r="L118" i="7"/>
  <c r="K118" i="7"/>
  <c r="I118" i="7" s="1"/>
  <c r="J118" i="7"/>
  <c r="N117" i="7"/>
  <c r="M117" i="7"/>
  <c r="L117" i="7"/>
  <c r="K117" i="7"/>
  <c r="J117" i="7"/>
  <c r="I117" i="7" s="1"/>
  <c r="N116" i="7"/>
  <c r="M116" i="7"/>
  <c r="L116" i="7"/>
  <c r="K116" i="7"/>
  <c r="I116" i="7" s="1"/>
  <c r="J116" i="7"/>
  <c r="N115" i="7"/>
  <c r="M115" i="7"/>
  <c r="L115" i="7"/>
  <c r="K115" i="7"/>
  <c r="J115" i="7"/>
  <c r="I115" i="7" s="1"/>
  <c r="N114" i="7"/>
  <c r="M114" i="7"/>
  <c r="L114" i="7"/>
  <c r="K114" i="7"/>
  <c r="I114" i="7" s="1"/>
  <c r="J114" i="7"/>
  <c r="N113" i="7"/>
  <c r="M113" i="7"/>
  <c r="L113" i="7"/>
  <c r="K113" i="7"/>
  <c r="J113" i="7"/>
  <c r="I113" i="7" s="1"/>
  <c r="N112" i="7"/>
  <c r="M112" i="7"/>
  <c r="L112" i="7"/>
  <c r="K112" i="7"/>
  <c r="I112" i="7" s="1"/>
  <c r="J112" i="7"/>
  <c r="N111" i="7"/>
  <c r="M111" i="7"/>
  <c r="L111" i="7"/>
  <c r="K111" i="7"/>
  <c r="J111" i="7"/>
  <c r="I111" i="7" s="1"/>
  <c r="N110" i="7"/>
  <c r="M110" i="7"/>
  <c r="L110" i="7"/>
  <c r="K110" i="7"/>
  <c r="I110" i="7" s="1"/>
  <c r="J110" i="7"/>
  <c r="N109" i="7"/>
  <c r="M109" i="7"/>
  <c r="L109" i="7"/>
  <c r="K109" i="7"/>
  <c r="J109" i="7"/>
  <c r="I109" i="7" s="1"/>
  <c r="N108" i="7"/>
  <c r="M108" i="7"/>
  <c r="L108" i="7"/>
  <c r="K108" i="7"/>
  <c r="I108" i="7" s="1"/>
  <c r="J108" i="7"/>
  <c r="N107" i="7"/>
  <c r="M107" i="7"/>
  <c r="L107" i="7"/>
  <c r="K107" i="7"/>
  <c r="J107" i="7"/>
  <c r="I107" i="7" s="1"/>
  <c r="N106" i="7"/>
  <c r="M106" i="7"/>
  <c r="L106" i="7"/>
  <c r="K106" i="7"/>
  <c r="I106" i="7" s="1"/>
  <c r="J106" i="7"/>
  <c r="N105" i="7"/>
  <c r="M105" i="7"/>
  <c r="L105" i="7"/>
  <c r="K105" i="7"/>
  <c r="J105" i="7"/>
  <c r="I105" i="7" s="1"/>
  <c r="N104" i="7"/>
  <c r="M104" i="7"/>
  <c r="L104" i="7"/>
  <c r="K104" i="7"/>
  <c r="I104" i="7" s="1"/>
  <c r="J104" i="7"/>
  <c r="N103" i="7"/>
  <c r="M103" i="7"/>
  <c r="L103" i="7"/>
  <c r="K103" i="7"/>
  <c r="J103" i="7"/>
  <c r="I103" i="7" s="1"/>
  <c r="N102" i="7"/>
  <c r="M102" i="7"/>
  <c r="L102" i="7"/>
  <c r="K102" i="7"/>
  <c r="I102" i="7" s="1"/>
  <c r="J102" i="7"/>
  <c r="N101" i="7"/>
  <c r="M101" i="7"/>
  <c r="L101" i="7"/>
  <c r="K101" i="7"/>
  <c r="J101" i="7"/>
  <c r="I101" i="7" s="1"/>
  <c r="N100" i="7"/>
  <c r="M100" i="7"/>
  <c r="L100" i="7"/>
  <c r="K100" i="7"/>
  <c r="I100" i="7" s="1"/>
  <c r="J100" i="7"/>
  <c r="N99" i="7"/>
  <c r="M99" i="7"/>
  <c r="L99" i="7"/>
  <c r="K99" i="7"/>
  <c r="J99" i="7"/>
  <c r="I99" i="7" s="1"/>
  <c r="N98" i="7"/>
  <c r="M98" i="7"/>
  <c r="L98" i="7"/>
  <c r="K98" i="7"/>
  <c r="I98" i="7" s="1"/>
  <c r="J98" i="7"/>
  <c r="N97" i="7"/>
  <c r="M97" i="7"/>
  <c r="L97" i="7"/>
  <c r="K97" i="7"/>
  <c r="J97" i="7"/>
  <c r="I97" i="7" s="1"/>
  <c r="N96" i="7"/>
  <c r="M96" i="7"/>
  <c r="L96" i="7"/>
  <c r="K96" i="7"/>
  <c r="I96" i="7" s="1"/>
  <c r="J96" i="7"/>
  <c r="N95" i="7"/>
  <c r="M95" i="7"/>
  <c r="L95" i="7"/>
  <c r="K95" i="7"/>
  <c r="J95" i="7"/>
  <c r="I95" i="7" s="1"/>
  <c r="N94" i="7"/>
  <c r="M94" i="7"/>
  <c r="L94" i="7"/>
  <c r="K94" i="7"/>
  <c r="I94" i="7" s="1"/>
  <c r="J94" i="7"/>
  <c r="N93" i="7"/>
  <c r="M93" i="7"/>
  <c r="L93" i="7"/>
  <c r="K93" i="7"/>
  <c r="J93" i="7"/>
  <c r="I93" i="7" s="1"/>
  <c r="N92" i="7"/>
  <c r="M92" i="7"/>
  <c r="L92" i="7"/>
  <c r="K92" i="7"/>
  <c r="I92" i="7" s="1"/>
  <c r="J92" i="7"/>
  <c r="N91" i="7"/>
  <c r="M91" i="7"/>
  <c r="L91" i="7"/>
  <c r="K91" i="7"/>
  <c r="J91" i="7"/>
  <c r="I91" i="7" s="1"/>
  <c r="N90" i="7"/>
  <c r="M90" i="7"/>
  <c r="L90" i="7"/>
  <c r="K90" i="7"/>
  <c r="I90" i="7" s="1"/>
  <c r="J90" i="7"/>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I80" i="7" s="1"/>
  <c r="J80" i="7"/>
  <c r="N79" i="7"/>
  <c r="M79" i="7"/>
  <c r="L79" i="7"/>
  <c r="K79" i="7"/>
  <c r="J79" i="7"/>
  <c r="I79" i="7"/>
  <c r="N78" i="7"/>
  <c r="M78" i="7"/>
  <c r="L78" i="7"/>
  <c r="J78" i="7"/>
  <c r="L77" i="7"/>
  <c r="K77" i="7"/>
  <c r="J77" i="7"/>
  <c r="J76" i="7"/>
  <c r="J75" i="7"/>
  <c r="J74" i="7"/>
  <c r="J73" i="7"/>
  <c r="J72" i="7"/>
  <c r="J71" i="7"/>
  <c r="J70" i="7"/>
  <c r="N69" i="7"/>
  <c r="M69" i="7"/>
  <c r="J69" i="7"/>
  <c r="N68" i="7"/>
  <c r="M68" i="7"/>
  <c r="J68" i="7"/>
  <c r="N67" i="7"/>
  <c r="M67" i="7"/>
  <c r="K67" i="7"/>
  <c r="J67" i="7"/>
  <c r="I67" i="7" s="1"/>
  <c r="E67" i="7"/>
  <c r="L67" i="7" s="1"/>
  <c r="N66" i="7"/>
  <c r="M66" i="7"/>
  <c r="L66" i="7"/>
  <c r="K66" i="7"/>
  <c r="I66" i="7" s="1"/>
  <c r="J66" i="7"/>
  <c r="N65" i="7"/>
  <c r="M65" i="7"/>
  <c r="L65" i="7"/>
  <c r="K65" i="7"/>
  <c r="J65" i="7"/>
  <c r="I65" i="7"/>
  <c r="N64" i="7"/>
  <c r="M64" i="7"/>
  <c r="L64" i="7"/>
  <c r="K64" i="7"/>
  <c r="I64" i="7" s="1"/>
  <c r="J64" i="7"/>
  <c r="N63" i="7"/>
  <c r="M63" i="7"/>
  <c r="L63" i="7"/>
  <c r="K63" i="7"/>
  <c r="J63" i="7"/>
  <c r="I63" i="7"/>
  <c r="N62" i="7"/>
  <c r="M62" i="7"/>
  <c r="L62" i="7"/>
  <c r="K62" i="7"/>
  <c r="I62" i="7" s="1"/>
  <c r="J62" i="7"/>
  <c r="N61" i="7"/>
  <c r="M61" i="7"/>
  <c r="L61" i="7"/>
  <c r="K61" i="7"/>
  <c r="J61" i="7"/>
  <c r="I61" i="7"/>
  <c r="N60" i="7"/>
  <c r="M60" i="7"/>
  <c r="L60" i="7"/>
  <c r="K60" i="7"/>
  <c r="I60" i="7" s="1"/>
  <c r="J60" i="7"/>
  <c r="E12" i="7"/>
  <c r="D12" i="7"/>
  <c r="K10" i="7"/>
  <c r="K9" i="7"/>
  <c r="K8" i="7"/>
  <c r="K7" i="7"/>
  <c r="K6" i="7"/>
  <c r="K5" i="7"/>
  <c r="J5" i="7"/>
  <c r="L4" i="7"/>
  <c r="K4" i="7"/>
  <c r="J4" i="7"/>
  <c r="P3" i="7"/>
  <c r="O3" i="7"/>
  <c r="N3" i="7"/>
  <c r="M3" i="7"/>
  <c r="L3" i="7"/>
  <c r="K3" i="7"/>
  <c r="J3" i="7"/>
  <c r="K2" i="7"/>
  <c r="D1" i="7"/>
  <c r="L5" i="7" s="1"/>
  <c r="N399" i="6"/>
  <c r="M399" i="6"/>
  <c r="L399" i="6"/>
  <c r="K399" i="6"/>
  <c r="J399" i="6"/>
  <c r="I399" i="6" s="1"/>
  <c r="N398" i="6"/>
  <c r="M398" i="6"/>
  <c r="L398" i="6"/>
  <c r="K398" i="6"/>
  <c r="J398" i="6"/>
  <c r="N397" i="6"/>
  <c r="M397" i="6"/>
  <c r="L397" i="6"/>
  <c r="K397" i="6"/>
  <c r="J397" i="6"/>
  <c r="I397" i="6" s="1"/>
  <c r="N396" i="6"/>
  <c r="M396" i="6"/>
  <c r="L396" i="6"/>
  <c r="K396" i="6"/>
  <c r="J396" i="6"/>
  <c r="N395" i="6"/>
  <c r="M395" i="6"/>
  <c r="L395" i="6"/>
  <c r="K395" i="6"/>
  <c r="J395" i="6"/>
  <c r="I395" i="6" s="1"/>
  <c r="N394" i="6"/>
  <c r="M394" i="6"/>
  <c r="L394" i="6"/>
  <c r="K394" i="6"/>
  <c r="J394" i="6"/>
  <c r="N393" i="6"/>
  <c r="M393" i="6"/>
  <c r="L393" i="6"/>
  <c r="K393" i="6"/>
  <c r="J393" i="6"/>
  <c r="I393" i="6" s="1"/>
  <c r="N392" i="6"/>
  <c r="M392" i="6"/>
  <c r="L392" i="6"/>
  <c r="K392" i="6"/>
  <c r="J392" i="6"/>
  <c r="N391" i="6"/>
  <c r="M391" i="6"/>
  <c r="L391" i="6"/>
  <c r="K391" i="6"/>
  <c r="J391" i="6"/>
  <c r="I391" i="6" s="1"/>
  <c r="N390" i="6"/>
  <c r="M390" i="6"/>
  <c r="L390" i="6"/>
  <c r="K390" i="6"/>
  <c r="J390" i="6"/>
  <c r="N389" i="6"/>
  <c r="M389" i="6"/>
  <c r="L389" i="6"/>
  <c r="K389" i="6"/>
  <c r="J389" i="6"/>
  <c r="I389" i="6" s="1"/>
  <c r="N388" i="6"/>
  <c r="M388" i="6"/>
  <c r="L388" i="6"/>
  <c r="K388" i="6"/>
  <c r="J388" i="6"/>
  <c r="N387" i="6"/>
  <c r="M387" i="6"/>
  <c r="L387" i="6"/>
  <c r="K387" i="6"/>
  <c r="J387" i="6"/>
  <c r="I387" i="6" s="1"/>
  <c r="N386" i="6"/>
  <c r="M386" i="6"/>
  <c r="L386" i="6"/>
  <c r="K386" i="6"/>
  <c r="J386" i="6"/>
  <c r="N385" i="6"/>
  <c r="M385" i="6"/>
  <c r="L385" i="6"/>
  <c r="K385" i="6"/>
  <c r="J385" i="6"/>
  <c r="N384" i="6"/>
  <c r="M384" i="6"/>
  <c r="L384" i="6"/>
  <c r="K384" i="6"/>
  <c r="J384" i="6"/>
  <c r="N383" i="6"/>
  <c r="M383" i="6"/>
  <c r="L383" i="6"/>
  <c r="K383" i="6"/>
  <c r="J383" i="6"/>
  <c r="I383" i="6" s="1"/>
  <c r="N382" i="6"/>
  <c r="M382" i="6"/>
  <c r="L382" i="6"/>
  <c r="K382" i="6"/>
  <c r="J382" i="6"/>
  <c r="N381" i="6"/>
  <c r="M381" i="6"/>
  <c r="L381" i="6"/>
  <c r="K381" i="6"/>
  <c r="J381" i="6"/>
  <c r="N380" i="6"/>
  <c r="M380" i="6"/>
  <c r="L380" i="6"/>
  <c r="K380" i="6"/>
  <c r="J380" i="6"/>
  <c r="N379" i="6"/>
  <c r="M379" i="6"/>
  <c r="L379" i="6"/>
  <c r="K379" i="6"/>
  <c r="J379" i="6"/>
  <c r="I379" i="6" s="1"/>
  <c r="N378" i="6"/>
  <c r="M378" i="6"/>
  <c r="L378" i="6"/>
  <c r="K378" i="6"/>
  <c r="J378" i="6"/>
  <c r="N377" i="6"/>
  <c r="M377" i="6"/>
  <c r="L377" i="6"/>
  <c r="K377" i="6"/>
  <c r="J377" i="6"/>
  <c r="N376" i="6"/>
  <c r="M376" i="6"/>
  <c r="L376" i="6"/>
  <c r="K376" i="6"/>
  <c r="J376" i="6"/>
  <c r="N375" i="6"/>
  <c r="M375" i="6"/>
  <c r="L375" i="6"/>
  <c r="K375" i="6"/>
  <c r="J375" i="6"/>
  <c r="I375" i="6" s="1"/>
  <c r="N374" i="6"/>
  <c r="M374" i="6"/>
  <c r="L374" i="6"/>
  <c r="K374" i="6"/>
  <c r="J374" i="6"/>
  <c r="N373" i="6"/>
  <c r="M373" i="6"/>
  <c r="L373" i="6"/>
  <c r="K373" i="6"/>
  <c r="J373" i="6"/>
  <c r="N372" i="6"/>
  <c r="M372" i="6"/>
  <c r="L372" i="6"/>
  <c r="K372" i="6"/>
  <c r="J372" i="6"/>
  <c r="N371" i="6"/>
  <c r="M371" i="6"/>
  <c r="L371" i="6"/>
  <c r="K371" i="6"/>
  <c r="J371" i="6"/>
  <c r="I371" i="6" s="1"/>
  <c r="N370" i="6"/>
  <c r="M370" i="6"/>
  <c r="L370" i="6"/>
  <c r="K370" i="6"/>
  <c r="J370" i="6"/>
  <c r="N369" i="6"/>
  <c r="M369" i="6"/>
  <c r="L369" i="6"/>
  <c r="K369" i="6"/>
  <c r="J369" i="6"/>
  <c r="N368" i="6"/>
  <c r="M368" i="6"/>
  <c r="L368" i="6"/>
  <c r="K368" i="6"/>
  <c r="J368" i="6"/>
  <c r="N367" i="6"/>
  <c r="M367" i="6"/>
  <c r="L367" i="6"/>
  <c r="K367" i="6"/>
  <c r="J367" i="6"/>
  <c r="I367" i="6" s="1"/>
  <c r="N366" i="6"/>
  <c r="M366" i="6"/>
  <c r="L366" i="6"/>
  <c r="K366" i="6"/>
  <c r="J366" i="6"/>
  <c r="N365" i="6"/>
  <c r="M365" i="6"/>
  <c r="L365" i="6"/>
  <c r="K365" i="6"/>
  <c r="J365" i="6"/>
  <c r="N364" i="6"/>
  <c r="M364" i="6"/>
  <c r="L364" i="6"/>
  <c r="K364" i="6"/>
  <c r="J364" i="6"/>
  <c r="N363" i="6"/>
  <c r="M363" i="6"/>
  <c r="L363" i="6"/>
  <c r="K363" i="6"/>
  <c r="J363" i="6"/>
  <c r="I363" i="6" s="1"/>
  <c r="N362" i="6"/>
  <c r="M362" i="6"/>
  <c r="L362" i="6"/>
  <c r="K362" i="6"/>
  <c r="J362" i="6"/>
  <c r="N361" i="6"/>
  <c r="M361" i="6"/>
  <c r="L361" i="6"/>
  <c r="K361" i="6"/>
  <c r="J361" i="6"/>
  <c r="N360" i="6"/>
  <c r="M360" i="6"/>
  <c r="L360" i="6"/>
  <c r="K360" i="6"/>
  <c r="J360" i="6"/>
  <c r="N359" i="6"/>
  <c r="M359" i="6"/>
  <c r="L359" i="6"/>
  <c r="K359" i="6"/>
  <c r="J359" i="6"/>
  <c r="I359" i="6" s="1"/>
  <c r="N358" i="6"/>
  <c r="M358" i="6"/>
  <c r="L358" i="6"/>
  <c r="K358" i="6"/>
  <c r="J358" i="6"/>
  <c r="N357" i="6"/>
  <c r="M357" i="6"/>
  <c r="L357" i="6"/>
  <c r="K357" i="6"/>
  <c r="J357" i="6"/>
  <c r="N356" i="6"/>
  <c r="M356" i="6"/>
  <c r="L356" i="6"/>
  <c r="K356" i="6"/>
  <c r="J356" i="6"/>
  <c r="N355" i="6"/>
  <c r="M355" i="6"/>
  <c r="L355" i="6"/>
  <c r="K355" i="6"/>
  <c r="J355" i="6"/>
  <c r="I355" i="6" s="1"/>
  <c r="N354" i="6"/>
  <c r="M354" i="6"/>
  <c r="L354" i="6"/>
  <c r="K354" i="6"/>
  <c r="J354" i="6"/>
  <c r="N353" i="6"/>
  <c r="M353" i="6"/>
  <c r="L353" i="6"/>
  <c r="K353" i="6"/>
  <c r="J353" i="6"/>
  <c r="N352" i="6"/>
  <c r="M352" i="6"/>
  <c r="L352" i="6"/>
  <c r="K352" i="6"/>
  <c r="J352" i="6"/>
  <c r="N351" i="6"/>
  <c r="M351" i="6"/>
  <c r="L351" i="6"/>
  <c r="K351" i="6"/>
  <c r="J351" i="6"/>
  <c r="I351" i="6" s="1"/>
  <c r="N350" i="6"/>
  <c r="M350" i="6"/>
  <c r="L350" i="6"/>
  <c r="K350" i="6"/>
  <c r="J350" i="6"/>
  <c r="N349" i="6"/>
  <c r="M349" i="6"/>
  <c r="L349" i="6"/>
  <c r="K349" i="6"/>
  <c r="J349" i="6"/>
  <c r="N348" i="6"/>
  <c r="M348" i="6"/>
  <c r="L348" i="6"/>
  <c r="K348" i="6"/>
  <c r="J348" i="6"/>
  <c r="N347" i="6"/>
  <c r="M347" i="6"/>
  <c r="L347" i="6"/>
  <c r="K347" i="6"/>
  <c r="J347" i="6"/>
  <c r="I347" i="6" s="1"/>
  <c r="N346" i="6"/>
  <c r="M346" i="6"/>
  <c r="L346" i="6"/>
  <c r="K346" i="6"/>
  <c r="J346" i="6"/>
  <c r="N345" i="6"/>
  <c r="M345" i="6"/>
  <c r="L345" i="6"/>
  <c r="K345" i="6"/>
  <c r="J345" i="6"/>
  <c r="N344" i="6"/>
  <c r="M344" i="6"/>
  <c r="L344" i="6"/>
  <c r="K344" i="6"/>
  <c r="J344" i="6"/>
  <c r="N343" i="6"/>
  <c r="M343" i="6"/>
  <c r="L343" i="6"/>
  <c r="K343" i="6"/>
  <c r="J343" i="6"/>
  <c r="I343" i="6" s="1"/>
  <c r="N342" i="6"/>
  <c r="M342" i="6"/>
  <c r="L342" i="6"/>
  <c r="K342" i="6"/>
  <c r="J342" i="6"/>
  <c r="N341" i="6"/>
  <c r="M341" i="6"/>
  <c r="L341" i="6"/>
  <c r="K341" i="6"/>
  <c r="J341" i="6"/>
  <c r="N340" i="6"/>
  <c r="M340" i="6"/>
  <c r="L340" i="6"/>
  <c r="K340" i="6"/>
  <c r="J340" i="6"/>
  <c r="N339" i="6"/>
  <c r="M339" i="6"/>
  <c r="L339" i="6"/>
  <c r="K339" i="6"/>
  <c r="J339" i="6"/>
  <c r="I339" i="6" s="1"/>
  <c r="N338" i="6"/>
  <c r="M338" i="6"/>
  <c r="L338" i="6"/>
  <c r="K338" i="6"/>
  <c r="J338" i="6"/>
  <c r="N337" i="6"/>
  <c r="M337" i="6"/>
  <c r="L337" i="6"/>
  <c r="K337" i="6"/>
  <c r="J337" i="6"/>
  <c r="N336" i="6"/>
  <c r="M336" i="6"/>
  <c r="L336" i="6"/>
  <c r="K336" i="6"/>
  <c r="J336" i="6"/>
  <c r="N335" i="6"/>
  <c r="M335" i="6"/>
  <c r="L335" i="6"/>
  <c r="K335" i="6"/>
  <c r="J335" i="6"/>
  <c r="I335" i="6" s="1"/>
  <c r="N334" i="6"/>
  <c r="M334" i="6"/>
  <c r="L334" i="6"/>
  <c r="K334" i="6"/>
  <c r="J334" i="6"/>
  <c r="N333" i="6"/>
  <c r="M333" i="6"/>
  <c r="L333" i="6"/>
  <c r="K333" i="6"/>
  <c r="J333" i="6"/>
  <c r="N332" i="6"/>
  <c r="M332" i="6"/>
  <c r="L332" i="6"/>
  <c r="K332" i="6"/>
  <c r="J332" i="6"/>
  <c r="N331" i="6"/>
  <c r="M331" i="6"/>
  <c r="L331" i="6"/>
  <c r="K331" i="6"/>
  <c r="J331" i="6"/>
  <c r="I331" i="6" s="1"/>
  <c r="N330" i="6"/>
  <c r="M330" i="6"/>
  <c r="L330" i="6"/>
  <c r="K330" i="6"/>
  <c r="J330" i="6"/>
  <c r="N329" i="6"/>
  <c r="M329" i="6"/>
  <c r="L329" i="6"/>
  <c r="K329" i="6"/>
  <c r="J329" i="6"/>
  <c r="N328" i="6"/>
  <c r="M328" i="6"/>
  <c r="L328" i="6"/>
  <c r="K328" i="6"/>
  <c r="J328" i="6"/>
  <c r="N327" i="6"/>
  <c r="M327" i="6"/>
  <c r="L327" i="6"/>
  <c r="K327" i="6"/>
  <c r="J327" i="6"/>
  <c r="I327" i="6" s="1"/>
  <c r="N326" i="6"/>
  <c r="M326" i="6"/>
  <c r="L326" i="6"/>
  <c r="K326" i="6"/>
  <c r="J326" i="6"/>
  <c r="N325" i="6"/>
  <c r="M325" i="6"/>
  <c r="L325" i="6"/>
  <c r="K325" i="6"/>
  <c r="J325" i="6"/>
  <c r="N324" i="6"/>
  <c r="M324" i="6"/>
  <c r="L324" i="6"/>
  <c r="K324" i="6"/>
  <c r="J324" i="6"/>
  <c r="N323" i="6"/>
  <c r="M323" i="6"/>
  <c r="L323" i="6"/>
  <c r="K323" i="6"/>
  <c r="J323" i="6"/>
  <c r="I323" i="6" s="1"/>
  <c r="N322" i="6"/>
  <c r="M322" i="6"/>
  <c r="L322" i="6"/>
  <c r="K322" i="6"/>
  <c r="J322" i="6"/>
  <c r="N321" i="6"/>
  <c r="M321" i="6"/>
  <c r="L321" i="6"/>
  <c r="K321" i="6"/>
  <c r="J321" i="6"/>
  <c r="N320" i="6"/>
  <c r="M320" i="6"/>
  <c r="L320" i="6"/>
  <c r="K320" i="6"/>
  <c r="J320" i="6"/>
  <c r="N319" i="6"/>
  <c r="M319" i="6"/>
  <c r="L319" i="6"/>
  <c r="K319" i="6"/>
  <c r="J319" i="6"/>
  <c r="I319" i="6" s="1"/>
  <c r="N318" i="6"/>
  <c r="M318" i="6"/>
  <c r="L318" i="6"/>
  <c r="K318" i="6"/>
  <c r="J318" i="6"/>
  <c r="N317" i="6"/>
  <c r="M317" i="6"/>
  <c r="L317" i="6"/>
  <c r="K317" i="6"/>
  <c r="J317" i="6"/>
  <c r="N316" i="6"/>
  <c r="M316" i="6"/>
  <c r="L316" i="6"/>
  <c r="K316" i="6"/>
  <c r="J316" i="6"/>
  <c r="N315" i="6"/>
  <c r="M315" i="6"/>
  <c r="L315" i="6"/>
  <c r="K315" i="6"/>
  <c r="J315" i="6"/>
  <c r="I315" i="6" s="1"/>
  <c r="N314" i="6"/>
  <c r="M314" i="6"/>
  <c r="L314" i="6"/>
  <c r="K314" i="6"/>
  <c r="J314" i="6"/>
  <c r="N313" i="6"/>
  <c r="M313" i="6"/>
  <c r="L313" i="6"/>
  <c r="K313" i="6"/>
  <c r="J313" i="6"/>
  <c r="N312" i="6"/>
  <c r="M312" i="6"/>
  <c r="L312" i="6"/>
  <c r="K312" i="6"/>
  <c r="J312" i="6"/>
  <c r="N311" i="6"/>
  <c r="M311" i="6"/>
  <c r="L311" i="6"/>
  <c r="K311" i="6"/>
  <c r="J311" i="6"/>
  <c r="I311" i="6" s="1"/>
  <c r="N310" i="6"/>
  <c r="M310" i="6"/>
  <c r="L310" i="6"/>
  <c r="K310" i="6"/>
  <c r="J310" i="6"/>
  <c r="N309" i="6"/>
  <c r="M309" i="6"/>
  <c r="L309" i="6"/>
  <c r="K309" i="6"/>
  <c r="J309" i="6"/>
  <c r="N308" i="6"/>
  <c r="M308" i="6"/>
  <c r="L308" i="6"/>
  <c r="K308" i="6"/>
  <c r="J308" i="6"/>
  <c r="N307" i="6"/>
  <c r="M307" i="6"/>
  <c r="L307" i="6"/>
  <c r="K307" i="6"/>
  <c r="J307" i="6"/>
  <c r="I307" i="6" s="1"/>
  <c r="N306" i="6"/>
  <c r="M306" i="6"/>
  <c r="L306" i="6"/>
  <c r="K306" i="6"/>
  <c r="J306" i="6"/>
  <c r="N305" i="6"/>
  <c r="M305" i="6"/>
  <c r="L305" i="6"/>
  <c r="K305" i="6"/>
  <c r="J305" i="6"/>
  <c r="N304" i="6"/>
  <c r="M304" i="6"/>
  <c r="L304" i="6"/>
  <c r="K304" i="6"/>
  <c r="J304" i="6"/>
  <c r="N303" i="6"/>
  <c r="M303" i="6"/>
  <c r="L303" i="6"/>
  <c r="K303" i="6"/>
  <c r="J303" i="6"/>
  <c r="I303" i="6" s="1"/>
  <c r="N302" i="6"/>
  <c r="M302" i="6"/>
  <c r="L302" i="6"/>
  <c r="K302" i="6"/>
  <c r="J302" i="6"/>
  <c r="N301" i="6"/>
  <c r="M301" i="6"/>
  <c r="L301" i="6"/>
  <c r="K301" i="6"/>
  <c r="J301" i="6"/>
  <c r="N300" i="6"/>
  <c r="M300" i="6"/>
  <c r="L300" i="6"/>
  <c r="K300" i="6"/>
  <c r="J300" i="6"/>
  <c r="N299" i="6"/>
  <c r="M299" i="6"/>
  <c r="L299" i="6"/>
  <c r="K299" i="6"/>
  <c r="J299" i="6"/>
  <c r="I299" i="6" s="1"/>
  <c r="N298" i="6"/>
  <c r="M298" i="6"/>
  <c r="L298" i="6"/>
  <c r="K298" i="6"/>
  <c r="J298" i="6"/>
  <c r="N297" i="6"/>
  <c r="M297" i="6"/>
  <c r="L297" i="6"/>
  <c r="K297" i="6"/>
  <c r="J297" i="6"/>
  <c r="N296" i="6"/>
  <c r="M296" i="6"/>
  <c r="L296" i="6"/>
  <c r="K296" i="6"/>
  <c r="J296" i="6"/>
  <c r="N295" i="6"/>
  <c r="M295" i="6"/>
  <c r="L295" i="6"/>
  <c r="K295" i="6"/>
  <c r="J295" i="6"/>
  <c r="I295" i="6" s="1"/>
  <c r="N294" i="6"/>
  <c r="M294" i="6"/>
  <c r="L294" i="6"/>
  <c r="K294" i="6"/>
  <c r="J294" i="6"/>
  <c r="N293" i="6"/>
  <c r="M293" i="6"/>
  <c r="L293" i="6"/>
  <c r="K293" i="6"/>
  <c r="J293" i="6"/>
  <c r="N292" i="6"/>
  <c r="M292" i="6"/>
  <c r="L292" i="6"/>
  <c r="K292" i="6"/>
  <c r="J292" i="6"/>
  <c r="N291" i="6"/>
  <c r="M291" i="6"/>
  <c r="L291" i="6"/>
  <c r="K291" i="6"/>
  <c r="J291" i="6"/>
  <c r="I291" i="6" s="1"/>
  <c r="N290" i="6"/>
  <c r="M290" i="6"/>
  <c r="L290" i="6"/>
  <c r="K290" i="6"/>
  <c r="J290" i="6"/>
  <c r="N289" i="6"/>
  <c r="M289" i="6"/>
  <c r="L289" i="6"/>
  <c r="K289" i="6"/>
  <c r="J289" i="6"/>
  <c r="N288" i="6"/>
  <c r="M288" i="6"/>
  <c r="L288" i="6"/>
  <c r="K288" i="6"/>
  <c r="J288" i="6"/>
  <c r="N287" i="6"/>
  <c r="M287" i="6"/>
  <c r="L287" i="6"/>
  <c r="K287" i="6"/>
  <c r="J287" i="6"/>
  <c r="I287" i="6" s="1"/>
  <c r="N286" i="6"/>
  <c r="M286" i="6"/>
  <c r="L286" i="6"/>
  <c r="K286" i="6"/>
  <c r="J286" i="6"/>
  <c r="N285" i="6"/>
  <c r="M285" i="6"/>
  <c r="L285" i="6"/>
  <c r="K285" i="6"/>
  <c r="J285" i="6"/>
  <c r="N284" i="6"/>
  <c r="M284" i="6"/>
  <c r="L284" i="6"/>
  <c r="K284" i="6"/>
  <c r="J284" i="6"/>
  <c r="N283" i="6"/>
  <c r="M283" i="6"/>
  <c r="L283" i="6"/>
  <c r="K283" i="6"/>
  <c r="J283" i="6"/>
  <c r="I283" i="6" s="1"/>
  <c r="N282" i="6"/>
  <c r="M282" i="6"/>
  <c r="L282" i="6"/>
  <c r="K282" i="6"/>
  <c r="J282" i="6"/>
  <c r="N281" i="6"/>
  <c r="M281" i="6"/>
  <c r="L281" i="6"/>
  <c r="K281" i="6"/>
  <c r="J281" i="6"/>
  <c r="N280" i="6"/>
  <c r="M280" i="6"/>
  <c r="L280" i="6"/>
  <c r="K280" i="6"/>
  <c r="J280" i="6"/>
  <c r="N279" i="6"/>
  <c r="M279" i="6"/>
  <c r="L279" i="6"/>
  <c r="K279" i="6"/>
  <c r="J279" i="6"/>
  <c r="I279" i="6" s="1"/>
  <c r="N278" i="6"/>
  <c r="M278" i="6"/>
  <c r="L278" i="6"/>
  <c r="K278" i="6"/>
  <c r="J278" i="6"/>
  <c r="N277" i="6"/>
  <c r="M277" i="6"/>
  <c r="L277" i="6"/>
  <c r="K277" i="6"/>
  <c r="J277" i="6"/>
  <c r="N276" i="6"/>
  <c r="M276" i="6"/>
  <c r="L276" i="6"/>
  <c r="K276" i="6"/>
  <c r="J276" i="6"/>
  <c r="N275" i="6"/>
  <c r="M275" i="6"/>
  <c r="L275" i="6"/>
  <c r="K275" i="6"/>
  <c r="J275" i="6"/>
  <c r="I275" i="6" s="1"/>
  <c r="N274" i="6"/>
  <c r="M274" i="6"/>
  <c r="L274" i="6"/>
  <c r="K274" i="6"/>
  <c r="J274" i="6"/>
  <c r="N273" i="6"/>
  <c r="M273" i="6"/>
  <c r="L273" i="6"/>
  <c r="K273" i="6"/>
  <c r="J273" i="6"/>
  <c r="N272" i="6"/>
  <c r="M272" i="6"/>
  <c r="L272" i="6"/>
  <c r="K272" i="6"/>
  <c r="J272" i="6"/>
  <c r="N271" i="6"/>
  <c r="M271" i="6"/>
  <c r="L271" i="6"/>
  <c r="K271" i="6"/>
  <c r="J271" i="6"/>
  <c r="I271" i="6" s="1"/>
  <c r="N270" i="6"/>
  <c r="M270" i="6"/>
  <c r="L270" i="6"/>
  <c r="K270" i="6"/>
  <c r="J270" i="6"/>
  <c r="N269" i="6"/>
  <c r="M269" i="6"/>
  <c r="L269" i="6"/>
  <c r="K269" i="6"/>
  <c r="J269" i="6"/>
  <c r="N268" i="6"/>
  <c r="M268" i="6"/>
  <c r="L268" i="6"/>
  <c r="K268" i="6"/>
  <c r="J268" i="6"/>
  <c r="N267" i="6"/>
  <c r="M267" i="6"/>
  <c r="L267" i="6"/>
  <c r="K267" i="6"/>
  <c r="J267" i="6"/>
  <c r="I267" i="6" s="1"/>
  <c r="N266" i="6"/>
  <c r="M266" i="6"/>
  <c r="L266" i="6"/>
  <c r="K266" i="6"/>
  <c r="J266" i="6"/>
  <c r="N265" i="6"/>
  <c r="M265" i="6"/>
  <c r="L265" i="6"/>
  <c r="K265" i="6"/>
  <c r="J265" i="6"/>
  <c r="N264" i="6"/>
  <c r="M264" i="6"/>
  <c r="L264" i="6"/>
  <c r="K264" i="6"/>
  <c r="J264" i="6"/>
  <c r="N263" i="6"/>
  <c r="M263" i="6"/>
  <c r="L263" i="6"/>
  <c r="K263" i="6"/>
  <c r="J263" i="6"/>
  <c r="I263" i="6" s="1"/>
  <c r="N262" i="6"/>
  <c r="M262" i="6"/>
  <c r="L262" i="6"/>
  <c r="K262" i="6"/>
  <c r="J262" i="6"/>
  <c r="N261" i="6"/>
  <c r="M261" i="6"/>
  <c r="L261" i="6"/>
  <c r="K261" i="6"/>
  <c r="J261" i="6"/>
  <c r="N260" i="6"/>
  <c r="M260" i="6"/>
  <c r="L260" i="6"/>
  <c r="K260" i="6"/>
  <c r="J260" i="6"/>
  <c r="N259" i="6"/>
  <c r="M259" i="6"/>
  <c r="L259" i="6"/>
  <c r="K259" i="6"/>
  <c r="J259" i="6"/>
  <c r="I259" i="6" s="1"/>
  <c r="N258" i="6"/>
  <c r="M258" i="6"/>
  <c r="L258" i="6"/>
  <c r="K258" i="6"/>
  <c r="J258" i="6"/>
  <c r="N257" i="6"/>
  <c r="M257" i="6"/>
  <c r="L257" i="6"/>
  <c r="K257" i="6"/>
  <c r="J257" i="6"/>
  <c r="N256" i="6"/>
  <c r="M256" i="6"/>
  <c r="L256" i="6"/>
  <c r="K256" i="6"/>
  <c r="J256" i="6"/>
  <c r="N255" i="6"/>
  <c r="M255" i="6"/>
  <c r="L255" i="6"/>
  <c r="K255" i="6"/>
  <c r="J255" i="6"/>
  <c r="I255" i="6" s="1"/>
  <c r="N254" i="6"/>
  <c r="M254" i="6"/>
  <c r="L254" i="6"/>
  <c r="K254" i="6"/>
  <c r="J254" i="6"/>
  <c r="N253" i="6"/>
  <c r="M253" i="6"/>
  <c r="L253" i="6"/>
  <c r="K253" i="6"/>
  <c r="J253" i="6"/>
  <c r="N252" i="6"/>
  <c r="M252" i="6"/>
  <c r="L252" i="6"/>
  <c r="K252" i="6"/>
  <c r="J252" i="6"/>
  <c r="N251" i="6"/>
  <c r="M251" i="6"/>
  <c r="L251" i="6"/>
  <c r="K251" i="6"/>
  <c r="J251" i="6"/>
  <c r="I251" i="6" s="1"/>
  <c r="N250" i="6"/>
  <c r="M250" i="6"/>
  <c r="L250" i="6"/>
  <c r="K250" i="6"/>
  <c r="J250" i="6"/>
  <c r="N249" i="6"/>
  <c r="M249" i="6"/>
  <c r="L249" i="6"/>
  <c r="K249" i="6"/>
  <c r="J249" i="6"/>
  <c r="N248" i="6"/>
  <c r="M248" i="6"/>
  <c r="L248" i="6"/>
  <c r="K248" i="6"/>
  <c r="J248" i="6"/>
  <c r="N247" i="6"/>
  <c r="M247" i="6"/>
  <c r="L247" i="6"/>
  <c r="K247" i="6"/>
  <c r="J247" i="6"/>
  <c r="I247" i="6" s="1"/>
  <c r="N246" i="6"/>
  <c r="M246" i="6"/>
  <c r="L246" i="6"/>
  <c r="K246" i="6"/>
  <c r="J246" i="6"/>
  <c r="N245" i="6"/>
  <c r="M245" i="6"/>
  <c r="L245" i="6"/>
  <c r="K245" i="6"/>
  <c r="J245" i="6"/>
  <c r="N244" i="6"/>
  <c r="M244" i="6"/>
  <c r="L244" i="6"/>
  <c r="K244" i="6"/>
  <c r="J244" i="6"/>
  <c r="N243" i="6"/>
  <c r="M243" i="6"/>
  <c r="L243" i="6"/>
  <c r="K243" i="6"/>
  <c r="J243" i="6"/>
  <c r="I243" i="6" s="1"/>
  <c r="N242" i="6"/>
  <c r="M242" i="6"/>
  <c r="L242" i="6"/>
  <c r="K242" i="6"/>
  <c r="J242" i="6"/>
  <c r="N241" i="6"/>
  <c r="M241" i="6"/>
  <c r="L241" i="6"/>
  <c r="K241" i="6"/>
  <c r="J241" i="6"/>
  <c r="N240" i="6"/>
  <c r="M240" i="6"/>
  <c r="L240" i="6"/>
  <c r="K240" i="6"/>
  <c r="J240" i="6"/>
  <c r="N239" i="6"/>
  <c r="M239" i="6"/>
  <c r="L239" i="6"/>
  <c r="K239" i="6"/>
  <c r="J239" i="6"/>
  <c r="I239" i="6" s="1"/>
  <c r="N238" i="6"/>
  <c r="M238" i="6"/>
  <c r="L238" i="6"/>
  <c r="K238" i="6"/>
  <c r="J238" i="6"/>
  <c r="N237" i="6"/>
  <c r="M237" i="6"/>
  <c r="L237" i="6"/>
  <c r="K237" i="6"/>
  <c r="J237" i="6"/>
  <c r="N236" i="6"/>
  <c r="M236" i="6"/>
  <c r="L236" i="6"/>
  <c r="K236" i="6"/>
  <c r="J236" i="6"/>
  <c r="N235" i="6"/>
  <c r="M235" i="6"/>
  <c r="L235" i="6"/>
  <c r="K235" i="6"/>
  <c r="J235" i="6"/>
  <c r="I235" i="6" s="1"/>
  <c r="N234" i="6"/>
  <c r="M234" i="6"/>
  <c r="L234" i="6"/>
  <c r="K234" i="6"/>
  <c r="J234" i="6"/>
  <c r="N233" i="6"/>
  <c r="M233" i="6"/>
  <c r="L233" i="6"/>
  <c r="K233" i="6"/>
  <c r="J233" i="6"/>
  <c r="N232" i="6"/>
  <c r="M232" i="6"/>
  <c r="L232" i="6"/>
  <c r="K232" i="6"/>
  <c r="J232" i="6"/>
  <c r="N231" i="6"/>
  <c r="M231" i="6"/>
  <c r="L231" i="6"/>
  <c r="K231" i="6"/>
  <c r="J231" i="6"/>
  <c r="I231" i="6" s="1"/>
  <c r="N230" i="6"/>
  <c r="M230" i="6"/>
  <c r="L230" i="6"/>
  <c r="K230" i="6"/>
  <c r="J230" i="6"/>
  <c r="N229" i="6"/>
  <c r="M229" i="6"/>
  <c r="L229" i="6"/>
  <c r="K229" i="6"/>
  <c r="J229" i="6"/>
  <c r="N228" i="6"/>
  <c r="M228" i="6"/>
  <c r="L228" i="6"/>
  <c r="K228" i="6"/>
  <c r="J228" i="6"/>
  <c r="N227" i="6"/>
  <c r="M227" i="6"/>
  <c r="L227" i="6"/>
  <c r="K227" i="6"/>
  <c r="J227" i="6"/>
  <c r="I227" i="6" s="1"/>
  <c r="N226" i="6"/>
  <c r="M226" i="6"/>
  <c r="L226" i="6"/>
  <c r="K226" i="6"/>
  <c r="J226" i="6"/>
  <c r="N225" i="6"/>
  <c r="M225" i="6"/>
  <c r="L225" i="6"/>
  <c r="K225" i="6"/>
  <c r="J225" i="6"/>
  <c r="N224" i="6"/>
  <c r="M224" i="6"/>
  <c r="L224" i="6"/>
  <c r="K224" i="6"/>
  <c r="J224" i="6"/>
  <c r="N223" i="6"/>
  <c r="M223" i="6"/>
  <c r="L223" i="6"/>
  <c r="K223" i="6"/>
  <c r="J223" i="6"/>
  <c r="I223" i="6" s="1"/>
  <c r="N222" i="6"/>
  <c r="M222" i="6"/>
  <c r="L222" i="6"/>
  <c r="K222" i="6"/>
  <c r="J222" i="6"/>
  <c r="N221" i="6"/>
  <c r="M221" i="6"/>
  <c r="L221" i="6"/>
  <c r="K221" i="6"/>
  <c r="J221" i="6"/>
  <c r="N220" i="6"/>
  <c r="M220" i="6"/>
  <c r="L220" i="6"/>
  <c r="K220" i="6"/>
  <c r="J220" i="6"/>
  <c r="N219" i="6"/>
  <c r="M219" i="6"/>
  <c r="L219" i="6"/>
  <c r="K219" i="6"/>
  <c r="J219" i="6"/>
  <c r="I219" i="6" s="1"/>
  <c r="N218" i="6"/>
  <c r="M218" i="6"/>
  <c r="L218" i="6"/>
  <c r="K218" i="6"/>
  <c r="J218" i="6"/>
  <c r="N217" i="6"/>
  <c r="M217" i="6"/>
  <c r="L217" i="6"/>
  <c r="K217" i="6"/>
  <c r="J217" i="6"/>
  <c r="N216" i="6"/>
  <c r="M216" i="6"/>
  <c r="L216" i="6"/>
  <c r="K216" i="6"/>
  <c r="J216" i="6"/>
  <c r="N215" i="6"/>
  <c r="M215" i="6"/>
  <c r="L215" i="6"/>
  <c r="K215" i="6"/>
  <c r="J215" i="6"/>
  <c r="I215" i="6" s="1"/>
  <c r="N214" i="6"/>
  <c r="M214" i="6"/>
  <c r="L214" i="6"/>
  <c r="K214" i="6"/>
  <c r="J214" i="6"/>
  <c r="N213" i="6"/>
  <c r="M213" i="6"/>
  <c r="L213" i="6"/>
  <c r="K213" i="6"/>
  <c r="J213" i="6"/>
  <c r="N212" i="6"/>
  <c r="M212" i="6"/>
  <c r="L212" i="6"/>
  <c r="K212" i="6"/>
  <c r="J212" i="6"/>
  <c r="N211" i="6"/>
  <c r="M211" i="6"/>
  <c r="L211" i="6"/>
  <c r="K211" i="6"/>
  <c r="J211" i="6"/>
  <c r="I211" i="6" s="1"/>
  <c r="N210" i="6"/>
  <c r="M210" i="6"/>
  <c r="L210" i="6"/>
  <c r="K210" i="6"/>
  <c r="J210" i="6"/>
  <c r="N209" i="6"/>
  <c r="M209" i="6"/>
  <c r="L209" i="6"/>
  <c r="K209" i="6"/>
  <c r="J209" i="6"/>
  <c r="N208" i="6"/>
  <c r="M208" i="6"/>
  <c r="L208" i="6"/>
  <c r="K208" i="6"/>
  <c r="J208" i="6"/>
  <c r="N207" i="6"/>
  <c r="M207" i="6"/>
  <c r="L207" i="6"/>
  <c r="K207" i="6"/>
  <c r="J207" i="6"/>
  <c r="I207" i="6" s="1"/>
  <c r="N206" i="6"/>
  <c r="M206" i="6"/>
  <c r="L206" i="6"/>
  <c r="K206" i="6"/>
  <c r="J206" i="6"/>
  <c r="N205" i="6"/>
  <c r="M205" i="6"/>
  <c r="L205" i="6"/>
  <c r="K205" i="6"/>
  <c r="J205" i="6"/>
  <c r="N204" i="6"/>
  <c r="M204" i="6"/>
  <c r="L204" i="6"/>
  <c r="K204" i="6"/>
  <c r="J204" i="6"/>
  <c r="N203" i="6"/>
  <c r="M203" i="6"/>
  <c r="L203" i="6"/>
  <c r="K203" i="6"/>
  <c r="J203" i="6"/>
  <c r="I203" i="6" s="1"/>
  <c r="N202" i="6"/>
  <c r="M202" i="6"/>
  <c r="L202" i="6"/>
  <c r="K202" i="6"/>
  <c r="J202" i="6"/>
  <c r="N201" i="6"/>
  <c r="M201" i="6"/>
  <c r="L201" i="6"/>
  <c r="K201" i="6"/>
  <c r="J201" i="6"/>
  <c r="N200" i="6"/>
  <c r="M200" i="6"/>
  <c r="L200" i="6"/>
  <c r="K200" i="6"/>
  <c r="J200" i="6"/>
  <c r="N199" i="6"/>
  <c r="M199" i="6"/>
  <c r="L199" i="6"/>
  <c r="K199" i="6"/>
  <c r="J199" i="6"/>
  <c r="I199" i="6" s="1"/>
  <c r="N198" i="6"/>
  <c r="M198" i="6"/>
  <c r="L198" i="6"/>
  <c r="K198" i="6"/>
  <c r="J198" i="6"/>
  <c r="N197" i="6"/>
  <c r="M197" i="6"/>
  <c r="L197" i="6"/>
  <c r="K197" i="6"/>
  <c r="J197" i="6"/>
  <c r="N196" i="6"/>
  <c r="M196" i="6"/>
  <c r="L196" i="6"/>
  <c r="K196" i="6"/>
  <c r="J196" i="6"/>
  <c r="N195" i="6"/>
  <c r="M195" i="6"/>
  <c r="L195" i="6"/>
  <c r="K195" i="6"/>
  <c r="J195" i="6"/>
  <c r="I195" i="6" s="1"/>
  <c r="N194" i="6"/>
  <c r="M194" i="6"/>
  <c r="L194" i="6"/>
  <c r="K194" i="6"/>
  <c r="J194" i="6"/>
  <c r="N193" i="6"/>
  <c r="M193" i="6"/>
  <c r="L193" i="6"/>
  <c r="K193" i="6"/>
  <c r="J193" i="6"/>
  <c r="N192" i="6"/>
  <c r="M192" i="6"/>
  <c r="L192" i="6"/>
  <c r="K192" i="6"/>
  <c r="J192" i="6"/>
  <c r="N191" i="6"/>
  <c r="M191" i="6"/>
  <c r="L191" i="6"/>
  <c r="K191" i="6"/>
  <c r="J191" i="6"/>
  <c r="I191" i="6" s="1"/>
  <c r="N190" i="6"/>
  <c r="M190" i="6"/>
  <c r="L190" i="6"/>
  <c r="K190" i="6"/>
  <c r="J190" i="6"/>
  <c r="N189" i="6"/>
  <c r="M189" i="6"/>
  <c r="L189" i="6"/>
  <c r="K189" i="6"/>
  <c r="J189" i="6"/>
  <c r="N188" i="6"/>
  <c r="M188" i="6"/>
  <c r="L188" i="6"/>
  <c r="K188" i="6"/>
  <c r="J188" i="6"/>
  <c r="N187" i="6"/>
  <c r="M187" i="6"/>
  <c r="L187" i="6"/>
  <c r="K187" i="6"/>
  <c r="J187" i="6"/>
  <c r="I187" i="6" s="1"/>
  <c r="N186" i="6"/>
  <c r="M186" i="6"/>
  <c r="L186" i="6"/>
  <c r="K186" i="6"/>
  <c r="J186" i="6"/>
  <c r="N185" i="6"/>
  <c r="M185" i="6"/>
  <c r="L185" i="6"/>
  <c r="K185" i="6"/>
  <c r="J185" i="6"/>
  <c r="N184" i="6"/>
  <c r="M184" i="6"/>
  <c r="L184" i="6"/>
  <c r="K184" i="6"/>
  <c r="J184" i="6"/>
  <c r="N183" i="6"/>
  <c r="M183" i="6"/>
  <c r="L183" i="6"/>
  <c r="K183" i="6"/>
  <c r="J183" i="6"/>
  <c r="I183" i="6" s="1"/>
  <c r="N182" i="6"/>
  <c r="M182" i="6"/>
  <c r="L182" i="6"/>
  <c r="K182" i="6"/>
  <c r="J182" i="6"/>
  <c r="N181" i="6"/>
  <c r="M181" i="6"/>
  <c r="L181" i="6"/>
  <c r="K181" i="6"/>
  <c r="J181" i="6"/>
  <c r="N180" i="6"/>
  <c r="M180" i="6"/>
  <c r="L180" i="6"/>
  <c r="K180" i="6"/>
  <c r="J180" i="6"/>
  <c r="N179" i="6"/>
  <c r="M179" i="6"/>
  <c r="L179" i="6"/>
  <c r="K179" i="6"/>
  <c r="J179" i="6"/>
  <c r="I179" i="6" s="1"/>
  <c r="N178" i="6"/>
  <c r="M178" i="6"/>
  <c r="L178" i="6"/>
  <c r="K178" i="6"/>
  <c r="J178" i="6"/>
  <c r="N177" i="6"/>
  <c r="M177" i="6"/>
  <c r="L177" i="6"/>
  <c r="K177" i="6"/>
  <c r="J177" i="6"/>
  <c r="N176" i="6"/>
  <c r="M176" i="6"/>
  <c r="L176" i="6"/>
  <c r="K176" i="6"/>
  <c r="J176" i="6"/>
  <c r="N175" i="6"/>
  <c r="M175" i="6"/>
  <c r="L175" i="6"/>
  <c r="K175" i="6"/>
  <c r="J175" i="6"/>
  <c r="I175" i="6" s="1"/>
  <c r="N174" i="6"/>
  <c r="M174" i="6"/>
  <c r="L174" i="6"/>
  <c r="K174" i="6"/>
  <c r="J174" i="6"/>
  <c r="N173" i="6"/>
  <c r="M173" i="6"/>
  <c r="L173" i="6"/>
  <c r="K173" i="6"/>
  <c r="J173" i="6"/>
  <c r="N172" i="6"/>
  <c r="M172" i="6"/>
  <c r="L172" i="6"/>
  <c r="K172" i="6"/>
  <c r="J172" i="6"/>
  <c r="N171" i="6"/>
  <c r="M171" i="6"/>
  <c r="L171" i="6"/>
  <c r="K171" i="6"/>
  <c r="J171" i="6"/>
  <c r="I171" i="6" s="1"/>
  <c r="N170" i="6"/>
  <c r="M170" i="6"/>
  <c r="L170" i="6"/>
  <c r="K170" i="6"/>
  <c r="J170" i="6"/>
  <c r="N169" i="6"/>
  <c r="M169" i="6"/>
  <c r="L169" i="6"/>
  <c r="K169" i="6"/>
  <c r="J169" i="6"/>
  <c r="N168" i="6"/>
  <c r="M168" i="6"/>
  <c r="L168" i="6"/>
  <c r="K168" i="6"/>
  <c r="J168" i="6"/>
  <c r="N167" i="6"/>
  <c r="M167" i="6"/>
  <c r="L167" i="6"/>
  <c r="K167" i="6"/>
  <c r="J167" i="6"/>
  <c r="I167" i="6" s="1"/>
  <c r="N166" i="6"/>
  <c r="M166" i="6"/>
  <c r="L166" i="6"/>
  <c r="K166" i="6"/>
  <c r="J166" i="6"/>
  <c r="N165" i="6"/>
  <c r="M165" i="6"/>
  <c r="L165" i="6"/>
  <c r="K165" i="6"/>
  <c r="J165" i="6"/>
  <c r="N164" i="6"/>
  <c r="M164" i="6"/>
  <c r="L164" i="6"/>
  <c r="K164" i="6"/>
  <c r="J164" i="6"/>
  <c r="N163" i="6"/>
  <c r="M163" i="6"/>
  <c r="L163" i="6"/>
  <c r="K163" i="6"/>
  <c r="J163" i="6"/>
  <c r="I163" i="6" s="1"/>
  <c r="N162" i="6"/>
  <c r="M162" i="6"/>
  <c r="L162" i="6"/>
  <c r="K162" i="6"/>
  <c r="J162" i="6"/>
  <c r="N161" i="6"/>
  <c r="M161" i="6"/>
  <c r="L161" i="6"/>
  <c r="K161" i="6"/>
  <c r="J161" i="6"/>
  <c r="N160" i="6"/>
  <c r="M160" i="6"/>
  <c r="L160" i="6"/>
  <c r="K160" i="6"/>
  <c r="J160" i="6"/>
  <c r="N159" i="6"/>
  <c r="M159" i="6"/>
  <c r="L159" i="6"/>
  <c r="K159" i="6"/>
  <c r="J159" i="6"/>
  <c r="I159" i="6" s="1"/>
  <c r="N158" i="6"/>
  <c r="M158" i="6"/>
  <c r="L158" i="6"/>
  <c r="K158" i="6"/>
  <c r="J158" i="6"/>
  <c r="N157" i="6"/>
  <c r="M157" i="6"/>
  <c r="L157" i="6"/>
  <c r="K157" i="6"/>
  <c r="J157" i="6"/>
  <c r="N156" i="6"/>
  <c r="M156" i="6"/>
  <c r="L156" i="6"/>
  <c r="K156" i="6"/>
  <c r="J156" i="6"/>
  <c r="N155" i="6"/>
  <c r="M155" i="6"/>
  <c r="L155" i="6"/>
  <c r="K155" i="6"/>
  <c r="J155" i="6"/>
  <c r="I155" i="6" s="1"/>
  <c r="N154" i="6"/>
  <c r="M154" i="6"/>
  <c r="L154" i="6"/>
  <c r="K154" i="6"/>
  <c r="J154" i="6"/>
  <c r="N153" i="6"/>
  <c r="M153" i="6"/>
  <c r="L153" i="6"/>
  <c r="K153" i="6"/>
  <c r="J153" i="6"/>
  <c r="N152" i="6"/>
  <c r="M152" i="6"/>
  <c r="L152" i="6"/>
  <c r="K152" i="6"/>
  <c r="J152" i="6"/>
  <c r="N151" i="6"/>
  <c r="M151" i="6"/>
  <c r="L151" i="6"/>
  <c r="K151" i="6"/>
  <c r="J151" i="6"/>
  <c r="I151" i="6" s="1"/>
  <c r="U23" i="6" s="1"/>
  <c r="N150" i="6"/>
  <c r="M150" i="6"/>
  <c r="L150" i="6"/>
  <c r="K150" i="6"/>
  <c r="J150" i="6"/>
  <c r="N149" i="6"/>
  <c r="M149" i="6"/>
  <c r="L149" i="6"/>
  <c r="K149" i="6"/>
  <c r="J149" i="6"/>
  <c r="N148" i="6"/>
  <c r="M148" i="6"/>
  <c r="L148" i="6"/>
  <c r="K148" i="6"/>
  <c r="J148" i="6"/>
  <c r="N147" i="6"/>
  <c r="M147" i="6"/>
  <c r="L147" i="6"/>
  <c r="K147" i="6"/>
  <c r="I147" i="6" s="1"/>
  <c r="J147" i="6"/>
  <c r="N146" i="6"/>
  <c r="M146" i="6"/>
  <c r="L146" i="6"/>
  <c r="K146" i="6"/>
  <c r="J146" i="6"/>
  <c r="N145" i="6"/>
  <c r="M145" i="6"/>
  <c r="L145" i="6"/>
  <c r="K145" i="6"/>
  <c r="I145" i="6" s="1"/>
  <c r="U22" i="6" s="1"/>
  <c r="J145" i="6"/>
  <c r="N144" i="6"/>
  <c r="M144" i="6"/>
  <c r="L144" i="6"/>
  <c r="K144" i="6"/>
  <c r="J144" i="6"/>
  <c r="I144" i="6" s="1"/>
  <c r="N143" i="6"/>
  <c r="M143" i="6"/>
  <c r="L143" i="6"/>
  <c r="K143" i="6"/>
  <c r="J143" i="6"/>
  <c r="I143" i="6" s="1"/>
  <c r="N142" i="6"/>
  <c r="M142" i="6"/>
  <c r="L142" i="6"/>
  <c r="K142" i="6"/>
  <c r="J142" i="6"/>
  <c r="N141" i="6"/>
  <c r="M141" i="6"/>
  <c r="L141" i="6"/>
  <c r="K141" i="6"/>
  <c r="J141" i="6"/>
  <c r="N140" i="6"/>
  <c r="M140" i="6"/>
  <c r="L140" i="6"/>
  <c r="K140" i="6"/>
  <c r="J140" i="6"/>
  <c r="I140" i="6" s="1"/>
  <c r="N139" i="6"/>
  <c r="M139" i="6"/>
  <c r="L139" i="6"/>
  <c r="K139" i="6"/>
  <c r="J139" i="6"/>
  <c r="I139" i="6" s="1"/>
  <c r="N138" i="6"/>
  <c r="M138" i="6"/>
  <c r="L138" i="6"/>
  <c r="K138" i="6"/>
  <c r="J138" i="6"/>
  <c r="N137" i="6"/>
  <c r="M137" i="6"/>
  <c r="L137" i="6"/>
  <c r="K137" i="6"/>
  <c r="I137" i="6" s="1"/>
  <c r="J137" i="6"/>
  <c r="N136" i="6"/>
  <c r="M136" i="6"/>
  <c r="L136" i="6"/>
  <c r="K136" i="6"/>
  <c r="J136" i="6"/>
  <c r="I136" i="6" s="1"/>
  <c r="N135" i="6"/>
  <c r="M135" i="6"/>
  <c r="L135" i="6"/>
  <c r="K135" i="6"/>
  <c r="I135" i="6" s="1"/>
  <c r="J135" i="6"/>
  <c r="N134" i="6"/>
  <c r="M134" i="6"/>
  <c r="L134" i="6"/>
  <c r="K134" i="6"/>
  <c r="J134" i="6"/>
  <c r="N133" i="6"/>
  <c r="M133" i="6"/>
  <c r="L133" i="6"/>
  <c r="K133" i="6"/>
  <c r="I133" i="6" s="1"/>
  <c r="J133" i="6"/>
  <c r="N132" i="6"/>
  <c r="M132" i="6"/>
  <c r="L132" i="6"/>
  <c r="K132" i="6"/>
  <c r="J132" i="6"/>
  <c r="I132" i="6" s="1"/>
  <c r="N131" i="6"/>
  <c r="M131" i="6"/>
  <c r="L131" i="6"/>
  <c r="K131" i="6"/>
  <c r="I131" i="6" s="1"/>
  <c r="J131" i="6"/>
  <c r="N130" i="6"/>
  <c r="M130" i="6"/>
  <c r="L130" i="6"/>
  <c r="K130" i="6"/>
  <c r="J130" i="6"/>
  <c r="N129" i="6"/>
  <c r="M129" i="6"/>
  <c r="L129" i="6"/>
  <c r="K129" i="6"/>
  <c r="I129" i="6" s="1"/>
  <c r="J129" i="6"/>
  <c r="N128" i="6"/>
  <c r="M128" i="6"/>
  <c r="L128" i="6"/>
  <c r="K128" i="6"/>
  <c r="J128" i="6"/>
  <c r="I128" i="6" s="1"/>
  <c r="N127" i="6"/>
  <c r="M127" i="6"/>
  <c r="L127" i="6"/>
  <c r="K127" i="6"/>
  <c r="I127" i="6" s="1"/>
  <c r="J127" i="6"/>
  <c r="N126" i="6"/>
  <c r="M126" i="6"/>
  <c r="L126" i="6"/>
  <c r="K126" i="6"/>
  <c r="J126" i="6"/>
  <c r="N125" i="6"/>
  <c r="M125" i="6"/>
  <c r="L125" i="6"/>
  <c r="K125" i="6"/>
  <c r="I125" i="6" s="1"/>
  <c r="J125" i="6"/>
  <c r="N124" i="6"/>
  <c r="M124" i="6"/>
  <c r="L124" i="6"/>
  <c r="K124" i="6"/>
  <c r="J124" i="6"/>
  <c r="I124" i="6" s="1"/>
  <c r="N123" i="6"/>
  <c r="M123" i="6"/>
  <c r="L123" i="6"/>
  <c r="K123" i="6"/>
  <c r="I123" i="6" s="1"/>
  <c r="J123" i="6"/>
  <c r="N122" i="6"/>
  <c r="M122" i="6"/>
  <c r="L122" i="6"/>
  <c r="K122" i="6"/>
  <c r="J122" i="6"/>
  <c r="N121" i="6"/>
  <c r="M121" i="6"/>
  <c r="L121" i="6"/>
  <c r="K121" i="6"/>
  <c r="I121" i="6" s="1"/>
  <c r="J121" i="6"/>
  <c r="N120" i="6"/>
  <c r="M120" i="6"/>
  <c r="L120" i="6"/>
  <c r="K120" i="6"/>
  <c r="J120" i="6"/>
  <c r="I120" i="6" s="1"/>
  <c r="N119" i="6"/>
  <c r="M119" i="6"/>
  <c r="L119" i="6"/>
  <c r="K119" i="6"/>
  <c r="I119" i="6" s="1"/>
  <c r="J119" i="6"/>
  <c r="N118" i="6"/>
  <c r="M118" i="6"/>
  <c r="L118" i="6"/>
  <c r="K118" i="6"/>
  <c r="J118" i="6"/>
  <c r="N117" i="6"/>
  <c r="M117" i="6"/>
  <c r="L117" i="6"/>
  <c r="K117" i="6"/>
  <c r="I117" i="6" s="1"/>
  <c r="J117" i="6"/>
  <c r="N116" i="6"/>
  <c r="M116" i="6"/>
  <c r="L116" i="6"/>
  <c r="K116" i="6"/>
  <c r="J116" i="6"/>
  <c r="I116" i="6" s="1"/>
  <c r="N115" i="6"/>
  <c r="M115" i="6"/>
  <c r="L115" i="6"/>
  <c r="K115" i="6"/>
  <c r="I115" i="6" s="1"/>
  <c r="J115" i="6"/>
  <c r="N114" i="6"/>
  <c r="M114" i="6"/>
  <c r="L114" i="6"/>
  <c r="K114" i="6"/>
  <c r="J114" i="6"/>
  <c r="N113" i="6"/>
  <c r="M113" i="6"/>
  <c r="L113" i="6"/>
  <c r="K113" i="6"/>
  <c r="I113" i="6" s="1"/>
  <c r="J113" i="6"/>
  <c r="N112" i="6"/>
  <c r="M112" i="6"/>
  <c r="L112" i="6"/>
  <c r="K112" i="6"/>
  <c r="J112" i="6"/>
  <c r="I112" i="6" s="1"/>
  <c r="N111" i="6"/>
  <c r="M111" i="6"/>
  <c r="L111" i="6"/>
  <c r="K111" i="6"/>
  <c r="I111" i="6" s="1"/>
  <c r="J111" i="6"/>
  <c r="N110" i="6"/>
  <c r="M110" i="6"/>
  <c r="L110" i="6"/>
  <c r="K110" i="6"/>
  <c r="J110" i="6"/>
  <c r="N109" i="6"/>
  <c r="M109" i="6"/>
  <c r="L109" i="6"/>
  <c r="K109" i="6"/>
  <c r="I109" i="6" s="1"/>
  <c r="J109" i="6"/>
  <c r="N108" i="6"/>
  <c r="M108" i="6"/>
  <c r="L108" i="6"/>
  <c r="K108" i="6"/>
  <c r="J108" i="6"/>
  <c r="I108" i="6" s="1"/>
  <c r="N107" i="6"/>
  <c r="M107" i="6"/>
  <c r="L107" i="6"/>
  <c r="K107" i="6"/>
  <c r="I107" i="6" s="1"/>
  <c r="J107" i="6"/>
  <c r="N106" i="6"/>
  <c r="M106" i="6"/>
  <c r="L106" i="6"/>
  <c r="K106" i="6"/>
  <c r="J106" i="6"/>
  <c r="N105" i="6"/>
  <c r="M105" i="6"/>
  <c r="L105" i="6"/>
  <c r="K105" i="6"/>
  <c r="I105" i="6" s="1"/>
  <c r="J105" i="6"/>
  <c r="N104" i="6"/>
  <c r="M104" i="6"/>
  <c r="L104" i="6"/>
  <c r="K104" i="6"/>
  <c r="J104" i="6"/>
  <c r="I104" i="6" s="1"/>
  <c r="N103" i="6"/>
  <c r="M103" i="6"/>
  <c r="L103" i="6"/>
  <c r="K103" i="6"/>
  <c r="I103" i="6" s="1"/>
  <c r="J103" i="6"/>
  <c r="N102" i="6"/>
  <c r="M102" i="6"/>
  <c r="L102" i="6"/>
  <c r="K102" i="6"/>
  <c r="J102" i="6"/>
  <c r="N101" i="6"/>
  <c r="M101" i="6"/>
  <c r="L101" i="6"/>
  <c r="K101" i="6"/>
  <c r="I101" i="6" s="1"/>
  <c r="J101" i="6"/>
  <c r="N100" i="6"/>
  <c r="M100" i="6"/>
  <c r="L100" i="6"/>
  <c r="K100" i="6"/>
  <c r="J100" i="6"/>
  <c r="I100" i="6" s="1"/>
  <c r="N99" i="6"/>
  <c r="M99" i="6"/>
  <c r="L99" i="6"/>
  <c r="K99" i="6"/>
  <c r="I99" i="6" s="1"/>
  <c r="J99" i="6"/>
  <c r="N98" i="6"/>
  <c r="M98" i="6"/>
  <c r="L98" i="6"/>
  <c r="K98" i="6"/>
  <c r="J98" i="6"/>
  <c r="N97" i="6"/>
  <c r="M97" i="6"/>
  <c r="L97" i="6"/>
  <c r="K97" i="6"/>
  <c r="I97" i="6" s="1"/>
  <c r="J97" i="6"/>
  <c r="N96" i="6"/>
  <c r="M96" i="6"/>
  <c r="L96" i="6"/>
  <c r="K96" i="6"/>
  <c r="J96" i="6"/>
  <c r="I96" i="6" s="1"/>
  <c r="N95" i="6"/>
  <c r="M95" i="6"/>
  <c r="L95" i="6"/>
  <c r="K95" i="6"/>
  <c r="I95" i="6" s="1"/>
  <c r="J95" i="6"/>
  <c r="N94" i="6"/>
  <c r="M94" i="6"/>
  <c r="L94" i="6"/>
  <c r="K94" i="6"/>
  <c r="J94" i="6"/>
  <c r="N93" i="6"/>
  <c r="M93" i="6"/>
  <c r="L93" i="6"/>
  <c r="K93" i="6"/>
  <c r="I93" i="6" s="1"/>
  <c r="J93" i="6"/>
  <c r="N92" i="6"/>
  <c r="M92" i="6"/>
  <c r="L92" i="6"/>
  <c r="K92" i="6"/>
  <c r="J92" i="6"/>
  <c r="I92" i="6" s="1"/>
  <c r="N91" i="6"/>
  <c r="M91" i="6"/>
  <c r="L91" i="6"/>
  <c r="K91" i="6"/>
  <c r="I91" i="6" s="1"/>
  <c r="J91" i="6"/>
  <c r="N90" i="6"/>
  <c r="M90" i="6"/>
  <c r="L90" i="6"/>
  <c r="K90" i="6"/>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K80" i="6"/>
  <c r="J80" i="6"/>
  <c r="I80" i="6"/>
  <c r="N79" i="6"/>
  <c r="M79" i="6"/>
  <c r="L79" i="6"/>
  <c r="K79" i="6"/>
  <c r="I79" i="6" s="1"/>
  <c r="J79" i="6"/>
  <c r="N78" i="6"/>
  <c r="M78" i="6"/>
  <c r="L78" i="6"/>
  <c r="J78" i="6"/>
  <c r="L77" i="6"/>
  <c r="K77" i="6"/>
  <c r="J77" i="6"/>
  <c r="J76" i="6"/>
  <c r="J75" i="6"/>
  <c r="J74" i="6"/>
  <c r="J73" i="6"/>
  <c r="J72" i="6"/>
  <c r="J71" i="6"/>
  <c r="J70" i="6"/>
  <c r="N69" i="6"/>
  <c r="M69" i="6"/>
  <c r="J69" i="6"/>
  <c r="N68" i="6"/>
  <c r="M68" i="6"/>
  <c r="J68" i="6"/>
  <c r="N67" i="6"/>
  <c r="M67" i="6"/>
  <c r="L67" i="6"/>
  <c r="K67" i="6"/>
  <c r="J67" i="6"/>
  <c r="E67" i="6"/>
  <c r="N66" i="6"/>
  <c r="M66" i="6"/>
  <c r="L66" i="6"/>
  <c r="K66" i="6"/>
  <c r="I66" i="6" s="1"/>
  <c r="J66" i="6"/>
  <c r="N65" i="6"/>
  <c r="M65" i="6"/>
  <c r="L65" i="6"/>
  <c r="K65" i="6"/>
  <c r="J65" i="6"/>
  <c r="I65" i="6"/>
  <c r="N64" i="6"/>
  <c r="M64" i="6"/>
  <c r="L64" i="6"/>
  <c r="K64" i="6"/>
  <c r="I64" i="6" s="1"/>
  <c r="J64" i="6"/>
  <c r="N63" i="6"/>
  <c r="M63" i="6"/>
  <c r="L63" i="6"/>
  <c r="K63" i="6"/>
  <c r="J63" i="6"/>
  <c r="I63" i="6"/>
  <c r="N62" i="6"/>
  <c r="M62" i="6"/>
  <c r="L62" i="6"/>
  <c r="K62" i="6"/>
  <c r="I62" i="6" s="1"/>
  <c r="J62" i="6"/>
  <c r="N61" i="6"/>
  <c r="M61" i="6"/>
  <c r="L61" i="6"/>
  <c r="K61" i="6"/>
  <c r="J61" i="6"/>
  <c r="I61" i="6"/>
  <c r="N60" i="6"/>
  <c r="M60" i="6"/>
  <c r="L60" i="6"/>
  <c r="K60" i="6"/>
  <c r="I60" i="6" s="1"/>
  <c r="J60" i="6"/>
  <c r="K38" i="6"/>
  <c r="L38" i="6" s="1"/>
  <c r="U37" i="6"/>
  <c r="V37" i="6" s="1"/>
  <c r="T37" i="6"/>
  <c r="K37" i="6"/>
  <c r="L37" i="6" s="1"/>
  <c r="U35" i="6"/>
  <c r="V35" i="6" s="1"/>
  <c r="T35" i="6"/>
  <c r="U34" i="6"/>
  <c r="V34" i="6" s="1"/>
  <c r="T34" i="6"/>
  <c r="U33" i="6"/>
  <c r="V33" i="6" s="1"/>
  <c r="T33" i="6"/>
  <c r="K33" i="6"/>
  <c r="L33" i="6" s="1"/>
  <c r="K32" i="6"/>
  <c r="L32" i="6" s="1"/>
  <c r="U31" i="6"/>
  <c r="V31" i="6" s="1"/>
  <c r="T31" i="6"/>
  <c r="U28" i="6"/>
  <c r="V28" i="6" s="1"/>
  <c r="T28" i="6"/>
  <c r="U26" i="6"/>
  <c r="V26" i="6" s="1"/>
  <c r="T26" i="6"/>
  <c r="K26" i="6"/>
  <c r="L26" i="6" s="1"/>
  <c r="K22" i="6"/>
  <c r="L22" i="6" s="1"/>
  <c r="M22" i="6" s="1"/>
  <c r="E12" i="6"/>
  <c r="D12" i="6"/>
  <c r="K10" i="6"/>
  <c r="K9" i="6"/>
  <c r="K8" i="6"/>
  <c r="K7" i="6"/>
  <c r="K6" i="6"/>
  <c r="L5" i="6"/>
  <c r="K5" i="6"/>
  <c r="J5" i="6"/>
  <c r="L4" i="6"/>
  <c r="K4" i="6"/>
  <c r="J4" i="6"/>
  <c r="P3" i="6"/>
  <c r="O3" i="6"/>
  <c r="N3" i="6"/>
  <c r="M3" i="6"/>
  <c r="L3" i="6"/>
  <c r="K3" i="6"/>
  <c r="J3" i="6"/>
  <c r="K2" i="6"/>
  <c r="D1" i="6"/>
  <c r="N399" i="5"/>
  <c r="M399" i="5"/>
  <c r="L399" i="5"/>
  <c r="K399" i="5"/>
  <c r="J399" i="5"/>
  <c r="I399" i="5" s="1"/>
  <c r="N398" i="5"/>
  <c r="M398" i="5"/>
  <c r="L398" i="5"/>
  <c r="K398" i="5"/>
  <c r="J398" i="5"/>
  <c r="N397" i="5"/>
  <c r="M397" i="5"/>
  <c r="L397" i="5"/>
  <c r="K397" i="5"/>
  <c r="J397" i="5"/>
  <c r="I397" i="5"/>
  <c r="N396" i="5"/>
  <c r="M396" i="5"/>
  <c r="L396" i="5"/>
  <c r="K396" i="5"/>
  <c r="I396" i="5" s="1"/>
  <c r="J396" i="5"/>
  <c r="N395" i="5"/>
  <c r="M395" i="5"/>
  <c r="L395" i="5"/>
  <c r="K395" i="5"/>
  <c r="J395" i="5"/>
  <c r="I395" i="5" s="1"/>
  <c r="N394" i="5"/>
  <c r="M394" i="5"/>
  <c r="L394" i="5"/>
  <c r="K394" i="5"/>
  <c r="J394" i="5"/>
  <c r="N393" i="5"/>
  <c r="M393" i="5"/>
  <c r="L393" i="5"/>
  <c r="K393" i="5"/>
  <c r="J393" i="5"/>
  <c r="I393" i="5"/>
  <c r="N392" i="5"/>
  <c r="M392" i="5"/>
  <c r="L392" i="5"/>
  <c r="K392" i="5"/>
  <c r="I392" i="5" s="1"/>
  <c r="J392" i="5"/>
  <c r="N391" i="5"/>
  <c r="M391" i="5"/>
  <c r="L391" i="5"/>
  <c r="K391" i="5"/>
  <c r="J391" i="5"/>
  <c r="I391" i="5"/>
  <c r="N390" i="5"/>
  <c r="M390" i="5"/>
  <c r="L390" i="5"/>
  <c r="K390" i="5"/>
  <c r="I390" i="5" s="1"/>
  <c r="J390" i="5"/>
  <c r="N389" i="5"/>
  <c r="M389" i="5"/>
  <c r="L389" i="5"/>
  <c r="K389" i="5"/>
  <c r="J389" i="5"/>
  <c r="I389" i="5"/>
  <c r="N388" i="5"/>
  <c r="M388" i="5"/>
  <c r="L388" i="5"/>
  <c r="K388" i="5"/>
  <c r="I388" i="5" s="1"/>
  <c r="J388" i="5"/>
  <c r="N387" i="5"/>
  <c r="M387" i="5"/>
  <c r="L387" i="5"/>
  <c r="K387" i="5"/>
  <c r="J387" i="5"/>
  <c r="I387" i="5"/>
  <c r="N386" i="5"/>
  <c r="M386" i="5"/>
  <c r="L386" i="5"/>
  <c r="K386" i="5"/>
  <c r="I386" i="5" s="1"/>
  <c r="J386" i="5"/>
  <c r="N385" i="5"/>
  <c r="M385" i="5"/>
  <c r="L385" i="5"/>
  <c r="K385" i="5"/>
  <c r="J385" i="5"/>
  <c r="I385" i="5"/>
  <c r="N384" i="5"/>
  <c r="M384" i="5"/>
  <c r="L384" i="5"/>
  <c r="K384" i="5"/>
  <c r="I384" i="5" s="1"/>
  <c r="J384" i="5"/>
  <c r="N383" i="5"/>
  <c r="M383" i="5"/>
  <c r="L383" i="5"/>
  <c r="K383" i="5"/>
  <c r="J383" i="5"/>
  <c r="I383" i="5"/>
  <c r="N382" i="5"/>
  <c r="M382" i="5"/>
  <c r="L382" i="5"/>
  <c r="K382" i="5"/>
  <c r="I382" i="5" s="1"/>
  <c r="J382" i="5"/>
  <c r="N381" i="5"/>
  <c r="M381" i="5"/>
  <c r="L381" i="5"/>
  <c r="K381" i="5"/>
  <c r="J381" i="5"/>
  <c r="I381" i="5"/>
  <c r="N380" i="5"/>
  <c r="M380" i="5"/>
  <c r="L380" i="5"/>
  <c r="K380" i="5"/>
  <c r="I380" i="5" s="1"/>
  <c r="J380" i="5"/>
  <c r="N379" i="5"/>
  <c r="M379" i="5"/>
  <c r="L379" i="5"/>
  <c r="K379" i="5"/>
  <c r="J379" i="5"/>
  <c r="I379" i="5"/>
  <c r="N378" i="5"/>
  <c r="M378" i="5"/>
  <c r="L378" i="5"/>
  <c r="K378" i="5"/>
  <c r="I378" i="5" s="1"/>
  <c r="J378" i="5"/>
  <c r="N377" i="5"/>
  <c r="M377" i="5"/>
  <c r="L377" i="5"/>
  <c r="K377" i="5"/>
  <c r="J377" i="5"/>
  <c r="I377" i="5"/>
  <c r="N376" i="5"/>
  <c r="M376" i="5"/>
  <c r="L376" i="5"/>
  <c r="K376" i="5"/>
  <c r="I376" i="5" s="1"/>
  <c r="J376" i="5"/>
  <c r="N375" i="5"/>
  <c r="M375" i="5"/>
  <c r="L375" i="5"/>
  <c r="K375" i="5"/>
  <c r="J375" i="5"/>
  <c r="I375" i="5"/>
  <c r="N374" i="5"/>
  <c r="M374" i="5"/>
  <c r="L374" i="5"/>
  <c r="K374" i="5"/>
  <c r="I374" i="5" s="1"/>
  <c r="J374" i="5"/>
  <c r="N373" i="5"/>
  <c r="M373" i="5"/>
  <c r="L373" i="5"/>
  <c r="K373" i="5"/>
  <c r="J373" i="5"/>
  <c r="I373" i="5"/>
  <c r="N372" i="5"/>
  <c r="M372" i="5"/>
  <c r="L372" i="5"/>
  <c r="K372" i="5"/>
  <c r="I372" i="5" s="1"/>
  <c r="J372" i="5"/>
  <c r="N371" i="5"/>
  <c r="M371" i="5"/>
  <c r="L371" i="5"/>
  <c r="K371" i="5"/>
  <c r="J371" i="5"/>
  <c r="I371" i="5"/>
  <c r="N370" i="5"/>
  <c r="M370" i="5"/>
  <c r="L370" i="5"/>
  <c r="K370" i="5"/>
  <c r="I370" i="5" s="1"/>
  <c r="J370" i="5"/>
  <c r="N369" i="5"/>
  <c r="M369" i="5"/>
  <c r="L369" i="5"/>
  <c r="K369" i="5"/>
  <c r="J369" i="5"/>
  <c r="I369" i="5"/>
  <c r="N368" i="5"/>
  <c r="M368" i="5"/>
  <c r="L368" i="5"/>
  <c r="K368" i="5"/>
  <c r="I368" i="5" s="1"/>
  <c r="J368" i="5"/>
  <c r="N367" i="5"/>
  <c r="M367" i="5"/>
  <c r="L367" i="5"/>
  <c r="K367" i="5"/>
  <c r="J367" i="5"/>
  <c r="I367" i="5"/>
  <c r="N366" i="5"/>
  <c r="M366" i="5"/>
  <c r="L366" i="5"/>
  <c r="K366" i="5"/>
  <c r="I366" i="5" s="1"/>
  <c r="J366" i="5"/>
  <c r="N365" i="5"/>
  <c r="M365" i="5"/>
  <c r="L365" i="5"/>
  <c r="K365" i="5"/>
  <c r="J365" i="5"/>
  <c r="I365" i="5"/>
  <c r="N364" i="5"/>
  <c r="M364" i="5"/>
  <c r="L364" i="5"/>
  <c r="K364" i="5"/>
  <c r="I364" i="5" s="1"/>
  <c r="J364" i="5"/>
  <c r="N363" i="5"/>
  <c r="M363" i="5"/>
  <c r="L363" i="5"/>
  <c r="K363" i="5"/>
  <c r="J363" i="5"/>
  <c r="I363" i="5"/>
  <c r="N362" i="5"/>
  <c r="M362" i="5"/>
  <c r="L362" i="5"/>
  <c r="K362" i="5"/>
  <c r="I362" i="5" s="1"/>
  <c r="J362" i="5"/>
  <c r="N361" i="5"/>
  <c r="M361" i="5"/>
  <c r="L361" i="5"/>
  <c r="K361" i="5"/>
  <c r="J361" i="5"/>
  <c r="I361" i="5"/>
  <c r="N360" i="5"/>
  <c r="M360" i="5"/>
  <c r="L360" i="5"/>
  <c r="K360" i="5"/>
  <c r="I360" i="5" s="1"/>
  <c r="J360" i="5"/>
  <c r="N359" i="5"/>
  <c r="M359" i="5"/>
  <c r="L359" i="5"/>
  <c r="K359" i="5"/>
  <c r="J359" i="5"/>
  <c r="I359" i="5"/>
  <c r="N358" i="5"/>
  <c r="M358" i="5"/>
  <c r="L358" i="5"/>
  <c r="K358" i="5"/>
  <c r="I358" i="5" s="1"/>
  <c r="J358" i="5"/>
  <c r="N357" i="5"/>
  <c r="M357" i="5"/>
  <c r="L357" i="5"/>
  <c r="K357" i="5"/>
  <c r="J357" i="5"/>
  <c r="I357" i="5"/>
  <c r="N356" i="5"/>
  <c r="M356" i="5"/>
  <c r="L356" i="5"/>
  <c r="K356" i="5"/>
  <c r="I356" i="5" s="1"/>
  <c r="J356" i="5"/>
  <c r="N355" i="5"/>
  <c r="M355" i="5"/>
  <c r="L355" i="5"/>
  <c r="K355" i="5"/>
  <c r="J355" i="5"/>
  <c r="I355" i="5"/>
  <c r="N354" i="5"/>
  <c r="M354" i="5"/>
  <c r="L354" i="5"/>
  <c r="K354" i="5"/>
  <c r="I354" i="5" s="1"/>
  <c r="J354" i="5"/>
  <c r="N353" i="5"/>
  <c r="M353" i="5"/>
  <c r="L353" i="5"/>
  <c r="K353" i="5"/>
  <c r="J353" i="5"/>
  <c r="I353" i="5"/>
  <c r="N352" i="5"/>
  <c r="M352" i="5"/>
  <c r="L352" i="5"/>
  <c r="K352" i="5"/>
  <c r="I352" i="5" s="1"/>
  <c r="K39" i="5" s="1"/>
  <c r="J352" i="5"/>
  <c r="N351" i="5"/>
  <c r="M351" i="5"/>
  <c r="L351" i="5"/>
  <c r="K351" i="5"/>
  <c r="J351" i="5"/>
  <c r="I351" i="5"/>
  <c r="K38" i="5" s="1"/>
  <c r="N350" i="5"/>
  <c r="M350" i="5"/>
  <c r="L350" i="5"/>
  <c r="K350" i="5"/>
  <c r="I350" i="5" s="1"/>
  <c r="J350" i="5"/>
  <c r="N349" i="5"/>
  <c r="M349" i="5"/>
  <c r="L349" i="5"/>
  <c r="K349" i="5"/>
  <c r="J349" i="5"/>
  <c r="I349" i="5"/>
  <c r="N348" i="5"/>
  <c r="M348" i="5"/>
  <c r="L348" i="5"/>
  <c r="K348" i="5"/>
  <c r="I348" i="5" s="1"/>
  <c r="J348" i="5"/>
  <c r="N347" i="5"/>
  <c r="M347" i="5"/>
  <c r="L347" i="5"/>
  <c r="K347" i="5"/>
  <c r="J347" i="5"/>
  <c r="I347" i="5"/>
  <c r="N346" i="5"/>
  <c r="M346" i="5"/>
  <c r="L346" i="5"/>
  <c r="K346" i="5"/>
  <c r="I346" i="5" s="1"/>
  <c r="J346" i="5"/>
  <c r="N345" i="5"/>
  <c r="M345" i="5"/>
  <c r="L345" i="5"/>
  <c r="K345" i="5"/>
  <c r="J345" i="5"/>
  <c r="I345" i="5"/>
  <c r="N344" i="5"/>
  <c r="M344" i="5"/>
  <c r="L344" i="5"/>
  <c r="K344" i="5"/>
  <c r="I344" i="5" s="1"/>
  <c r="J344" i="5"/>
  <c r="N343" i="5"/>
  <c r="M343" i="5"/>
  <c r="L343" i="5"/>
  <c r="K343" i="5"/>
  <c r="J343" i="5"/>
  <c r="I343" i="5"/>
  <c r="N342" i="5"/>
  <c r="M342" i="5"/>
  <c r="L342" i="5"/>
  <c r="K342" i="5"/>
  <c r="I342" i="5" s="1"/>
  <c r="J342" i="5"/>
  <c r="N341" i="5"/>
  <c r="M341" i="5"/>
  <c r="L341" i="5"/>
  <c r="K341" i="5"/>
  <c r="J341" i="5"/>
  <c r="I341" i="5"/>
  <c r="N340" i="5"/>
  <c r="M340" i="5"/>
  <c r="L340" i="5"/>
  <c r="K340" i="5"/>
  <c r="I340" i="5" s="1"/>
  <c r="J340" i="5"/>
  <c r="N339" i="5"/>
  <c r="M339" i="5"/>
  <c r="L339" i="5"/>
  <c r="K339" i="5"/>
  <c r="J339" i="5"/>
  <c r="I339" i="5"/>
  <c r="N338" i="5"/>
  <c r="M338" i="5"/>
  <c r="L338" i="5"/>
  <c r="K338" i="5"/>
  <c r="I338" i="5" s="1"/>
  <c r="J338" i="5"/>
  <c r="N337" i="5"/>
  <c r="M337" i="5"/>
  <c r="L337" i="5"/>
  <c r="K337" i="5"/>
  <c r="J337" i="5"/>
  <c r="I337" i="5"/>
  <c r="N336" i="5"/>
  <c r="M336" i="5"/>
  <c r="L336" i="5"/>
  <c r="K336" i="5"/>
  <c r="I336" i="5" s="1"/>
  <c r="U36" i="5" s="1"/>
  <c r="J336" i="5"/>
  <c r="N335" i="5"/>
  <c r="M335" i="5"/>
  <c r="L335" i="5"/>
  <c r="K335" i="5"/>
  <c r="J335" i="5"/>
  <c r="I335" i="5"/>
  <c r="N334" i="5"/>
  <c r="M334" i="5"/>
  <c r="L334" i="5"/>
  <c r="K334" i="5"/>
  <c r="I334" i="5" s="1"/>
  <c r="J334" i="5"/>
  <c r="N333" i="5"/>
  <c r="M333" i="5"/>
  <c r="L333" i="5"/>
  <c r="K333" i="5"/>
  <c r="J333" i="5"/>
  <c r="I333" i="5"/>
  <c r="N332" i="5"/>
  <c r="M332" i="5"/>
  <c r="L332" i="5"/>
  <c r="K332" i="5"/>
  <c r="I332" i="5" s="1"/>
  <c r="J332" i="5"/>
  <c r="N331" i="5"/>
  <c r="M331" i="5"/>
  <c r="L331" i="5"/>
  <c r="K331" i="5"/>
  <c r="J331" i="5"/>
  <c r="I331" i="5"/>
  <c r="N330" i="5"/>
  <c r="M330" i="5"/>
  <c r="L330" i="5"/>
  <c r="K330" i="5"/>
  <c r="I330" i="5" s="1"/>
  <c r="J330" i="5"/>
  <c r="N329" i="5"/>
  <c r="M329" i="5"/>
  <c r="L329" i="5"/>
  <c r="K329" i="5"/>
  <c r="J329" i="5"/>
  <c r="I329" i="5"/>
  <c r="N328" i="5"/>
  <c r="M328" i="5"/>
  <c r="L328" i="5"/>
  <c r="K328" i="5"/>
  <c r="I328" i="5" s="1"/>
  <c r="J328" i="5"/>
  <c r="N327" i="5"/>
  <c r="M327" i="5"/>
  <c r="L327" i="5"/>
  <c r="K327" i="5"/>
  <c r="J327" i="5"/>
  <c r="I327" i="5"/>
  <c r="N326" i="5"/>
  <c r="M326" i="5"/>
  <c r="L326" i="5"/>
  <c r="K326" i="5"/>
  <c r="I326" i="5" s="1"/>
  <c r="J326" i="5"/>
  <c r="N325" i="5"/>
  <c r="M325" i="5"/>
  <c r="L325" i="5"/>
  <c r="K325" i="5"/>
  <c r="J325" i="5"/>
  <c r="I325" i="5"/>
  <c r="N324" i="5"/>
  <c r="M324" i="5"/>
  <c r="L324" i="5"/>
  <c r="K324" i="5"/>
  <c r="I324" i="5" s="1"/>
  <c r="J324" i="5"/>
  <c r="N323" i="5"/>
  <c r="M323" i="5"/>
  <c r="L323" i="5"/>
  <c r="K323" i="5"/>
  <c r="J323" i="5"/>
  <c r="I323" i="5"/>
  <c r="N322" i="5"/>
  <c r="M322" i="5"/>
  <c r="L322" i="5"/>
  <c r="K322" i="5"/>
  <c r="I322" i="5" s="1"/>
  <c r="J322" i="5"/>
  <c r="N321" i="5"/>
  <c r="M321" i="5"/>
  <c r="L321" i="5"/>
  <c r="K321" i="5"/>
  <c r="J321" i="5"/>
  <c r="I321" i="5"/>
  <c r="N320" i="5"/>
  <c r="M320" i="5"/>
  <c r="L320" i="5"/>
  <c r="K320" i="5"/>
  <c r="I320" i="5" s="1"/>
  <c r="J320" i="5"/>
  <c r="N319" i="5"/>
  <c r="M319" i="5"/>
  <c r="L319" i="5"/>
  <c r="K319" i="5"/>
  <c r="J319" i="5"/>
  <c r="I319" i="5"/>
  <c r="N318" i="5"/>
  <c r="M318" i="5"/>
  <c r="L318" i="5"/>
  <c r="K318" i="5"/>
  <c r="I318" i="5" s="1"/>
  <c r="J318" i="5"/>
  <c r="N317" i="5"/>
  <c r="M317" i="5"/>
  <c r="L317" i="5"/>
  <c r="K317" i="5"/>
  <c r="J317" i="5"/>
  <c r="I317" i="5"/>
  <c r="N316" i="5"/>
  <c r="M316" i="5"/>
  <c r="L316" i="5"/>
  <c r="K316" i="5"/>
  <c r="I316" i="5" s="1"/>
  <c r="J316" i="5"/>
  <c r="N315" i="5"/>
  <c r="M315" i="5"/>
  <c r="L315" i="5"/>
  <c r="K315" i="5"/>
  <c r="J315" i="5"/>
  <c r="I315" i="5"/>
  <c r="N314" i="5"/>
  <c r="M314" i="5"/>
  <c r="L314" i="5"/>
  <c r="K314" i="5"/>
  <c r="I314" i="5" s="1"/>
  <c r="J314" i="5"/>
  <c r="N313" i="5"/>
  <c r="M313" i="5"/>
  <c r="L313" i="5"/>
  <c r="K313" i="5"/>
  <c r="J313" i="5"/>
  <c r="I313" i="5"/>
  <c r="N312" i="5"/>
  <c r="M312" i="5"/>
  <c r="L312" i="5"/>
  <c r="K312" i="5"/>
  <c r="I312" i="5" s="1"/>
  <c r="J312" i="5"/>
  <c r="N311" i="5"/>
  <c r="M311" i="5"/>
  <c r="L311" i="5"/>
  <c r="K311" i="5"/>
  <c r="J311" i="5"/>
  <c r="I311" i="5"/>
  <c r="N310" i="5"/>
  <c r="M310" i="5"/>
  <c r="L310" i="5"/>
  <c r="K310" i="5"/>
  <c r="I310" i="5" s="1"/>
  <c r="J310" i="5"/>
  <c r="N309" i="5"/>
  <c r="M309" i="5"/>
  <c r="L309" i="5"/>
  <c r="K309" i="5"/>
  <c r="J309" i="5"/>
  <c r="I309" i="5"/>
  <c r="N308" i="5"/>
  <c r="M308" i="5"/>
  <c r="L308" i="5"/>
  <c r="K308" i="5"/>
  <c r="I308" i="5" s="1"/>
  <c r="J308" i="5"/>
  <c r="N307" i="5"/>
  <c r="M307" i="5"/>
  <c r="L307" i="5"/>
  <c r="K307" i="5"/>
  <c r="J307" i="5"/>
  <c r="I307" i="5"/>
  <c r="N306" i="5"/>
  <c r="M306" i="5"/>
  <c r="L306" i="5"/>
  <c r="K306" i="5"/>
  <c r="I306" i="5" s="1"/>
  <c r="J306" i="5"/>
  <c r="N305" i="5"/>
  <c r="M305" i="5"/>
  <c r="L305" i="5"/>
  <c r="K305" i="5"/>
  <c r="J305" i="5"/>
  <c r="I305" i="5"/>
  <c r="N304" i="5"/>
  <c r="M304" i="5"/>
  <c r="L304" i="5"/>
  <c r="K304" i="5"/>
  <c r="I304" i="5" s="1"/>
  <c r="J304" i="5"/>
  <c r="N303" i="5"/>
  <c r="M303" i="5"/>
  <c r="L303" i="5"/>
  <c r="K303" i="5"/>
  <c r="J303" i="5"/>
  <c r="I303" i="5"/>
  <c r="N302" i="5"/>
  <c r="M302" i="5"/>
  <c r="L302" i="5"/>
  <c r="K302" i="5"/>
  <c r="I302" i="5" s="1"/>
  <c r="J302" i="5"/>
  <c r="N301" i="5"/>
  <c r="M301" i="5"/>
  <c r="L301" i="5"/>
  <c r="K301" i="5"/>
  <c r="J301" i="5"/>
  <c r="I301" i="5"/>
  <c r="N300" i="5"/>
  <c r="M300" i="5"/>
  <c r="L300" i="5"/>
  <c r="K300" i="5"/>
  <c r="I300" i="5" s="1"/>
  <c r="J300" i="5"/>
  <c r="N299" i="5"/>
  <c r="M299" i="5"/>
  <c r="L299" i="5"/>
  <c r="K299" i="5"/>
  <c r="J299" i="5"/>
  <c r="I299" i="5"/>
  <c r="N298" i="5"/>
  <c r="M298" i="5"/>
  <c r="L298" i="5"/>
  <c r="K298" i="5"/>
  <c r="I298" i="5" s="1"/>
  <c r="J298" i="5"/>
  <c r="N297" i="5"/>
  <c r="M297" i="5"/>
  <c r="L297" i="5"/>
  <c r="K297" i="5"/>
  <c r="J297" i="5"/>
  <c r="I297" i="5"/>
  <c r="N296" i="5"/>
  <c r="M296" i="5"/>
  <c r="L296" i="5"/>
  <c r="K296" i="5"/>
  <c r="I296" i="5" s="1"/>
  <c r="J296" i="5"/>
  <c r="N295" i="5"/>
  <c r="M295" i="5"/>
  <c r="L295" i="5"/>
  <c r="K295" i="5"/>
  <c r="J295" i="5"/>
  <c r="I295" i="5"/>
  <c r="N294" i="5"/>
  <c r="M294" i="5"/>
  <c r="L294" i="5"/>
  <c r="K294" i="5"/>
  <c r="I294" i="5" s="1"/>
  <c r="J294" i="5"/>
  <c r="N293" i="5"/>
  <c r="M293" i="5"/>
  <c r="L293" i="5"/>
  <c r="K293" i="5"/>
  <c r="J293" i="5"/>
  <c r="I293" i="5"/>
  <c r="N292" i="5"/>
  <c r="M292" i="5"/>
  <c r="L292" i="5"/>
  <c r="K292" i="5"/>
  <c r="I292" i="5" s="1"/>
  <c r="J292" i="5"/>
  <c r="N291" i="5"/>
  <c r="M291" i="5"/>
  <c r="L291" i="5"/>
  <c r="K291" i="5"/>
  <c r="J291" i="5"/>
  <c r="I291" i="5"/>
  <c r="N290" i="5"/>
  <c r="M290" i="5"/>
  <c r="L290" i="5"/>
  <c r="K290" i="5"/>
  <c r="I290" i="5" s="1"/>
  <c r="J290" i="5"/>
  <c r="N289" i="5"/>
  <c r="M289" i="5"/>
  <c r="L289" i="5"/>
  <c r="K289" i="5"/>
  <c r="J289" i="5"/>
  <c r="I289" i="5"/>
  <c r="N288" i="5"/>
  <c r="M288" i="5"/>
  <c r="L288" i="5"/>
  <c r="K288" i="5"/>
  <c r="I288" i="5" s="1"/>
  <c r="J288" i="5"/>
  <c r="N287" i="5"/>
  <c r="M287" i="5"/>
  <c r="L287" i="5"/>
  <c r="K287" i="5"/>
  <c r="J287" i="5"/>
  <c r="I287" i="5"/>
  <c r="N286" i="5"/>
  <c r="M286" i="5"/>
  <c r="L286" i="5"/>
  <c r="K286" i="5"/>
  <c r="I286" i="5" s="1"/>
  <c r="J286" i="5"/>
  <c r="N285" i="5"/>
  <c r="M285" i="5"/>
  <c r="L285" i="5"/>
  <c r="K285" i="5"/>
  <c r="J285" i="5"/>
  <c r="I285" i="5"/>
  <c r="N284" i="5"/>
  <c r="M284" i="5"/>
  <c r="L284" i="5"/>
  <c r="K284" i="5"/>
  <c r="I284" i="5" s="1"/>
  <c r="J284" i="5"/>
  <c r="N283" i="5"/>
  <c r="M283" i="5"/>
  <c r="L283" i="5"/>
  <c r="K283" i="5"/>
  <c r="J283" i="5"/>
  <c r="I283" i="5"/>
  <c r="N282" i="5"/>
  <c r="M282" i="5"/>
  <c r="L282" i="5"/>
  <c r="K282" i="5"/>
  <c r="I282" i="5" s="1"/>
  <c r="J282" i="5"/>
  <c r="N281" i="5"/>
  <c r="M281" i="5"/>
  <c r="L281" i="5"/>
  <c r="K281" i="5"/>
  <c r="J281" i="5"/>
  <c r="I281" i="5"/>
  <c r="N280" i="5"/>
  <c r="M280" i="5"/>
  <c r="L280" i="5"/>
  <c r="K280" i="5"/>
  <c r="I280" i="5" s="1"/>
  <c r="J280" i="5"/>
  <c r="N279" i="5"/>
  <c r="M279" i="5"/>
  <c r="L279" i="5"/>
  <c r="K279" i="5"/>
  <c r="J279" i="5"/>
  <c r="I279" i="5"/>
  <c r="U35" i="5" s="1"/>
  <c r="N278" i="5"/>
  <c r="M278" i="5"/>
  <c r="L278" i="5"/>
  <c r="K278" i="5"/>
  <c r="I278" i="5" s="1"/>
  <c r="J278" i="5"/>
  <c r="N277" i="5"/>
  <c r="M277" i="5"/>
  <c r="L277" i="5"/>
  <c r="K277" i="5"/>
  <c r="J277" i="5"/>
  <c r="I277" i="5"/>
  <c r="N276" i="5"/>
  <c r="M276" i="5"/>
  <c r="L276" i="5"/>
  <c r="K276" i="5"/>
  <c r="I276" i="5" s="1"/>
  <c r="J276" i="5"/>
  <c r="N275" i="5"/>
  <c r="M275" i="5"/>
  <c r="L275" i="5"/>
  <c r="K275" i="5"/>
  <c r="J275" i="5"/>
  <c r="I275" i="5"/>
  <c r="N274" i="5"/>
  <c r="M274" i="5"/>
  <c r="L274" i="5"/>
  <c r="K274" i="5"/>
  <c r="I274" i="5" s="1"/>
  <c r="J274" i="5"/>
  <c r="N273" i="5"/>
  <c r="M273" i="5"/>
  <c r="L273" i="5"/>
  <c r="K273" i="5"/>
  <c r="J273" i="5"/>
  <c r="I273" i="5"/>
  <c r="N272" i="5"/>
  <c r="M272" i="5"/>
  <c r="L272" i="5"/>
  <c r="K272" i="5"/>
  <c r="I272" i="5" s="1"/>
  <c r="J272" i="5"/>
  <c r="N271" i="5"/>
  <c r="M271" i="5"/>
  <c r="L271" i="5"/>
  <c r="K271" i="5"/>
  <c r="J271" i="5"/>
  <c r="I271" i="5"/>
  <c r="N270" i="5"/>
  <c r="M270" i="5"/>
  <c r="L270" i="5"/>
  <c r="K270" i="5"/>
  <c r="I270" i="5" s="1"/>
  <c r="J270" i="5"/>
  <c r="N269" i="5"/>
  <c r="M269" i="5"/>
  <c r="L269" i="5"/>
  <c r="K269" i="5"/>
  <c r="J269" i="5"/>
  <c r="I269" i="5"/>
  <c r="N268" i="5"/>
  <c r="M268" i="5"/>
  <c r="L268" i="5"/>
  <c r="K268" i="5"/>
  <c r="I268" i="5" s="1"/>
  <c r="J268" i="5"/>
  <c r="N267" i="5"/>
  <c r="M267" i="5"/>
  <c r="L267" i="5"/>
  <c r="K267" i="5"/>
  <c r="J267" i="5"/>
  <c r="I267" i="5"/>
  <c r="N266" i="5"/>
  <c r="M266" i="5"/>
  <c r="L266" i="5"/>
  <c r="K266" i="5"/>
  <c r="I266" i="5" s="1"/>
  <c r="J266" i="5"/>
  <c r="N265" i="5"/>
  <c r="M265" i="5"/>
  <c r="L265" i="5"/>
  <c r="K265" i="5"/>
  <c r="J265" i="5"/>
  <c r="I265" i="5"/>
  <c r="N264" i="5"/>
  <c r="M264" i="5"/>
  <c r="L264" i="5"/>
  <c r="K264" i="5"/>
  <c r="I264" i="5" s="1"/>
  <c r="J264" i="5"/>
  <c r="N263" i="5"/>
  <c r="M263" i="5"/>
  <c r="L263" i="5"/>
  <c r="K263" i="5"/>
  <c r="J263" i="5"/>
  <c r="I263" i="5"/>
  <c r="N262" i="5"/>
  <c r="M262" i="5"/>
  <c r="L262" i="5"/>
  <c r="K262" i="5"/>
  <c r="I262" i="5" s="1"/>
  <c r="J262" i="5"/>
  <c r="N261" i="5"/>
  <c r="M261" i="5"/>
  <c r="L261" i="5"/>
  <c r="K261" i="5"/>
  <c r="J261" i="5"/>
  <c r="I261" i="5"/>
  <c r="N260" i="5"/>
  <c r="M260" i="5"/>
  <c r="L260" i="5"/>
  <c r="K260" i="5"/>
  <c r="I260" i="5" s="1"/>
  <c r="J260" i="5"/>
  <c r="N259" i="5"/>
  <c r="M259" i="5"/>
  <c r="L259" i="5"/>
  <c r="K259" i="5"/>
  <c r="J259" i="5"/>
  <c r="I259" i="5"/>
  <c r="N258" i="5"/>
  <c r="M258" i="5"/>
  <c r="L258" i="5"/>
  <c r="K258" i="5"/>
  <c r="I258" i="5" s="1"/>
  <c r="J258" i="5"/>
  <c r="N257" i="5"/>
  <c r="M257" i="5"/>
  <c r="L257" i="5"/>
  <c r="K257" i="5"/>
  <c r="J257" i="5"/>
  <c r="I257" i="5"/>
  <c r="N256" i="5"/>
  <c r="M256" i="5"/>
  <c r="L256" i="5"/>
  <c r="K256" i="5"/>
  <c r="I256" i="5" s="1"/>
  <c r="J256" i="5"/>
  <c r="N255" i="5"/>
  <c r="M255" i="5"/>
  <c r="L255" i="5"/>
  <c r="K255" i="5"/>
  <c r="J255" i="5"/>
  <c r="I255" i="5"/>
  <c r="N254" i="5"/>
  <c r="M254" i="5"/>
  <c r="L254" i="5"/>
  <c r="K254" i="5"/>
  <c r="I254" i="5" s="1"/>
  <c r="J254" i="5"/>
  <c r="N253" i="5"/>
  <c r="M253" i="5"/>
  <c r="L253" i="5"/>
  <c r="K253" i="5"/>
  <c r="J253" i="5"/>
  <c r="I253" i="5"/>
  <c r="N252" i="5"/>
  <c r="M252" i="5"/>
  <c r="L252" i="5"/>
  <c r="K252" i="5"/>
  <c r="I252" i="5" s="1"/>
  <c r="J252" i="5"/>
  <c r="N251" i="5"/>
  <c r="M251" i="5"/>
  <c r="L251" i="5"/>
  <c r="K251" i="5"/>
  <c r="J251" i="5"/>
  <c r="I251" i="5"/>
  <c r="U34" i="5" s="1"/>
  <c r="N250" i="5"/>
  <c r="M250" i="5"/>
  <c r="L250" i="5"/>
  <c r="K250" i="5"/>
  <c r="I250" i="5" s="1"/>
  <c r="J250" i="5"/>
  <c r="N249" i="5"/>
  <c r="M249" i="5"/>
  <c r="L249" i="5"/>
  <c r="K249" i="5"/>
  <c r="J249" i="5"/>
  <c r="I249" i="5"/>
  <c r="N248" i="5"/>
  <c r="M248" i="5"/>
  <c r="L248" i="5"/>
  <c r="K248" i="5"/>
  <c r="I248" i="5" s="1"/>
  <c r="J248" i="5"/>
  <c r="N247" i="5"/>
  <c r="M247" i="5"/>
  <c r="L247" i="5"/>
  <c r="K247" i="5"/>
  <c r="J247" i="5"/>
  <c r="I247" i="5"/>
  <c r="N246" i="5"/>
  <c r="M246" i="5"/>
  <c r="L246" i="5"/>
  <c r="K246" i="5"/>
  <c r="I246" i="5" s="1"/>
  <c r="J246" i="5"/>
  <c r="N245" i="5"/>
  <c r="M245" i="5"/>
  <c r="L245" i="5"/>
  <c r="K245" i="5"/>
  <c r="J245" i="5"/>
  <c r="I245" i="5"/>
  <c r="N244" i="5"/>
  <c r="M244" i="5"/>
  <c r="L244" i="5"/>
  <c r="K244" i="5"/>
  <c r="I244" i="5" s="1"/>
  <c r="J244" i="5"/>
  <c r="N243" i="5"/>
  <c r="M243" i="5"/>
  <c r="L243" i="5"/>
  <c r="K243" i="5"/>
  <c r="J243" i="5"/>
  <c r="I243" i="5"/>
  <c r="N242" i="5"/>
  <c r="M242" i="5"/>
  <c r="L242" i="5"/>
  <c r="K242" i="5"/>
  <c r="I242" i="5" s="1"/>
  <c r="J242" i="5"/>
  <c r="N241" i="5"/>
  <c r="M241" i="5"/>
  <c r="L241" i="5"/>
  <c r="K241" i="5"/>
  <c r="J241" i="5"/>
  <c r="I241" i="5"/>
  <c r="N240" i="5"/>
  <c r="M240" i="5"/>
  <c r="L240" i="5"/>
  <c r="K240" i="5"/>
  <c r="I240" i="5" s="1"/>
  <c r="J240" i="5"/>
  <c r="N239" i="5"/>
  <c r="M239" i="5"/>
  <c r="L239" i="5"/>
  <c r="K239" i="5"/>
  <c r="J239" i="5"/>
  <c r="I239" i="5"/>
  <c r="N238" i="5"/>
  <c r="M238" i="5"/>
  <c r="L238" i="5"/>
  <c r="K238" i="5"/>
  <c r="I238" i="5" s="1"/>
  <c r="J238" i="5"/>
  <c r="N237" i="5"/>
  <c r="M237" i="5"/>
  <c r="L237" i="5"/>
  <c r="K237" i="5"/>
  <c r="J237" i="5"/>
  <c r="I237" i="5"/>
  <c r="N236" i="5"/>
  <c r="M236" i="5"/>
  <c r="L236" i="5"/>
  <c r="K236" i="5"/>
  <c r="I236" i="5" s="1"/>
  <c r="U38" i="5" s="1"/>
  <c r="J236" i="5"/>
  <c r="N235" i="5"/>
  <c r="M235" i="5"/>
  <c r="L235" i="5"/>
  <c r="K235" i="5"/>
  <c r="J235" i="5"/>
  <c r="I235" i="5"/>
  <c r="U37" i="5" s="1"/>
  <c r="N234" i="5"/>
  <c r="M234" i="5"/>
  <c r="L234" i="5"/>
  <c r="K234" i="5"/>
  <c r="I234" i="5" s="1"/>
  <c r="J234" i="5"/>
  <c r="N233" i="5"/>
  <c r="M233" i="5"/>
  <c r="L233" i="5"/>
  <c r="K233" i="5"/>
  <c r="J233" i="5"/>
  <c r="I233" i="5"/>
  <c r="N232" i="5"/>
  <c r="M232" i="5"/>
  <c r="L232" i="5"/>
  <c r="K232" i="5"/>
  <c r="I232" i="5" s="1"/>
  <c r="J232" i="5"/>
  <c r="N231" i="5"/>
  <c r="M231" i="5"/>
  <c r="L231" i="5"/>
  <c r="K231" i="5"/>
  <c r="J231" i="5"/>
  <c r="I231" i="5"/>
  <c r="U33" i="5" s="1"/>
  <c r="N230" i="5"/>
  <c r="M230" i="5"/>
  <c r="L230" i="5"/>
  <c r="K230" i="5"/>
  <c r="I230" i="5" s="1"/>
  <c r="J230" i="5"/>
  <c r="N229" i="5"/>
  <c r="M229" i="5"/>
  <c r="L229" i="5"/>
  <c r="K229" i="5"/>
  <c r="J229" i="5"/>
  <c r="I229" i="5"/>
  <c r="N228" i="5"/>
  <c r="M228" i="5"/>
  <c r="L228" i="5"/>
  <c r="K228" i="5"/>
  <c r="I228" i="5" s="1"/>
  <c r="J228" i="5"/>
  <c r="N227" i="5"/>
  <c r="M227" i="5"/>
  <c r="L227" i="5"/>
  <c r="K227" i="5"/>
  <c r="J227" i="5"/>
  <c r="I227" i="5"/>
  <c r="N226" i="5"/>
  <c r="M226" i="5"/>
  <c r="L226" i="5"/>
  <c r="K226" i="5"/>
  <c r="I226" i="5" s="1"/>
  <c r="J226" i="5"/>
  <c r="N225" i="5"/>
  <c r="M225" i="5"/>
  <c r="L225" i="5"/>
  <c r="K225" i="5"/>
  <c r="J225" i="5"/>
  <c r="I225" i="5"/>
  <c r="N224" i="5"/>
  <c r="M224" i="5"/>
  <c r="L224" i="5"/>
  <c r="K224" i="5"/>
  <c r="I224" i="5" s="1"/>
  <c r="J224" i="5"/>
  <c r="N223" i="5"/>
  <c r="M223" i="5"/>
  <c r="L223" i="5"/>
  <c r="K223" i="5"/>
  <c r="J223" i="5"/>
  <c r="I223" i="5"/>
  <c r="N222" i="5"/>
  <c r="M222" i="5"/>
  <c r="L222" i="5"/>
  <c r="K222" i="5"/>
  <c r="I222" i="5" s="1"/>
  <c r="J222" i="5"/>
  <c r="N221" i="5"/>
  <c r="M221" i="5"/>
  <c r="L221" i="5"/>
  <c r="K221" i="5"/>
  <c r="J221" i="5"/>
  <c r="I221" i="5"/>
  <c r="N220" i="5"/>
  <c r="M220" i="5"/>
  <c r="L220" i="5"/>
  <c r="K220" i="5"/>
  <c r="I220" i="5" s="1"/>
  <c r="J220" i="5"/>
  <c r="N219" i="5"/>
  <c r="M219" i="5"/>
  <c r="L219" i="5"/>
  <c r="K219" i="5"/>
  <c r="J219" i="5"/>
  <c r="I219" i="5"/>
  <c r="N218" i="5"/>
  <c r="M218" i="5"/>
  <c r="L218" i="5"/>
  <c r="K218" i="5"/>
  <c r="I218" i="5" s="1"/>
  <c r="J218" i="5"/>
  <c r="N217" i="5"/>
  <c r="M217" i="5"/>
  <c r="L217" i="5"/>
  <c r="K217" i="5"/>
  <c r="J217" i="5"/>
  <c r="I217" i="5"/>
  <c r="N216" i="5"/>
  <c r="M216" i="5"/>
  <c r="L216" i="5"/>
  <c r="K216" i="5"/>
  <c r="I216" i="5" s="1"/>
  <c r="J216" i="5"/>
  <c r="N215" i="5"/>
  <c r="M215" i="5"/>
  <c r="L215" i="5"/>
  <c r="K215" i="5"/>
  <c r="J215" i="5"/>
  <c r="I215" i="5"/>
  <c r="N214" i="5"/>
  <c r="M214" i="5"/>
  <c r="L214" i="5"/>
  <c r="K214" i="5"/>
  <c r="I214" i="5" s="1"/>
  <c r="J214" i="5"/>
  <c r="N213" i="5"/>
  <c r="M213" i="5"/>
  <c r="L213" i="5"/>
  <c r="K213" i="5"/>
  <c r="J213" i="5"/>
  <c r="I213" i="5"/>
  <c r="N212" i="5"/>
  <c r="M212" i="5"/>
  <c r="L212" i="5"/>
  <c r="K212" i="5"/>
  <c r="I212" i="5" s="1"/>
  <c r="J212" i="5"/>
  <c r="N211" i="5"/>
  <c r="M211" i="5"/>
  <c r="L211" i="5"/>
  <c r="K211" i="5"/>
  <c r="J211" i="5"/>
  <c r="I211" i="5"/>
  <c r="N210" i="5"/>
  <c r="M210" i="5"/>
  <c r="L210" i="5"/>
  <c r="K210" i="5"/>
  <c r="I210" i="5" s="1"/>
  <c r="J210" i="5"/>
  <c r="N209" i="5"/>
  <c r="M209" i="5"/>
  <c r="L209" i="5"/>
  <c r="K209" i="5"/>
  <c r="J209" i="5"/>
  <c r="I209" i="5"/>
  <c r="U32" i="5" s="1"/>
  <c r="N208" i="5"/>
  <c r="M208" i="5"/>
  <c r="L208" i="5"/>
  <c r="K208" i="5"/>
  <c r="I208" i="5" s="1"/>
  <c r="J208" i="5"/>
  <c r="N207" i="5"/>
  <c r="M207" i="5"/>
  <c r="L207" i="5"/>
  <c r="K207" i="5"/>
  <c r="J207" i="5"/>
  <c r="I207" i="5"/>
  <c r="N206" i="5"/>
  <c r="M206" i="5"/>
  <c r="L206" i="5"/>
  <c r="K206" i="5"/>
  <c r="I206" i="5" s="1"/>
  <c r="J206" i="5"/>
  <c r="N205" i="5"/>
  <c r="M205" i="5"/>
  <c r="L205" i="5"/>
  <c r="K205" i="5"/>
  <c r="J205" i="5"/>
  <c r="I205" i="5"/>
  <c r="N204" i="5"/>
  <c r="M204" i="5"/>
  <c r="L204" i="5"/>
  <c r="K204" i="5"/>
  <c r="I204" i="5" s="1"/>
  <c r="J204" i="5"/>
  <c r="N203" i="5"/>
  <c r="M203" i="5"/>
  <c r="L203" i="5"/>
  <c r="K203" i="5"/>
  <c r="J203" i="5"/>
  <c r="I203" i="5"/>
  <c r="K37" i="5" s="1"/>
  <c r="N202" i="5"/>
  <c r="M202" i="5"/>
  <c r="L202" i="5"/>
  <c r="K202" i="5"/>
  <c r="I202" i="5" s="1"/>
  <c r="K36" i="5" s="1"/>
  <c r="J202" i="5"/>
  <c r="N201" i="5"/>
  <c r="M201" i="5"/>
  <c r="L201" i="5"/>
  <c r="K201" i="5"/>
  <c r="J201" i="5"/>
  <c r="I201" i="5"/>
  <c r="K35" i="5" s="1"/>
  <c r="N200" i="5"/>
  <c r="M200" i="5"/>
  <c r="L200" i="5"/>
  <c r="K200" i="5"/>
  <c r="I200" i="5" s="1"/>
  <c r="J200" i="5"/>
  <c r="N199" i="5"/>
  <c r="M199" i="5"/>
  <c r="L199" i="5"/>
  <c r="K199" i="5"/>
  <c r="J199" i="5"/>
  <c r="I199" i="5"/>
  <c r="U31" i="5" s="1"/>
  <c r="N198" i="5"/>
  <c r="M198" i="5"/>
  <c r="L198" i="5"/>
  <c r="K198" i="5"/>
  <c r="I198" i="5" s="1"/>
  <c r="J198" i="5"/>
  <c r="N197" i="5"/>
  <c r="M197" i="5"/>
  <c r="L197" i="5"/>
  <c r="K197" i="5"/>
  <c r="J197" i="5"/>
  <c r="I197" i="5"/>
  <c r="N196" i="5"/>
  <c r="M196" i="5"/>
  <c r="L196" i="5"/>
  <c r="K196" i="5"/>
  <c r="I196" i="5" s="1"/>
  <c r="K34" i="5" s="1"/>
  <c r="J196" i="5"/>
  <c r="N195" i="5"/>
  <c r="M195" i="5"/>
  <c r="L195" i="5"/>
  <c r="K195" i="5"/>
  <c r="J195" i="5"/>
  <c r="I195" i="5"/>
  <c r="K33" i="5" s="1"/>
  <c r="N194" i="5"/>
  <c r="M194" i="5"/>
  <c r="L194" i="5"/>
  <c r="K194" i="5"/>
  <c r="I194" i="5" s="1"/>
  <c r="J194" i="5"/>
  <c r="N193" i="5"/>
  <c r="M193" i="5"/>
  <c r="L193" i="5"/>
  <c r="K193" i="5"/>
  <c r="J193" i="5"/>
  <c r="I193" i="5"/>
  <c r="N192" i="5"/>
  <c r="M192" i="5"/>
  <c r="L192" i="5"/>
  <c r="K192" i="5"/>
  <c r="I192" i="5" s="1"/>
  <c r="J192" i="5"/>
  <c r="N191" i="5"/>
  <c r="M191" i="5"/>
  <c r="L191" i="5"/>
  <c r="K191" i="5"/>
  <c r="J191" i="5"/>
  <c r="I191" i="5"/>
  <c r="N190" i="5"/>
  <c r="M190" i="5"/>
  <c r="L190" i="5"/>
  <c r="K190" i="5"/>
  <c r="I190" i="5" s="1"/>
  <c r="J190" i="5"/>
  <c r="N189" i="5"/>
  <c r="M189" i="5"/>
  <c r="L189" i="5"/>
  <c r="K189" i="5"/>
  <c r="J189" i="5"/>
  <c r="I189" i="5"/>
  <c r="N188" i="5"/>
  <c r="M188" i="5"/>
  <c r="L188" i="5"/>
  <c r="K188" i="5"/>
  <c r="I188" i="5" s="1"/>
  <c r="J188" i="5"/>
  <c r="N187" i="5"/>
  <c r="M187" i="5"/>
  <c r="L187" i="5"/>
  <c r="K187" i="5"/>
  <c r="J187" i="5"/>
  <c r="I187" i="5"/>
  <c r="K32" i="5" s="1"/>
  <c r="N186" i="5"/>
  <c r="M186" i="5"/>
  <c r="L186" i="5"/>
  <c r="K186" i="5"/>
  <c r="I186" i="5" s="1"/>
  <c r="K31" i="5" s="1"/>
  <c r="J186" i="5"/>
  <c r="N185" i="5"/>
  <c r="M185" i="5"/>
  <c r="L185" i="5"/>
  <c r="K185" i="5"/>
  <c r="J185" i="5"/>
  <c r="I185" i="5"/>
  <c r="K30" i="5" s="1"/>
  <c r="N184" i="5"/>
  <c r="M184" i="5"/>
  <c r="L184" i="5"/>
  <c r="K184" i="5"/>
  <c r="I184" i="5" s="1"/>
  <c r="J184" i="5"/>
  <c r="N183" i="5"/>
  <c r="M183" i="5"/>
  <c r="L183" i="5"/>
  <c r="K183" i="5"/>
  <c r="J183" i="5"/>
  <c r="I183" i="5"/>
  <c r="N182" i="5"/>
  <c r="M182" i="5"/>
  <c r="L182" i="5"/>
  <c r="K182" i="5"/>
  <c r="I182" i="5" s="1"/>
  <c r="J182" i="5"/>
  <c r="N181" i="5"/>
  <c r="M181" i="5"/>
  <c r="L181" i="5"/>
  <c r="K181" i="5"/>
  <c r="J181" i="5"/>
  <c r="I181" i="5"/>
  <c r="N180" i="5"/>
  <c r="M180" i="5"/>
  <c r="L180" i="5"/>
  <c r="K180" i="5"/>
  <c r="I180" i="5" s="1"/>
  <c r="J180" i="5"/>
  <c r="N179" i="5"/>
  <c r="M179" i="5"/>
  <c r="L179" i="5"/>
  <c r="K179" i="5"/>
  <c r="J179" i="5"/>
  <c r="I179" i="5"/>
  <c r="N178" i="5"/>
  <c r="M178" i="5"/>
  <c r="L178" i="5"/>
  <c r="K178" i="5"/>
  <c r="I178" i="5" s="1"/>
  <c r="U30" i="5" s="1"/>
  <c r="J178" i="5"/>
  <c r="N177" i="5"/>
  <c r="M177" i="5"/>
  <c r="L177" i="5"/>
  <c r="K177" i="5"/>
  <c r="J177" i="5"/>
  <c r="I177" i="5"/>
  <c r="N176" i="5"/>
  <c r="M176" i="5"/>
  <c r="L176" i="5"/>
  <c r="K176" i="5"/>
  <c r="I176" i="5" s="1"/>
  <c r="J176" i="5"/>
  <c r="N175" i="5"/>
  <c r="M175" i="5"/>
  <c r="L175" i="5"/>
  <c r="K175" i="5"/>
  <c r="J175" i="5"/>
  <c r="I175" i="5"/>
  <c r="N174" i="5"/>
  <c r="M174" i="5"/>
  <c r="L174" i="5"/>
  <c r="K174" i="5"/>
  <c r="I174" i="5" s="1"/>
  <c r="K29" i="5" s="1"/>
  <c r="J174" i="5"/>
  <c r="N173" i="5"/>
  <c r="M173" i="5"/>
  <c r="L173" i="5"/>
  <c r="K173" i="5"/>
  <c r="J173" i="5"/>
  <c r="I173" i="5"/>
  <c r="K28" i="5" s="1"/>
  <c r="N172" i="5"/>
  <c r="M172" i="5"/>
  <c r="L172" i="5"/>
  <c r="K172" i="5"/>
  <c r="I172" i="5" s="1"/>
  <c r="J172" i="5"/>
  <c r="N171" i="5"/>
  <c r="M171" i="5"/>
  <c r="L171" i="5"/>
  <c r="K171" i="5"/>
  <c r="J171" i="5"/>
  <c r="I171" i="5"/>
  <c r="U28" i="5" s="1"/>
  <c r="N170" i="5"/>
  <c r="M170" i="5"/>
  <c r="L170" i="5"/>
  <c r="K170" i="5"/>
  <c r="I170" i="5" s="1"/>
  <c r="U27" i="5" s="1"/>
  <c r="J170" i="5"/>
  <c r="N169" i="5"/>
  <c r="M169" i="5"/>
  <c r="L169" i="5"/>
  <c r="K169" i="5"/>
  <c r="J169" i="5"/>
  <c r="I169" i="5"/>
  <c r="N168" i="5"/>
  <c r="M168" i="5"/>
  <c r="L168" i="5"/>
  <c r="K168" i="5"/>
  <c r="I168" i="5" s="1"/>
  <c r="J168" i="5"/>
  <c r="N167" i="5"/>
  <c r="M167" i="5"/>
  <c r="L167" i="5"/>
  <c r="K167" i="5"/>
  <c r="J167" i="5"/>
  <c r="I167" i="5"/>
  <c r="U26" i="5" s="1"/>
  <c r="N166" i="5"/>
  <c r="M166" i="5"/>
  <c r="L166" i="5"/>
  <c r="K166" i="5"/>
  <c r="I166" i="5" s="1"/>
  <c r="J166" i="5"/>
  <c r="N165" i="5"/>
  <c r="M165" i="5"/>
  <c r="L165" i="5"/>
  <c r="K165" i="5"/>
  <c r="J165" i="5"/>
  <c r="I165" i="5"/>
  <c r="N164" i="5"/>
  <c r="M164" i="5"/>
  <c r="L164" i="5"/>
  <c r="K164" i="5"/>
  <c r="I164" i="5" s="1"/>
  <c r="J164" i="5"/>
  <c r="N163" i="5"/>
  <c r="M163" i="5"/>
  <c r="L163" i="5"/>
  <c r="K163" i="5"/>
  <c r="J163" i="5"/>
  <c r="I163" i="5"/>
  <c r="N162" i="5"/>
  <c r="M162" i="5"/>
  <c r="L162" i="5"/>
  <c r="K162" i="5"/>
  <c r="I162" i="5" s="1"/>
  <c r="U25" i="5" s="1"/>
  <c r="J162" i="5"/>
  <c r="N161" i="5"/>
  <c r="M161" i="5"/>
  <c r="L161" i="5"/>
  <c r="K161" i="5"/>
  <c r="J161" i="5"/>
  <c r="I161" i="5"/>
  <c r="U24" i="5" s="1"/>
  <c r="N160" i="5"/>
  <c r="M160" i="5"/>
  <c r="L160" i="5"/>
  <c r="K160" i="5"/>
  <c r="I160" i="5" s="1"/>
  <c r="J160" i="5"/>
  <c r="N159" i="5"/>
  <c r="M159" i="5"/>
  <c r="L159" i="5"/>
  <c r="K159" i="5"/>
  <c r="J159" i="5"/>
  <c r="I159" i="5"/>
  <c r="N158" i="5"/>
  <c r="M158" i="5"/>
  <c r="L158" i="5"/>
  <c r="K158" i="5"/>
  <c r="I158" i="5" s="1"/>
  <c r="J158" i="5"/>
  <c r="N157" i="5"/>
  <c r="M157" i="5"/>
  <c r="L157" i="5"/>
  <c r="K157" i="5"/>
  <c r="J157" i="5"/>
  <c r="I157" i="5"/>
  <c r="N156" i="5"/>
  <c r="M156" i="5"/>
  <c r="L156" i="5"/>
  <c r="K156" i="5"/>
  <c r="I156" i="5" s="1"/>
  <c r="J156" i="5"/>
  <c r="N155" i="5"/>
  <c r="M155" i="5"/>
  <c r="L155" i="5"/>
  <c r="K155" i="5"/>
  <c r="J155" i="5"/>
  <c r="I155" i="5"/>
  <c r="K26" i="5" s="1"/>
  <c r="N154" i="5"/>
  <c r="M154" i="5"/>
  <c r="L154" i="5"/>
  <c r="K154" i="5"/>
  <c r="I154" i="5" s="1"/>
  <c r="K25" i="5" s="1"/>
  <c r="J154" i="5"/>
  <c r="N153" i="5"/>
  <c r="M153" i="5"/>
  <c r="L153" i="5"/>
  <c r="K153" i="5"/>
  <c r="J153" i="5"/>
  <c r="I153" i="5"/>
  <c r="K24" i="5" s="1"/>
  <c r="N152" i="5"/>
  <c r="M152" i="5"/>
  <c r="L152" i="5"/>
  <c r="K152" i="5"/>
  <c r="I152" i="5" s="1"/>
  <c r="J152" i="5"/>
  <c r="N151" i="5"/>
  <c r="M151" i="5"/>
  <c r="L151" i="5"/>
  <c r="K151" i="5"/>
  <c r="J151" i="5"/>
  <c r="I151" i="5"/>
  <c r="U23" i="5" s="1"/>
  <c r="N150" i="5"/>
  <c r="M150" i="5"/>
  <c r="L150" i="5"/>
  <c r="K150" i="5"/>
  <c r="I150" i="5" s="1"/>
  <c r="J150" i="5"/>
  <c r="N149" i="5"/>
  <c r="M149" i="5"/>
  <c r="L149" i="5"/>
  <c r="K149" i="5"/>
  <c r="J149" i="5"/>
  <c r="I149" i="5"/>
  <c r="N148" i="5"/>
  <c r="M148" i="5"/>
  <c r="L148" i="5"/>
  <c r="K148" i="5"/>
  <c r="I148" i="5" s="1"/>
  <c r="J148" i="5"/>
  <c r="N147" i="5"/>
  <c r="M147" i="5"/>
  <c r="L147" i="5"/>
  <c r="K147" i="5"/>
  <c r="J147" i="5"/>
  <c r="I147" i="5"/>
  <c r="N146" i="5"/>
  <c r="M146" i="5"/>
  <c r="L146" i="5"/>
  <c r="K146" i="5"/>
  <c r="I146" i="5" s="1"/>
  <c r="K23" i="5" s="1"/>
  <c r="J146" i="5"/>
  <c r="N145" i="5"/>
  <c r="M145" i="5"/>
  <c r="L145" i="5"/>
  <c r="K145" i="5"/>
  <c r="J145" i="5"/>
  <c r="I145" i="5"/>
  <c r="U22" i="5" s="1"/>
  <c r="N144" i="5"/>
  <c r="M144" i="5"/>
  <c r="L144" i="5"/>
  <c r="K144" i="5"/>
  <c r="I144" i="5" s="1"/>
  <c r="J144" i="5"/>
  <c r="N143" i="5"/>
  <c r="M143" i="5"/>
  <c r="L143" i="5"/>
  <c r="K143" i="5"/>
  <c r="J143" i="5"/>
  <c r="I143" i="5"/>
  <c r="N142" i="5"/>
  <c r="M142" i="5"/>
  <c r="L142" i="5"/>
  <c r="K142" i="5"/>
  <c r="I142" i="5" s="1"/>
  <c r="J142" i="5"/>
  <c r="N141" i="5"/>
  <c r="M141" i="5"/>
  <c r="L141" i="5"/>
  <c r="K141" i="5"/>
  <c r="J141" i="5"/>
  <c r="I141" i="5"/>
  <c r="N140" i="5"/>
  <c r="M140" i="5"/>
  <c r="L140" i="5"/>
  <c r="K140" i="5"/>
  <c r="I140" i="5" s="1"/>
  <c r="J140" i="5"/>
  <c r="N139" i="5"/>
  <c r="M139" i="5"/>
  <c r="L139" i="5"/>
  <c r="K139" i="5"/>
  <c r="J139" i="5"/>
  <c r="I139" i="5"/>
  <c r="N138" i="5"/>
  <c r="M138" i="5"/>
  <c r="L138" i="5"/>
  <c r="K138" i="5"/>
  <c r="I138" i="5" s="1"/>
  <c r="J138" i="5"/>
  <c r="N137" i="5"/>
  <c r="M137" i="5"/>
  <c r="L137" i="5"/>
  <c r="K137" i="5"/>
  <c r="J137" i="5"/>
  <c r="I137" i="5"/>
  <c r="N136" i="5"/>
  <c r="M136" i="5"/>
  <c r="L136" i="5"/>
  <c r="K136" i="5"/>
  <c r="I136" i="5" s="1"/>
  <c r="J136" i="5"/>
  <c r="N135" i="5"/>
  <c r="M135" i="5"/>
  <c r="L135" i="5"/>
  <c r="K135" i="5"/>
  <c r="J135" i="5"/>
  <c r="I135" i="5"/>
  <c r="N134" i="5"/>
  <c r="M134" i="5"/>
  <c r="L134" i="5"/>
  <c r="K134" i="5"/>
  <c r="I134" i="5" s="1"/>
  <c r="J134" i="5"/>
  <c r="N133" i="5"/>
  <c r="M133" i="5"/>
  <c r="L133" i="5"/>
  <c r="K133" i="5"/>
  <c r="J133" i="5"/>
  <c r="I133" i="5"/>
  <c r="N132" i="5"/>
  <c r="M132" i="5"/>
  <c r="L132" i="5"/>
  <c r="K132" i="5"/>
  <c r="I132" i="5" s="1"/>
  <c r="J132" i="5"/>
  <c r="N131" i="5"/>
  <c r="M131" i="5"/>
  <c r="L131" i="5"/>
  <c r="K131" i="5"/>
  <c r="J131" i="5"/>
  <c r="I131" i="5"/>
  <c r="N130" i="5"/>
  <c r="M130" i="5"/>
  <c r="L130" i="5"/>
  <c r="K130" i="5"/>
  <c r="I130" i="5" s="1"/>
  <c r="J130" i="5"/>
  <c r="N129" i="5"/>
  <c r="M129" i="5"/>
  <c r="L129" i="5"/>
  <c r="K129" i="5"/>
  <c r="J129" i="5"/>
  <c r="I129" i="5"/>
  <c r="N128" i="5"/>
  <c r="M128" i="5"/>
  <c r="L128" i="5"/>
  <c r="K128" i="5"/>
  <c r="I128" i="5" s="1"/>
  <c r="J128" i="5"/>
  <c r="N127" i="5"/>
  <c r="M127" i="5"/>
  <c r="L127" i="5"/>
  <c r="K127" i="5"/>
  <c r="J127" i="5"/>
  <c r="I127" i="5"/>
  <c r="N126" i="5"/>
  <c r="M126" i="5"/>
  <c r="L126" i="5"/>
  <c r="K126" i="5"/>
  <c r="I126" i="5" s="1"/>
  <c r="J126" i="5"/>
  <c r="N125" i="5"/>
  <c r="M125" i="5"/>
  <c r="L125" i="5"/>
  <c r="K125" i="5"/>
  <c r="J125" i="5"/>
  <c r="I125" i="5"/>
  <c r="N124" i="5"/>
  <c r="M124" i="5"/>
  <c r="L124" i="5"/>
  <c r="K124" i="5"/>
  <c r="I124" i="5" s="1"/>
  <c r="J124" i="5"/>
  <c r="N123" i="5"/>
  <c r="M123" i="5"/>
  <c r="L123" i="5"/>
  <c r="K123" i="5"/>
  <c r="J123" i="5"/>
  <c r="I123" i="5"/>
  <c r="N122" i="5"/>
  <c r="M122" i="5"/>
  <c r="L122" i="5"/>
  <c r="K122" i="5"/>
  <c r="I122" i="5" s="1"/>
  <c r="J122" i="5"/>
  <c r="N121" i="5"/>
  <c r="M121" i="5"/>
  <c r="L121" i="5"/>
  <c r="K121" i="5"/>
  <c r="J121" i="5"/>
  <c r="I121" i="5"/>
  <c r="N120" i="5"/>
  <c r="M120" i="5"/>
  <c r="L120" i="5"/>
  <c r="K120" i="5"/>
  <c r="I120" i="5" s="1"/>
  <c r="J120" i="5"/>
  <c r="N119" i="5"/>
  <c r="M119" i="5"/>
  <c r="L119" i="5"/>
  <c r="K119" i="5"/>
  <c r="J119" i="5"/>
  <c r="I119" i="5"/>
  <c r="N118" i="5"/>
  <c r="M118" i="5"/>
  <c r="L118" i="5"/>
  <c r="K118" i="5"/>
  <c r="I118" i="5" s="1"/>
  <c r="J118" i="5"/>
  <c r="N117" i="5"/>
  <c r="M117" i="5"/>
  <c r="L117" i="5"/>
  <c r="K117" i="5"/>
  <c r="J117" i="5"/>
  <c r="I117" i="5"/>
  <c r="N116" i="5"/>
  <c r="M116" i="5"/>
  <c r="L116" i="5"/>
  <c r="K116" i="5"/>
  <c r="I116" i="5" s="1"/>
  <c r="J116" i="5"/>
  <c r="N115" i="5"/>
  <c r="M115" i="5"/>
  <c r="L115" i="5"/>
  <c r="K115" i="5"/>
  <c r="J115" i="5"/>
  <c r="I115" i="5"/>
  <c r="N114" i="5"/>
  <c r="M114" i="5"/>
  <c r="L114" i="5"/>
  <c r="K114" i="5"/>
  <c r="I114" i="5" s="1"/>
  <c r="J114" i="5"/>
  <c r="N113" i="5"/>
  <c r="M113" i="5"/>
  <c r="L113" i="5"/>
  <c r="K113" i="5"/>
  <c r="J113" i="5"/>
  <c r="I113" i="5"/>
  <c r="N112" i="5"/>
  <c r="M112" i="5"/>
  <c r="L112" i="5"/>
  <c r="K112" i="5"/>
  <c r="I112" i="5" s="1"/>
  <c r="J112" i="5"/>
  <c r="N111" i="5"/>
  <c r="M111" i="5"/>
  <c r="L111" i="5"/>
  <c r="K111" i="5"/>
  <c r="J111" i="5"/>
  <c r="I111" i="5"/>
  <c r="N110" i="5"/>
  <c r="M110" i="5"/>
  <c r="L110" i="5"/>
  <c r="K110" i="5"/>
  <c r="I110" i="5" s="1"/>
  <c r="J110" i="5"/>
  <c r="N109" i="5"/>
  <c r="M109" i="5"/>
  <c r="L109" i="5"/>
  <c r="K109" i="5"/>
  <c r="J109" i="5"/>
  <c r="I109" i="5"/>
  <c r="N108" i="5"/>
  <c r="M108" i="5"/>
  <c r="L108" i="5"/>
  <c r="K108" i="5"/>
  <c r="I108" i="5" s="1"/>
  <c r="J108" i="5"/>
  <c r="N107" i="5"/>
  <c r="M107" i="5"/>
  <c r="L107" i="5"/>
  <c r="K107" i="5"/>
  <c r="J107" i="5"/>
  <c r="I107" i="5"/>
  <c r="N106" i="5"/>
  <c r="M106" i="5"/>
  <c r="L106" i="5"/>
  <c r="K106" i="5"/>
  <c r="I106" i="5" s="1"/>
  <c r="J106" i="5"/>
  <c r="N105" i="5"/>
  <c r="M105" i="5"/>
  <c r="L105" i="5"/>
  <c r="K105" i="5"/>
  <c r="J105" i="5"/>
  <c r="I105" i="5"/>
  <c r="N104" i="5"/>
  <c r="M104" i="5"/>
  <c r="L104" i="5"/>
  <c r="K104" i="5"/>
  <c r="I104" i="5" s="1"/>
  <c r="J104" i="5"/>
  <c r="N103" i="5"/>
  <c r="M103" i="5"/>
  <c r="L103" i="5"/>
  <c r="K103" i="5"/>
  <c r="J103" i="5"/>
  <c r="I103" i="5"/>
  <c r="N102" i="5"/>
  <c r="M102" i="5"/>
  <c r="L102" i="5"/>
  <c r="K102" i="5"/>
  <c r="I102" i="5" s="1"/>
  <c r="J102" i="5"/>
  <c r="N101" i="5"/>
  <c r="M101" i="5"/>
  <c r="L101" i="5"/>
  <c r="K101" i="5"/>
  <c r="J101" i="5"/>
  <c r="I101" i="5"/>
  <c r="N100" i="5"/>
  <c r="M100" i="5"/>
  <c r="L100" i="5"/>
  <c r="K100" i="5"/>
  <c r="I100" i="5" s="1"/>
  <c r="J100" i="5"/>
  <c r="N99" i="5"/>
  <c r="M99" i="5"/>
  <c r="L99" i="5"/>
  <c r="K99" i="5"/>
  <c r="J99" i="5"/>
  <c r="I99" i="5"/>
  <c r="N98" i="5"/>
  <c r="M98" i="5"/>
  <c r="L98" i="5"/>
  <c r="K98" i="5"/>
  <c r="I98" i="5" s="1"/>
  <c r="J98" i="5"/>
  <c r="N97" i="5"/>
  <c r="M97" i="5"/>
  <c r="L97" i="5"/>
  <c r="K97" i="5"/>
  <c r="J97" i="5"/>
  <c r="I97" i="5"/>
  <c r="N96" i="5"/>
  <c r="M96" i="5"/>
  <c r="L96" i="5"/>
  <c r="K96" i="5"/>
  <c r="I96" i="5" s="1"/>
  <c r="J96" i="5"/>
  <c r="N95" i="5"/>
  <c r="M95" i="5"/>
  <c r="L95" i="5"/>
  <c r="K95" i="5"/>
  <c r="J95" i="5"/>
  <c r="I95" i="5"/>
  <c r="N94" i="5"/>
  <c r="M94" i="5"/>
  <c r="L94" i="5"/>
  <c r="K94" i="5"/>
  <c r="I94" i="5" s="1"/>
  <c r="J94" i="5"/>
  <c r="N93" i="5"/>
  <c r="M93" i="5"/>
  <c r="L93" i="5"/>
  <c r="K93" i="5"/>
  <c r="J93" i="5"/>
  <c r="I93" i="5"/>
  <c r="N92" i="5"/>
  <c r="M92" i="5"/>
  <c r="L92" i="5"/>
  <c r="K92" i="5"/>
  <c r="I92" i="5" s="1"/>
  <c r="J92" i="5"/>
  <c r="N91" i="5"/>
  <c r="M91" i="5"/>
  <c r="L91" i="5"/>
  <c r="K91" i="5"/>
  <c r="J91" i="5"/>
  <c r="I91" i="5"/>
  <c r="N90" i="5"/>
  <c r="M90" i="5"/>
  <c r="L90" i="5"/>
  <c r="K90" i="5"/>
  <c r="I90" i="5" s="1"/>
  <c r="J90" i="5"/>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I80" i="5" s="1"/>
  <c r="J80" i="5"/>
  <c r="N79" i="5"/>
  <c r="M79" i="5"/>
  <c r="L79" i="5"/>
  <c r="K79" i="5"/>
  <c r="J79" i="5"/>
  <c r="I79" i="5" s="1"/>
  <c r="N78" i="5"/>
  <c r="M78" i="5"/>
  <c r="L78" i="5"/>
  <c r="J78" i="5"/>
  <c r="L77" i="5"/>
  <c r="K77" i="5"/>
  <c r="J77" i="5"/>
  <c r="J76" i="5"/>
  <c r="J75" i="5"/>
  <c r="J74" i="5"/>
  <c r="J73" i="5"/>
  <c r="J72" i="5"/>
  <c r="J71" i="5"/>
  <c r="J70" i="5"/>
  <c r="N69" i="5"/>
  <c r="M69" i="5"/>
  <c r="J69" i="5"/>
  <c r="N68" i="5"/>
  <c r="M68" i="5"/>
  <c r="J68" i="5"/>
  <c r="N67" i="5"/>
  <c r="M67" i="5"/>
  <c r="K67" i="5"/>
  <c r="J67" i="5"/>
  <c r="E67" i="5"/>
  <c r="L67" i="5" s="1"/>
  <c r="I67" i="5" s="1"/>
  <c r="N66" i="5"/>
  <c r="M66" i="5"/>
  <c r="L66" i="5"/>
  <c r="K66" i="5"/>
  <c r="I66" i="5" s="1"/>
  <c r="J66" i="5"/>
  <c r="N65" i="5"/>
  <c r="M65" i="5"/>
  <c r="L65" i="5"/>
  <c r="K65" i="5"/>
  <c r="J65" i="5"/>
  <c r="I65" i="5" s="1"/>
  <c r="N64" i="5"/>
  <c r="M64" i="5"/>
  <c r="L64" i="5"/>
  <c r="K64" i="5"/>
  <c r="I64" i="5" s="1"/>
  <c r="J64" i="5"/>
  <c r="N63" i="5"/>
  <c r="M63" i="5"/>
  <c r="L63" i="5"/>
  <c r="K63" i="5"/>
  <c r="J63" i="5"/>
  <c r="I63" i="5" s="1"/>
  <c r="N62" i="5"/>
  <c r="M62" i="5"/>
  <c r="L62" i="5"/>
  <c r="K62" i="5"/>
  <c r="I62" i="5" s="1"/>
  <c r="J62" i="5"/>
  <c r="N61" i="5"/>
  <c r="M61" i="5"/>
  <c r="L61" i="5"/>
  <c r="K61" i="5"/>
  <c r="J61" i="5"/>
  <c r="I61" i="5" s="1"/>
  <c r="N60" i="5"/>
  <c r="M60" i="5"/>
  <c r="L60" i="5"/>
  <c r="K60" i="5"/>
  <c r="I60" i="5" s="1"/>
  <c r="J60" i="5"/>
  <c r="E12" i="5"/>
  <c r="K8" i="5" s="1"/>
  <c r="D12" i="5"/>
  <c r="K10" i="5"/>
  <c r="K9" i="5"/>
  <c r="K7" i="5"/>
  <c r="K6" i="5"/>
  <c r="J5" i="5"/>
  <c r="L4" i="5"/>
  <c r="K4" i="5"/>
  <c r="J4" i="5"/>
  <c r="P3" i="5"/>
  <c r="O3" i="5"/>
  <c r="N3" i="5"/>
  <c r="M3" i="5"/>
  <c r="L3" i="5"/>
  <c r="K3" i="5"/>
  <c r="J3" i="5"/>
  <c r="K2" i="5"/>
  <c r="D1" i="5"/>
  <c r="K5" i="5" s="1"/>
  <c r="N399" i="4"/>
  <c r="M399" i="4"/>
  <c r="L399" i="4"/>
  <c r="K399" i="4"/>
  <c r="I399" i="4" s="1"/>
  <c r="J399" i="4"/>
  <c r="N398" i="4"/>
  <c r="M398" i="4"/>
  <c r="L398" i="4"/>
  <c r="K398" i="4"/>
  <c r="J398" i="4"/>
  <c r="I398" i="4"/>
  <c r="N397" i="4"/>
  <c r="M397" i="4"/>
  <c r="L397" i="4"/>
  <c r="K397" i="4"/>
  <c r="I397" i="4" s="1"/>
  <c r="J397" i="4"/>
  <c r="N396" i="4"/>
  <c r="M396" i="4"/>
  <c r="L396" i="4"/>
  <c r="K396" i="4"/>
  <c r="J396" i="4"/>
  <c r="I396" i="4"/>
  <c r="N395" i="4"/>
  <c r="M395" i="4"/>
  <c r="L395" i="4"/>
  <c r="K395" i="4"/>
  <c r="I395" i="4" s="1"/>
  <c r="J395" i="4"/>
  <c r="N394" i="4"/>
  <c r="M394" i="4"/>
  <c r="L394" i="4"/>
  <c r="K394" i="4"/>
  <c r="J394" i="4"/>
  <c r="I394" i="4"/>
  <c r="N393" i="4"/>
  <c r="M393" i="4"/>
  <c r="L393" i="4"/>
  <c r="K393" i="4"/>
  <c r="I393" i="4" s="1"/>
  <c r="J393" i="4"/>
  <c r="N392" i="4"/>
  <c r="M392" i="4"/>
  <c r="L392" i="4"/>
  <c r="K392" i="4"/>
  <c r="J392" i="4"/>
  <c r="I392" i="4"/>
  <c r="N391" i="4"/>
  <c r="M391" i="4"/>
  <c r="L391" i="4"/>
  <c r="K391" i="4"/>
  <c r="I391" i="4" s="1"/>
  <c r="J391" i="4"/>
  <c r="N390" i="4"/>
  <c r="M390" i="4"/>
  <c r="L390" i="4"/>
  <c r="K390" i="4"/>
  <c r="J390" i="4"/>
  <c r="I390" i="4"/>
  <c r="N389" i="4"/>
  <c r="M389" i="4"/>
  <c r="L389" i="4"/>
  <c r="K389" i="4"/>
  <c r="I389" i="4" s="1"/>
  <c r="J389" i="4"/>
  <c r="N388" i="4"/>
  <c r="M388" i="4"/>
  <c r="L388" i="4"/>
  <c r="K388" i="4"/>
  <c r="J388" i="4"/>
  <c r="I388" i="4"/>
  <c r="N387" i="4"/>
  <c r="M387" i="4"/>
  <c r="L387" i="4"/>
  <c r="K387" i="4"/>
  <c r="I387" i="4" s="1"/>
  <c r="J387" i="4"/>
  <c r="N386" i="4"/>
  <c r="M386" i="4"/>
  <c r="L386" i="4"/>
  <c r="K386" i="4"/>
  <c r="J386" i="4"/>
  <c r="I386" i="4"/>
  <c r="N385" i="4"/>
  <c r="M385" i="4"/>
  <c r="L385" i="4"/>
  <c r="K385" i="4"/>
  <c r="I385" i="4" s="1"/>
  <c r="J385" i="4"/>
  <c r="N384" i="4"/>
  <c r="M384" i="4"/>
  <c r="L384" i="4"/>
  <c r="K384" i="4"/>
  <c r="J384" i="4"/>
  <c r="I384" i="4"/>
  <c r="N383" i="4"/>
  <c r="M383" i="4"/>
  <c r="L383" i="4"/>
  <c r="K383" i="4"/>
  <c r="I383" i="4" s="1"/>
  <c r="J383" i="4"/>
  <c r="N382" i="4"/>
  <c r="M382" i="4"/>
  <c r="L382" i="4"/>
  <c r="K382" i="4"/>
  <c r="J382" i="4"/>
  <c r="I382" i="4"/>
  <c r="N381" i="4"/>
  <c r="M381" i="4"/>
  <c r="L381" i="4"/>
  <c r="K381" i="4"/>
  <c r="I381" i="4" s="1"/>
  <c r="J381" i="4"/>
  <c r="N380" i="4"/>
  <c r="M380" i="4"/>
  <c r="L380" i="4"/>
  <c r="K380" i="4"/>
  <c r="J380" i="4"/>
  <c r="I380" i="4"/>
  <c r="N379" i="4"/>
  <c r="M379" i="4"/>
  <c r="L379" i="4"/>
  <c r="K379" i="4"/>
  <c r="I379" i="4" s="1"/>
  <c r="J379" i="4"/>
  <c r="N378" i="4"/>
  <c r="M378" i="4"/>
  <c r="L378" i="4"/>
  <c r="K378" i="4"/>
  <c r="J378" i="4"/>
  <c r="I378" i="4"/>
  <c r="N377" i="4"/>
  <c r="M377" i="4"/>
  <c r="L377" i="4"/>
  <c r="K377" i="4"/>
  <c r="I377" i="4" s="1"/>
  <c r="J377" i="4"/>
  <c r="N376" i="4"/>
  <c r="M376" i="4"/>
  <c r="L376" i="4"/>
  <c r="K376" i="4"/>
  <c r="J376" i="4"/>
  <c r="I376" i="4"/>
  <c r="N375" i="4"/>
  <c r="M375" i="4"/>
  <c r="L375" i="4"/>
  <c r="K375" i="4"/>
  <c r="I375" i="4" s="1"/>
  <c r="J375" i="4"/>
  <c r="N374" i="4"/>
  <c r="M374" i="4"/>
  <c r="L374" i="4"/>
  <c r="K374" i="4"/>
  <c r="J374" i="4"/>
  <c r="I374" i="4"/>
  <c r="N373" i="4"/>
  <c r="M373" i="4"/>
  <c r="L373" i="4"/>
  <c r="K373" i="4"/>
  <c r="I373" i="4" s="1"/>
  <c r="J373" i="4"/>
  <c r="N372" i="4"/>
  <c r="M372" i="4"/>
  <c r="L372" i="4"/>
  <c r="K372" i="4"/>
  <c r="J372" i="4"/>
  <c r="I372" i="4"/>
  <c r="N371" i="4"/>
  <c r="M371" i="4"/>
  <c r="L371" i="4"/>
  <c r="K371" i="4"/>
  <c r="I371" i="4" s="1"/>
  <c r="J371" i="4"/>
  <c r="N370" i="4"/>
  <c r="M370" i="4"/>
  <c r="L370" i="4"/>
  <c r="K370" i="4"/>
  <c r="J370" i="4"/>
  <c r="I370" i="4"/>
  <c r="N369" i="4"/>
  <c r="M369" i="4"/>
  <c r="L369" i="4"/>
  <c r="K369" i="4"/>
  <c r="I369" i="4" s="1"/>
  <c r="J369" i="4"/>
  <c r="N368" i="4"/>
  <c r="M368" i="4"/>
  <c r="L368" i="4"/>
  <c r="K368" i="4"/>
  <c r="J368" i="4"/>
  <c r="I368" i="4"/>
  <c r="N367" i="4"/>
  <c r="M367" i="4"/>
  <c r="L367" i="4"/>
  <c r="K367" i="4"/>
  <c r="I367" i="4" s="1"/>
  <c r="J367" i="4"/>
  <c r="N366" i="4"/>
  <c r="M366" i="4"/>
  <c r="L366" i="4"/>
  <c r="K366" i="4"/>
  <c r="J366" i="4"/>
  <c r="I366" i="4"/>
  <c r="N365" i="4"/>
  <c r="M365" i="4"/>
  <c r="L365" i="4"/>
  <c r="K365" i="4"/>
  <c r="I365" i="4" s="1"/>
  <c r="J365" i="4"/>
  <c r="N364" i="4"/>
  <c r="M364" i="4"/>
  <c r="L364" i="4"/>
  <c r="K364" i="4"/>
  <c r="J364" i="4"/>
  <c r="I364" i="4"/>
  <c r="N363" i="4"/>
  <c r="M363" i="4"/>
  <c r="L363" i="4"/>
  <c r="K363" i="4"/>
  <c r="I363" i="4" s="1"/>
  <c r="J363" i="4"/>
  <c r="N362" i="4"/>
  <c r="M362" i="4"/>
  <c r="L362" i="4"/>
  <c r="K362" i="4"/>
  <c r="J362" i="4"/>
  <c r="I362" i="4"/>
  <c r="N361" i="4"/>
  <c r="M361" i="4"/>
  <c r="L361" i="4"/>
  <c r="K361" i="4"/>
  <c r="I361" i="4" s="1"/>
  <c r="J361" i="4"/>
  <c r="N360" i="4"/>
  <c r="M360" i="4"/>
  <c r="L360" i="4"/>
  <c r="K360" i="4"/>
  <c r="J360" i="4"/>
  <c r="I360" i="4"/>
  <c r="N359" i="4"/>
  <c r="M359" i="4"/>
  <c r="L359" i="4"/>
  <c r="K359" i="4"/>
  <c r="I359" i="4" s="1"/>
  <c r="J359" i="4"/>
  <c r="N358" i="4"/>
  <c r="M358" i="4"/>
  <c r="L358" i="4"/>
  <c r="K358" i="4"/>
  <c r="J358" i="4"/>
  <c r="I358" i="4"/>
  <c r="N357" i="4"/>
  <c r="M357" i="4"/>
  <c r="L357" i="4"/>
  <c r="K357" i="4"/>
  <c r="I357" i="4" s="1"/>
  <c r="J357" i="4"/>
  <c r="N356" i="4"/>
  <c r="M356" i="4"/>
  <c r="L356" i="4"/>
  <c r="K356" i="4"/>
  <c r="J356" i="4"/>
  <c r="I356" i="4"/>
  <c r="N355" i="4"/>
  <c r="M355" i="4"/>
  <c r="L355" i="4"/>
  <c r="K355" i="4"/>
  <c r="I355" i="4" s="1"/>
  <c r="J355" i="4"/>
  <c r="N354" i="4"/>
  <c r="M354" i="4"/>
  <c r="L354" i="4"/>
  <c r="K354" i="4"/>
  <c r="J354" i="4"/>
  <c r="I354" i="4"/>
  <c r="N353" i="4"/>
  <c r="M353" i="4"/>
  <c r="L353" i="4"/>
  <c r="K353" i="4"/>
  <c r="I353" i="4" s="1"/>
  <c r="J353" i="4"/>
  <c r="N352" i="4"/>
  <c r="M352" i="4"/>
  <c r="L352" i="4"/>
  <c r="K352" i="4"/>
  <c r="J352" i="4"/>
  <c r="I352" i="4"/>
  <c r="N351" i="4"/>
  <c r="M351" i="4"/>
  <c r="L351" i="4"/>
  <c r="K351" i="4"/>
  <c r="I351" i="4" s="1"/>
  <c r="K38" i="4" s="1"/>
  <c r="J351" i="4"/>
  <c r="N350" i="4"/>
  <c r="M350" i="4"/>
  <c r="L350" i="4"/>
  <c r="K350" i="4"/>
  <c r="J350" i="4"/>
  <c r="I350" i="4"/>
  <c r="N349" i="4"/>
  <c r="M349" i="4"/>
  <c r="L349" i="4"/>
  <c r="K349" i="4"/>
  <c r="I349" i="4" s="1"/>
  <c r="J349" i="4"/>
  <c r="N348" i="4"/>
  <c r="M348" i="4"/>
  <c r="L348" i="4"/>
  <c r="K348" i="4"/>
  <c r="J348" i="4"/>
  <c r="I348" i="4"/>
  <c r="N347" i="4"/>
  <c r="M347" i="4"/>
  <c r="L347" i="4"/>
  <c r="K347" i="4"/>
  <c r="I347" i="4" s="1"/>
  <c r="J347" i="4"/>
  <c r="N346" i="4"/>
  <c r="M346" i="4"/>
  <c r="L346" i="4"/>
  <c r="K346" i="4"/>
  <c r="J346" i="4"/>
  <c r="I346" i="4"/>
  <c r="N345" i="4"/>
  <c r="M345" i="4"/>
  <c r="L345" i="4"/>
  <c r="K345" i="4"/>
  <c r="I345" i="4" s="1"/>
  <c r="J345" i="4"/>
  <c r="N344" i="4"/>
  <c r="M344" i="4"/>
  <c r="L344" i="4"/>
  <c r="K344" i="4"/>
  <c r="J344" i="4"/>
  <c r="I344" i="4"/>
  <c r="N343" i="4"/>
  <c r="M343" i="4"/>
  <c r="L343" i="4"/>
  <c r="K343" i="4"/>
  <c r="I343" i="4" s="1"/>
  <c r="J343" i="4"/>
  <c r="N342" i="4"/>
  <c r="M342" i="4"/>
  <c r="L342" i="4"/>
  <c r="K342" i="4"/>
  <c r="J342" i="4"/>
  <c r="I342" i="4"/>
  <c r="N341" i="4"/>
  <c r="M341" i="4"/>
  <c r="L341" i="4"/>
  <c r="K341" i="4"/>
  <c r="I341" i="4" s="1"/>
  <c r="J341" i="4"/>
  <c r="N340" i="4"/>
  <c r="M340" i="4"/>
  <c r="L340" i="4"/>
  <c r="K340" i="4"/>
  <c r="J340" i="4"/>
  <c r="I340" i="4"/>
  <c r="N339" i="4"/>
  <c r="M339" i="4"/>
  <c r="L339" i="4"/>
  <c r="K339" i="4"/>
  <c r="I339" i="4" s="1"/>
  <c r="J339" i="4"/>
  <c r="N338" i="4"/>
  <c r="M338" i="4"/>
  <c r="L338" i="4"/>
  <c r="K338" i="4"/>
  <c r="J338" i="4"/>
  <c r="I338" i="4"/>
  <c r="N337" i="4"/>
  <c r="M337" i="4"/>
  <c r="L337" i="4"/>
  <c r="K337" i="4"/>
  <c r="I337" i="4" s="1"/>
  <c r="J337" i="4"/>
  <c r="N336" i="4"/>
  <c r="M336" i="4"/>
  <c r="L336" i="4"/>
  <c r="K336" i="4"/>
  <c r="J336" i="4"/>
  <c r="I336" i="4"/>
  <c r="U36" i="4" s="1"/>
  <c r="N335" i="4"/>
  <c r="M335" i="4"/>
  <c r="L335" i="4"/>
  <c r="K335" i="4"/>
  <c r="I335" i="4" s="1"/>
  <c r="J335" i="4"/>
  <c r="N334" i="4"/>
  <c r="M334" i="4"/>
  <c r="L334" i="4"/>
  <c r="K334" i="4"/>
  <c r="J334" i="4"/>
  <c r="I334" i="4"/>
  <c r="N333" i="4"/>
  <c r="M333" i="4"/>
  <c r="L333" i="4"/>
  <c r="K333" i="4"/>
  <c r="I333" i="4" s="1"/>
  <c r="J333" i="4"/>
  <c r="N332" i="4"/>
  <c r="M332" i="4"/>
  <c r="L332" i="4"/>
  <c r="K332" i="4"/>
  <c r="J332" i="4"/>
  <c r="I332" i="4"/>
  <c r="N331" i="4"/>
  <c r="M331" i="4"/>
  <c r="L331" i="4"/>
  <c r="K331" i="4"/>
  <c r="I331" i="4" s="1"/>
  <c r="J331" i="4"/>
  <c r="N330" i="4"/>
  <c r="M330" i="4"/>
  <c r="L330" i="4"/>
  <c r="K330" i="4"/>
  <c r="J330" i="4"/>
  <c r="I330" i="4"/>
  <c r="N329" i="4"/>
  <c r="M329" i="4"/>
  <c r="L329" i="4"/>
  <c r="K329" i="4"/>
  <c r="I329" i="4" s="1"/>
  <c r="J329" i="4"/>
  <c r="N328" i="4"/>
  <c r="M328" i="4"/>
  <c r="L328" i="4"/>
  <c r="K328" i="4"/>
  <c r="J328" i="4"/>
  <c r="I328" i="4"/>
  <c r="N327" i="4"/>
  <c r="M327" i="4"/>
  <c r="L327" i="4"/>
  <c r="K327" i="4"/>
  <c r="I327" i="4" s="1"/>
  <c r="J327" i="4"/>
  <c r="N326" i="4"/>
  <c r="M326" i="4"/>
  <c r="L326" i="4"/>
  <c r="K326" i="4"/>
  <c r="J326" i="4"/>
  <c r="I326" i="4"/>
  <c r="N325" i="4"/>
  <c r="M325" i="4"/>
  <c r="L325" i="4"/>
  <c r="K325" i="4"/>
  <c r="I325" i="4" s="1"/>
  <c r="J325" i="4"/>
  <c r="N324" i="4"/>
  <c r="M324" i="4"/>
  <c r="L324" i="4"/>
  <c r="K324" i="4"/>
  <c r="J324" i="4"/>
  <c r="I324" i="4"/>
  <c r="N323" i="4"/>
  <c r="M323" i="4"/>
  <c r="L323" i="4"/>
  <c r="K323" i="4"/>
  <c r="I323" i="4" s="1"/>
  <c r="J323" i="4"/>
  <c r="N322" i="4"/>
  <c r="M322" i="4"/>
  <c r="L322" i="4"/>
  <c r="K322" i="4"/>
  <c r="J322" i="4"/>
  <c r="I322" i="4"/>
  <c r="N321" i="4"/>
  <c r="M321" i="4"/>
  <c r="L321" i="4"/>
  <c r="K321" i="4"/>
  <c r="I321" i="4" s="1"/>
  <c r="J321" i="4"/>
  <c r="N320" i="4"/>
  <c r="M320" i="4"/>
  <c r="L320" i="4"/>
  <c r="K320" i="4"/>
  <c r="J320" i="4"/>
  <c r="I320" i="4"/>
  <c r="N319" i="4"/>
  <c r="M319" i="4"/>
  <c r="L319" i="4"/>
  <c r="K319" i="4"/>
  <c r="I319" i="4" s="1"/>
  <c r="J319" i="4"/>
  <c r="N318" i="4"/>
  <c r="M318" i="4"/>
  <c r="L318" i="4"/>
  <c r="K318" i="4"/>
  <c r="J318" i="4"/>
  <c r="I318" i="4"/>
  <c r="N317" i="4"/>
  <c r="M317" i="4"/>
  <c r="L317" i="4"/>
  <c r="K317" i="4"/>
  <c r="I317" i="4" s="1"/>
  <c r="J317" i="4"/>
  <c r="N316" i="4"/>
  <c r="M316" i="4"/>
  <c r="L316" i="4"/>
  <c r="K316" i="4"/>
  <c r="J316" i="4"/>
  <c r="I316" i="4"/>
  <c r="N315" i="4"/>
  <c r="M315" i="4"/>
  <c r="L315" i="4"/>
  <c r="K315" i="4"/>
  <c r="I315" i="4" s="1"/>
  <c r="J315" i="4"/>
  <c r="N314" i="4"/>
  <c r="M314" i="4"/>
  <c r="L314" i="4"/>
  <c r="K314" i="4"/>
  <c r="J314" i="4"/>
  <c r="I314" i="4"/>
  <c r="N313" i="4"/>
  <c r="M313" i="4"/>
  <c r="L313" i="4"/>
  <c r="K313" i="4"/>
  <c r="I313" i="4" s="1"/>
  <c r="J313" i="4"/>
  <c r="N312" i="4"/>
  <c r="M312" i="4"/>
  <c r="L312" i="4"/>
  <c r="K312" i="4"/>
  <c r="J312" i="4"/>
  <c r="I312" i="4"/>
  <c r="N311" i="4"/>
  <c r="M311" i="4"/>
  <c r="L311" i="4"/>
  <c r="K311" i="4"/>
  <c r="I311" i="4" s="1"/>
  <c r="J311" i="4"/>
  <c r="N310" i="4"/>
  <c r="M310" i="4"/>
  <c r="L310" i="4"/>
  <c r="K310" i="4"/>
  <c r="J310" i="4"/>
  <c r="I310" i="4"/>
  <c r="N309" i="4"/>
  <c r="M309" i="4"/>
  <c r="L309" i="4"/>
  <c r="K309" i="4"/>
  <c r="I309" i="4" s="1"/>
  <c r="J309" i="4"/>
  <c r="N308" i="4"/>
  <c r="M308" i="4"/>
  <c r="L308" i="4"/>
  <c r="K308" i="4"/>
  <c r="J308" i="4"/>
  <c r="I308" i="4"/>
  <c r="N307" i="4"/>
  <c r="M307" i="4"/>
  <c r="L307" i="4"/>
  <c r="K307" i="4"/>
  <c r="I307" i="4" s="1"/>
  <c r="J307" i="4"/>
  <c r="N306" i="4"/>
  <c r="M306" i="4"/>
  <c r="L306" i="4"/>
  <c r="K306" i="4"/>
  <c r="J306" i="4"/>
  <c r="I306" i="4"/>
  <c r="N305" i="4"/>
  <c r="M305" i="4"/>
  <c r="L305" i="4"/>
  <c r="K305" i="4"/>
  <c r="I305" i="4" s="1"/>
  <c r="J305" i="4"/>
  <c r="N304" i="4"/>
  <c r="M304" i="4"/>
  <c r="L304" i="4"/>
  <c r="K304" i="4"/>
  <c r="J304" i="4"/>
  <c r="I304" i="4"/>
  <c r="N303" i="4"/>
  <c r="M303" i="4"/>
  <c r="L303" i="4"/>
  <c r="K303" i="4"/>
  <c r="I303" i="4" s="1"/>
  <c r="J303" i="4"/>
  <c r="N302" i="4"/>
  <c r="M302" i="4"/>
  <c r="L302" i="4"/>
  <c r="K302" i="4"/>
  <c r="J302" i="4"/>
  <c r="I302" i="4"/>
  <c r="N301" i="4"/>
  <c r="M301" i="4"/>
  <c r="L301" i="4"/>
  <c r="K301" i="4"/>
  <c r="I301" i="4" s="1"/>
  <c r="J301" i="4"/>
  <c r="N300" i="4"/>
  <c r="M300" i="4"/>
  <c r="L300" i="4"/>
  <c r="K300" i="4"/>
  <c r="J300" i="4"/>
  <c r="I300" i="4"/>
  <c r="N299" i="4"/>
  <c r="M299" i="4"/>
  <c r="L299" i="4"/>
  <c r="K299" i="4"/>
  <c r="I299" i="4" s="1"/>
  <c r="J299" i="4"/>
  <c r="N298" i="4"/>
  <c r="M298" i="4"/>
  <c r="L298" i="4"/>
  <c r="K298" i="4"/>
  <c r="J298" i="4"/>
  <c r="I298" i="4"/>
  <c r="N297" i="4"/>
  <c r="M297" i="4"/>
  <c r="L297" i="4"/>
  <c r="K297" i="4"/>
  <c r="I297" i="4" s="1"/>
  <c r="J297" i="4"/>
  <c r="N296" i="4"/>
  <c r="M296" i="4"/>
  <c r="L296" i="4"/>
  <c r="K296" i="4"/>
  <c r="J296" i="4"/>
  <c r="I296" i="4"/>
  <c r="N295" i="4"/>
  <c r="M295" i="4"/>
  <c r="L295" i="4"/>
  <c r="K295" i="4"/>
  <c r="I295" i="4" s="1"/>
  <c r="J295" i="4"/>
  <c r="N294" i="4"/>
  <c r="M294" i="4"/>
  <c r="L294" i="4"/>
  <c r="K294" i="4"/>
  <c r="J294" i="4"/>
  <c r="I294" i="4"/>
  <c r="N293" i="4"/>
  <c r="M293" i="4"/>
  <c r="L293" i="4"/>
  <c r="K293" i="4"/>
  <c r="I293" i="4" s="1"/>
  <c r="J293" i="4"/>
  <c r="N292" i="4"/>
  <c r="M292" i="4"/>
  <c r="L292" i="4"/>
  <c r="K292" i="4"/>
  <c r="J292" i="4"/>
  <c r="I292" i="4"/>
  <c r="N291" i="4"/>
  <c r="M291" i="4"/>
  <c r="L291" i="4"/>
  <c r="K291" i="4"/>
  <c r="I291" i="4" s="1"/>
  <c r="J291" i="4"/>
  <c r="N290" i="4"/>
  <c r="M290" i="4"/>
  <c r="L290" i="4"/>
  <c r="K290" i="4"/>
  <c r="J290" i="4"/>
  <c r="I290" i="4"/>
  <c r="N289" i="4"/>
  <c r="M289" i="4"/>
  <c r="L289" i="4"/>
  <c r="K289" i="4"/>
  <c r="I289" i="4" s="1"/>
  <c r="J289" i="4"/>
  <c r="N288" i="4"/>
  <c r="M288" i="4"/>
  <c r="L288" i="4"/>
  <c r="K288" i="4"/>
  <c r="J288" i="4"/>
  <c r="I288" i="4"/>
  <c r="N287" i="4"/>
  <c r="M287" i="4"/>
  <c r="L287" i="4"/>
  <c r="K287" i="4"/>
  <c r="I287" i="4" s="1"/>
  <c r="J287" i="4"/>
  <c r="N286" i="4"/>
  <c r="M286" i="4"/>
  <c r="L286" i="4"/>
  <c r="K286" i="4"/>
  <c r="J286" i="4"/>
  <c r="I286" i="4"/>
  <c r="N285" i="4"/>
  <c r="M285" i="4"/>
  <c r="L285" i="4"/>
  <c r="K285" i="4"/>
  <c r="I285" i="4" s="1"/>
  <c r="J285" i="4"/>
  <c r="N284" i="4"/>
  <c r="M284" i="4"/>
  <c r="L284" i="4"/>
  <c r="K284" i="4"/>
  <c r="J284" i="4"/>
  <c r="I284" i="4"/>
  <c r="N283" i="4"/>
  <c r="M283" i="4"/>
  <c r="L283" i="4"/>
  <c r="K283" i="4"/>
  <c r="I283" i="4" s="1"/>
  <c r="J283" i="4"/>
  <c r="N282" i="4"/>
  <c r="M282" i="4"/>
  <c r="L282" i="4"/>
  <c r="K282" i="4"/>
  <c r="J282" i="4"/>
  <c r="I282" i="4"/>
  <c r="N281" i="4"/>
  <c r="M281" i="4"/>
  <c r="L281" i="4"/>
  <c r="K281" i="4"/>
  <c r="I281" i="4" s="1"/>
  <c r="J281" i="4"/>
  <c r="N280" i="4"/>
  <c r="M280" i="4"/>
  <c r="L280" i="4"/>
  <c r="K280" i="4"/>
  <c r="J280" i="4"/>
  <c r="I280" i="4"/>
  <c r="N279" i="4"/>
  <c r="M279" i="4"/>
  <c r="L279" i="4"/>
  <c r="K279" i="4"/>
  <c r="I279" i="4" s="1"/>
  <c r="U35" i="4" s="1"/>
  <c r="J279" i="4"/>
  <c r="N278" i="4"/>
  <c r="M278" i="4"/>
  <c r="L278" i="4"/>
  <c r="K278" i="4"/>
  <c r="J278" i="4"/>
  <c r="I278" i="4"/>
  <c r="N277" i="4"/>
  <c r="M277" i="4"/>
  <c r="L277" i="4"/>
  <c r="K277" i="4"/>
  <c r="I277" i="4" s="1"/>
  <c r="J277" i="4"/>
  <c r="N276" i="4"/>
  <c r="M276" i="4"/>
  <c r="L276" i="4"/>
  <c r="K276" i="4"/>
  <c r="J276" i="4"/>
  <c r="I276" i="4"/>
  <c r="N275" i="4"/>
  <c r="M275" i="4"/>
  <c r="L275" i="4"/>
  <c r="K275" i="4"/>
  <c r="I275" i="4" s="1"/>
  <c r="J275" i="4"/>
  <c r="N274" i="4"/>
  <c r="M274" i="4"/>
  <c r="L274" i="4"/>
  <c r="K274" i="4"/>
  <c r="J274" i="4"/>
  <c r="I274" i="4"/>
  <c r="N273" i="4"/>
  <c r="M273" i="4"/>
  <c r="L273" i="4"/>
  <c r="K273" i="4"/>
  <c r="I273" i="4" s="1"/>
  <c r="J273" i="4"/>
  <c r="N272" i="4"/>
  <c r="M272" i="4"/>
  <c r="L272" i="4"/>
  <c r="K272" i="4"/>
  <c r="J272" i="4"/>
  <c r="I272" i="4"/>
  <c r="N271" i="4"/>
  <c r="M271" i="4"/>
  <c r="L271" i="4"/>
  <c r="K271" i="4"/>
  <c r="I271" i="4" s="1"/>
  <c r="J271" i="4"/>
  <c r="N270" i="4"/>
  <c r="M270" i="4"/>
  <c r="L270" i="4"/>
  <c r="K270" i="4"/>
  <c r="J270" i="4"/>
  <c r="I270" i="4"/>
  <c r="N269" i="4"/>
  <c r="M269" i="4"/>
  <c r="L269" i="4"/>
  <c r="K269" i="4"/>
  <c r="I269" i="4" s="1"/>
  <c r="J269" i="4"/>
  <c r="N268" i="4"/>
  <c r="M268" i="4"/>
  <c r="L268" i="4"/>
  <c r="K268" i="4"/>
  <c r="J268" i="4"/>
  <c r="I268" i="4"/>
  <c r="N267" i="4"/>
  <c r="M267" i="4"/>
  <c r="L267" i="4"/>
  <c r="K267" i="4"/>
  <c r="I267" i="4" s="1"/>
  <c r="J267" i="4"/>
  <c r="N266" i="4"/>
  <c r="M266" i="4"/>
  <c r="L266" i="4"/>
  <c r="K266" i="4"/>
  <c r="J266" i="4"/>
  <c r="I266" i="4"/>
  <c r="N265" i="4"/>
  <c r="M265" i="4"/>
  <c r="L265" i="4"/>
  <c r="K265" i="4"/>
  <c r="I265" i="4" s="1"/>
  <c r="J265" i="4"/>
  <c r="N264" i="4"/>
  <c r="M264" i="4"/>
  <c r="L264" i="4"/>
  <c r="K264" i="4"/>
  <c r="J264" i="4"/>
  <c r="I264" i="4"/>
  <c r="N263" i="4"/>
  <c r="M263" i="4"/>
  <c r="L263" i="4"/>
  <c r="K263" i="4"/>
  <c r="I263" i="4" s="1"/>
  <c r="J263" i="4"/>
  <c r="N262" i="4"/>
  <c r="M262" i="4"/>
  <c r="L262" i="4"/>
  <c r="K262" i="4"/>
  <c r="J262" i="4"/>
  <c r="I262" i="4"/>
  <c r="N261" i="4"/>
  <c r="M261" i="4"/>
  <c r="L261" i="4"/>
  <c r="K261" i="4"/>
  <c r="I261" i="4" s="1"/>
  <c r="J261" i="4"/>
  <c r="N260" i="4"/>
  <c r="M260" i="4"/>
  <c r="L260" i="4"/>
  <c r="K260" i="4"/>
  <c r="J260" i="4"/>
  <c r="I260" i="4"/>
  <c r="N259" i="4"/>
  <c r="M259" i="4"/>
  <c r="L259" i="4"/>
  <c r="K259" i="4"/>
  <c r="I259" i="4" s="1"/>
  <c r="J259" i="4"/>
  <c r="N258" i="4"/>
  <c r="M258" i="4"/>
  <c r="L258" i="4"/>
  <c r="K258" i="4"/>
  <c r="J258" i="4"/>
  <c r="I258" i="4"/>
  <c r="N257" i="4"/>
  <c r="M257" i="4"/>
  <c r="L257" i="4"/>
  <c r="K257" i="4"/>
  <c r="I257" i="4" s="1"/>
  <c r="J257" i="4"/>
  <c r="N256" i="4"/>
  <c r="M256" i="4"/>
  <c r="L256" i="4"/>
  <c r="K256" i="4"/>
  <c r="J256" i="4"/>
  <c r="I256" i="4"/>
  <c r="N255" i="4"/>
  <c r="M255" i="4"/>
  <c r="L255" i="4"/>
  <c r="K255" i="4"/>
  <c r="I255" i="4" s="1"/>
  <c r="J255" i="4"/>
  <c r="N254" i="4"/>
  <c r="M254" i="4"/>
  <c r="L254" i="4"/>
  <c r="K254" i="4"/>
  <c r="J254" i="4"/>
  <c r="I254" i="4"/>
  <c r="N253" i="4"/>
  <c r="M253" i="4"/>
  <c r="L253" i="4"/>
  <c r="K253" i="4"/>
  <c r="I253" i="4" s="1"/>
  <c r="J253" i="4"/>
  <c r="N252" i="4"/>
  <c r="M252" i="4"/>
  <c r="L252" i="4"/>
  <c r="K252" i="4"/>
  <c r="J252" i="4"/>
  <c r="I252" i="4"/>
  <c r="N251" i="4"/>
  <c r="M251" i="4"/>
  <c r="L251" i="4"/>
  <c r="K251" i="4"/>
  <c r="I251" i="4" s="1"/>
  <c r="U34" i="4" s="1"/>
  <c r="J251" i="4"/>
  <c r="N250" i="4"/>
  <c r="M250" i="4"/>
  <c r="L250" i="4"/>
  <c r="K250" i="4"/>
  <c r="J250" i="4"/>
  <c r="I250" i="4"/>
  <c r="N249" i="4"/>
  <c r="M249" i="4"/>
  <c r="L249" i="4"/>
  <c r="K249" i="4"/>
  <c r="I249" i="4" s="1"/>
  <c r="J249" i="4"/>
  <c r="N248" i="4"/>
  <c r="M248" i="4"/>
  <c r="L248" i="4"/>
  <c r="K248" i="4"/>
  <c r="J248" i="4"/>
  <c r="I248" i="4"/>
  <c r="N247" i="4"/>
  <c r="M247" i="4"/>
  <c r="L247" i="4"/>
  <c r="K247" i="4"/>
  <c r="I247" i="4" s="1"/>
  <c r="J247" i="4"/>
  <c r="N246" i="4"/>
  <c r="M246" i="4"/>
  <c r="L246" i="4"/>
  <c r="K246" i="4"/>
  <c r="J246" i="4"/>
  <c r="I246" i="4"/>
  <c r="N245" i="4"/>
  <c r="M245" i="4"/>
  <c r="L245" i="4"/>
  <c r="K245" i="4"/>
  <c r="I245" i="4" s="1"/>
  <c r="J245" i="4"/>
  <c r="N244" i="4"/>
  <c r="M244" i="4"/>
  <c r="L244" i="4"/>
  <c r="K244" i="4"/>
  <c r="J244" i="4"/>
  <c r="I244" i="4"/>
  <c r="N243" i="4"/>
  <c r="M243" i="4"/>
  <c r="L243" i="4"/>
  <c r="K243" i="4"/>
  <c r="I243" i="4" s="1"/>
  <c r="J243" i="4"/>
  <c r="N242" i="4"/>
  <c r="M242" i="4"/>
  <c r="L242" i="4"/>
  <c r="K242" i="4"/>
  <c r="J242" i="4"/>
  <c r="I242" i="4"/>
  <c r="N241" i="4"/>
  <c r="M241" i="4"/>
  <c r="L241" i="4"/>
  <c r="K241" i="4"/>
  <c r="I241" i="4" s="1"/>
  <c r="J241" i="4"/>
  <c r="N240" i="4"/>
  <c r="M240" i="4"/>
  <c r="L240" i="4"/>
  <c r="K240" i="4"/>
  <c r="J240" i="4"/>
  <c r="I240" i="4"/>
  <c r="N239" i="4"/>
  <c r="M239" i="4"/>
  <c r="L239" i="4"/>
  <c r="K239" i="4"/>
  <c r="I239" i="4" s="1"/>
  <c r="J239" i="4"/>
  <c r="N238" i="4"/>
  <c r="M238" i="4"/>
  <c r="L238" i="4"/>
  <c r="K238" i="4"/>
  <c r="J238" i="4"/>
  <c r="I238" i="4"/>
  <c r="N237" i="4"/>
  <c r="M237" i="4"/>
  <c r="L237" i="4"/>
  <c r="K237" i="4"/>
  <c r="I237" i="4" s="1"/>
  <c r="J237" i="4"/>
  <c r="N236" i="4"/>
  <c r="M236" i="4"/>
  <c r="L236" i="4"/>
  <c r="K236" i="4"/>
  <c r="J236" i="4"/>
  <c r="I236" i="4"/>
  <c r="U38" i="4" s="1"/>
  <c r="N235" i="4"/>
  <c r="M235" i="4"/>
  <c r="L235" i="4"/>
  <c r="K235" i="4"/>
  <c r="I235" i="4" s="1"/>
  <c r="U37" i="4" s="1"/>
  <c r="J235" i="4"/>
  <c r="N234" i="4"/>
  <c r="M234" i="4"/>
  <c r="L234" i="4"/>
  <c r="K234" i="4"/>
  <c r="J234" i="4"/>
  <c r="I234" i="4"/>
  <c r="N233" i="4"/>
  <c r="M233" i="4"/>
  <c r="L233" i="4"/>
  <c r="K233" i="4"/>
  <c r="I233" i="4" s="1"/>
  <c r="J233" i="4"/>
  <c r="N232" i="4"/>
  <c r="M232" i="4"/>
  <c r="L232" i="4"/>
  <c r="K232" i="4"/>
  <c r="J232" i="4"/>
  <c r="I232" i="4"/>
  <c r="N231" i="4"/>
  <c r="M231" i="4"/>
  <c r="L231" i="4"/>
  <c r="K231" i="4"/>
  <c r="I231" i="4" s="1"/>
  <c r="U33" i="4" s="1"/>
  <c r="J231" i="4"/>
  <c r="N230" i="4"/>
  <c r="M230" i="4"/>
  <c r="L230" i="4"/>
  <c r="K230" i="4"/>
  <c r="J230" i="4"/>
  <c r="I230" i="4"/>
  <c r="N229" i="4"/>
  <c r="M229" i="4"/>
  <c r="L229" i="4"/>
  <c r="K229" i="4"/>
  <c r="I229" i="4" s="1"/>
  <c r="J229" i="4"/>
  <c r="N228" i="4"/>
  <c r="M228" i="4"/>
  <c r="L228" i="4"/>
  <c r="K228" i="4"/>
  <c r="J228" i="4"/>
  <c r="I228" i="4"/>
  <c r="N227" i="4"/>
  <c r="M227" i="4"/>
  <c r="L227" i="4"/>
  <c r="K227" i="4"/>
  <c r="I227" i="4" s="1"/>
  <c r="J227" i="4"/>
  <c r="N226" i="4"/>
  <c r="M226" i="4"/>
  <c r="L226" i="4"/>
  <c r="K226" i="4"/>
  <c r="J226" i="4"/>
  <c r="I226" i="4"/>
  <c r="N225" i="4"/>
  <c r="M225" i="4"/>
  <c r="L225" i="4"/>
  <c r="K225" i="4"/>
  <c r="I225" i="4" s="1"/>
  <c r="J225" i="4"/>
  <c r="N224" i="4"/>
  <c r="M224" i="4"/>
  <c r="L224" i="4"/>
  <c r="K224" i="4"/>
  <c r="J224" i="4"/>
  <c r="I224" i="4"/>
  <c r="N223" i="4"/>
  <c r="M223" i="4"/>
  <c r="L223" i="4"/>
  <c r="K223" i="4"/>
  <c r="I223" i="4" s="1"/>
  <c r="J223" i="4"/>
  <c r="N222" i="4"/>
  <c r="M222" i="4"/>
  <c r="L222" i="4"/>
  <c r="K222" i="4"/>
  <c r="J222" i="4"/>
  <c r="I222" i="4"/>
  <c r="N221" i="4"/>
  <c r="M221" i="4"/>
  <c r="L221" i="4"/>
  <c r="K221" i="4"/>
  <c r="I221" i="4" s="1"/>
  <c r="J221" i="4"/>
  <c r="N220" i="4"/>
  <c r="M220" i="4"/>
  <c r="L220" i="4"/>
  <c r="K220" i="4"/>
  <c r="J220" i="4"/>
  <c r="I220" i="4"/>
  <c r="N219" i="4"/>
  <c r="M219" i="4"/>
  <c r="L219" i="4"/>
  <c r="K219" i="4"/>
  <c r="I219" i="4" s="1"/>
  <c r="J219" i="4"/>
  <c r="N218" i="4"/>
  <c r="M218" i="4"/>
  <c r="L218" i="4"/>
  <c r="K218" i="4"/>
  <c r="J218" i="4"/>
  <c r="I218" i="4"/>
  <c r="N217" i="4"/>
  <c r="M217" i="4"/>
  <c r="L217" i="4"/>
  <c r="K217" i="4"/>
  <c r="I217" i="4" s="1"/>
  <c r="J217" i="4"/>
  <c r="N216" i="4"/>
  <c r="M216" i="4"/>
  <c r="L216" i="4"/>
  <c r="K216" i="4"/>
  <c r="J216" i="4"/>
  <c r="I216" i="4"/>
  <c r="N215" i="4"/>
  <c r="M215" i="4"/>
  <c r="L215" i="4"/>
  <c r="K215" i="4"/>
  <c r="I215" i="4" s="1"/>
  <c r="J215" i="4"/>
  <c r="N214" i="4"/>
  <c r="M214" i="4"/>
  <c r="L214" i="4"/>
  <c r="K214" i="4"/>
  <c r="J214" i="4"/>
  <c r="I214" i="4"/>
  <c r="N213" i="4"/>
  <c r="M213" i="4"/>
  <c r="L213" i="4"/>
  <c r="K213" i="4"/>
  <c r="I213" i="4" s="1"/>
  <c r="J213" i="4"/>
  <c r="N212" i="4"/>
  <c r="M212" i="4"/>
  <c r="L212" i="4"/>
  <c r="K212" i="4"/>
  <c r="J212" i="4"/>
  <c r="I212" i="4"/>
  <c r="N211" i="4"/>
  <c r="M211" i="4"/>
  <c r="L211" i="4"/>
  <c r="K211" i="4"/>
  <c r="I211" i="4" s="1"/>
  <c r="J211" i="4"/>
  <c r="N210" i="4"/>
  <c r="M210" i="4"/>
  <c r="L210" i="4"/>
  <c r="K210" i="4"/>
  <c r="J210" i="4"/>
  <c r="I210" i="4"/>
  <c r="N209" i="4"/>
  <c r="M209" i="4"/>
  <c r="L209" i="4"/>
  <c r="K209" i="4"/>
  <c r="I209" i="4" s="1"/>
  <c r="U32" i="4" s="1"/>
  <c r="J209" i="4"/>
  <c r="N208" i="4"/>
  <c r="M208" i="4"/>
  <c r="L208" i="4"/>
  <c r="K208" i="4"/>
  <c r="J208" i="4"/>
  <c r="I208" i="4"/>
  <c r="N207" i="4"/>
  <c r="M207" i="4"/>
  <c r="L207" i="4"/>
  <c r="K207" i="4"/>
  <c r="I207" i="4" s="1"/>
  <c r="J207" i="4"/>
  <c r="N206" i="4"/>
  <c r="M206" i="4"/>
  <c r="L206" i="4"/>
  <c r="K206" i="4"/>
  <c r="J206" i="4"/>
  <c r="I206" i="4"/>
  <c r="N205" i="4"/>
  <c r="M205" i="4"/>
  <c r="L205" i="4"/>
  <c r="K205" i="4"/>
  <c r="I205" i="4" s="1"/>
  <c r="J205" i="4"/>
  <c r="N204" i="4"/>
  <c r="M204" i="4"/>
  <c r="L204" i="4"/>
  <c r="K204" i="4"/>
  <c r="J204" i="4"/>
  <c r="I204" i="4"/>
  <c r="N203" i="4"/>
  <c r="M203" i="4"/>
  <c r="L203" i="4"/>
  <c r="K203" i="4"/>
  <c r="I203" i="4" s="1"/>
  <c r="K37" i="4" s="1"/>
  <c r="J203" i="4"/>
  <c r="N202" i="4"/>
  <c r="M202" i="4"/>
  <c r="L202" i="4"/>
  <c r="K202" i="4"/>
  <c r="J202" i="4"/>
  <c r="I202" i="4"/>
  <c r="K36" i="4" s="1"/>
  <c r="N201" i="4"/>
  <c r="M201" i="4"/>
  <c r="L201" i="4"/>
  <c r="K201" i="4"/>
  <c r="I201" i="4" s="1"/>
  <c r="K35" i="4" s="1"/>
  <c r="J201" i="4"/>
  <c r="N200" i="4"/>
  <c r="M200" i="4"/>
  <c r="L200" i="4"/>
  <c r="K200" i="4"/>
  <c r="J200" i="4"/>
  <c r="I200" i="4"/>
  <c r="N199" i="4"/>
  <c r="M199" i="4"/>
  <c r="L199" i="4"/>
  <c r="K199" i="4"/>
  <c r="I199" i="4" s="1"/>
  <c r="U31" i="4" s="1"/>
  <c r="J199" i="4"/>
  <c r="N198" i="4"/>
  <c r="M198" i="4"/>
  <c r="L198" i="4"/>
  <c r="K198" i="4"/>
  <c r="J198" i="4"/>
  <c r="I198" i="4"/>
  <c r="N197" i="4"/>
  <c r="M197" i="4"/>
  <c r="L197" i="4"/>
  <c r="K197" i="4"/>
  <c r="I197" i="4" s="1"/>
  <c r="J197" i="4"/>
  <c r="N196" i="4"/>
  <c r="M196" i="4"/>
  <c r="L196" i="4"/>
  <c r="K196" i="4"/>
  <c r="J196" i="4"/>
  <c r="I196" i="4"/>
  <c r="K34" i="4" s="1"/>
  <c r="N195" i="4"/>
  <c r="M195" i="4"/>
  <c r="L195" i="4"/>
  <c r="K195" i="4"/>
  <c r="I195" i="4" s="1"/>
  <c r="K33" i="4" s="1"/>
  <c r="J195" i="4"/>
  <c r="N194" i="4"/>
  <c r="M194" i="4"/>
  <c r="L194" i="4"/>
  <c r="K194" i="4"/>
  <c r="J194" i="4"/>
  <c r="I194" i="4"/>
  <c r="N193" i="4"/>
  <c r="M193" i="4"/>
  <c r="L193" i="4"/>
  <c r="K193" i="4"/>
  <c r="I193" i="4" s="1"/>
  <c r="J193" i="4"/>
  <c r="N192" i="4"/>
  <c r="M192" i="4"/>
  <c r="L192" i="4"/>
  <c r="K192" i="4"/>
  <c r="J192" i="4"/>
  <c r="I192" i="4"/>
  <c r="N191" i="4"/>
  <c r="M191" i="4"/>
  <c r="L191" i="4"/>
  <c r="K191" i="4"/>
  <c r="I191" i="4" s="1"/>
  <c r="J191" i="4"/>
  <c r="N190" i="4"/>
  <c r="M190" i="4"/>
  <c r="L190" i="4"/>
  <c r="K190" i="4"/>
  <c r="J190" i="4"/>
  <c r="I190" i="4"/>
  <c r="N189" i="4"/>
  <c r="M189" i="4"/>
  <c r="L189" i="4"/>
  <c r="K189" i="4"/>
  <c r="I189" i="4" s="1"/>
  <c r="J189" i="4"/>
  <c r="N188" i="4"/>
  <c r="M188" i="4"/>
  <c r="L188" i="4"/>
  <c r="K188" i="4"/>
  <c r="J188" i="4"/>
  <c r="I188" i="4"/>
  <c r="N187" i="4"/>
  <c r="M187" i="4"/>
  <c r="L187" i="4"/>
  <c r="K187" i="4"/>
  <c r="I187" i="4" s="1"/>
  <c r="K32" i="4" s="1"/>
  <c r="J187" i="4"/>
  <c r="N186" i="4"/>
  <c r="M186" i="4"/>
  <c r="L186" i="4"/>
  <c r="K186" i="4"/>
  <c r="J186" i="4"/>
  <c r="I186" i="4"/>
  <c r="K31" i="4" s="1"/>
  <c r="N185" i="4"/>
  <c r="M185" i="4"/>
  <c r="L185" i="4"/>
  <c r="K185" i="4"/>
  <c r="I185" i="4" s="1"/>
  <c r="K30" i="4" s="1"/>
  <c r="J185" i="4"/>
  <c r="N184" i="4"/>
  <c r="M184" i="4"/>
  <c r="L184" i="4"/>
  <c r="K184" i="4"/>
  <c r="J184" i="4"/>
  <c r="I184" i="4"/>
  <c r="N183" i="4"/>
  <c r="M183" i="4"/>
  <c r="L183" i="4"/>
  <c r="K183" i="4"/>
  <c r="I183" i="4" s="1"/>
  <c r="J183" i="4"/>
  <c r="N182" i="4"/>
  <c r="M182" i="4"/>
  <c r="L182" i="4"/>
  <c r="K182" i="4"/>
  <c r="J182" i="4"/>
  <c r="I182" i="4"/>
  <c r="N181" i="4"/>
  <c r="M181" i="4"/>
  <c r="L181" i="4"/>
  <c r="K181" i="4"/>
  <c r="I181" i="4" s="1"/>
  <c r="J181" i="4"/>
  <c r="N180" i="4"/>
  <c r="M180" i="4"/>
  <c r="L180" i="4"/>
  <c r="K180" i="4"/>
  <c r="J180" i="4"/>
  <c r="I180" i="4"/>
  <c r="N179" i="4"/>
  <c r="M179" i="4"/>
  <c r="L179" i="4"/>
  <c r="K179" i="4"/>
  <c r="I179" i="4" s="1"/>
  <c r="J179" i="4"/>
  <c r="N178" i="4"/>
  <c r="M178" i="4"/>
  <c r="L178" i="4"/>
  <c r="K178" i="4"/>
  <c r="J178" i="4"/>
  <c r="I178" i="4"/>
  <c r="U30" i="4" s="1"/>
  <c r="N177" i="4"/>
  <c r="M177" i="4"/>
  <c r="L177" i="4"/>
  <c r="K177" i="4"/>
  <c r="I177" i="4" s="1"/>
  <c r="J177" i="4"/>
  <c r="N176" i="4"/>
  <c r="M176" i="4"/>
  <c r="L176" i="4"/>
  <c r="K176" i="4"/>
  <c r="J176" i="4"/>
  <c r="I176" i="4"/>
  <c r="N175" i="4"/>
  <c r="M175" i="4"/>
  <c r="L175" i="4"/>
  <c r="K175" i="4"/>
  <c r="I175" i="4" s="1"/>
  <c r="J175" i="4"/>
  <c r="N174" i="4"/>
  <c r="M174" i="4"/>
  <c r="L174" i="4"/>
  <c r="K174" i="4"/>
  <c r="J174" i="4"/>
  <c r="I174" i="4"/>
  <c r="K29" i="4" s="1"/>
  <c r="N173" i="4"/>
  <c r="M173" i="4"/>
  <c r="L173" i="4"/>
  <c r="K173" i="4"/>
  <c r="I173" i="4" s="1"/>
  <c r="K28" i="4" s="1"/>
  <c r="J173" i="4"/>
  <c r="N172" i="4"/>
  <c r="M172" i="4"/>
  <c r="L172" i="4"/>
  <c r="K172" i="4"/>
  <c r="J172" i="4"/>
  <c r="I172" i="4"/>
  <c r="U29" i="4" s="1"/>
  <c r="N171" i="4"/>
  <c r="M171" i="4"/>
  <c r="L171" i="4"/>
  <c r="K171" i="4"/>
  <c r="I171" i="4" s="1"/>
  <c r="U28" i="4" s="1"/>
  <c r="J171" i="4"/>
  <c r="N170" i="4"/>
  <c r="M170" i="4"/>
  <c r="L170" i="4"/>
  <c r="K170" i="4"/>
  <c r="J170" i="4"/>
  <c r="I170" i="4"/>
  <c r="U27" i="4" s="1"/>
  <c r="N169" i="4"/>
  <c r="M169" i="4"/>
  <c r="L169" i="4"/>
  <c r="K169" i="4"/>
  <c r="I169" i="4" s="1"/>
  <c r="J169" i="4"/>
  <c r="N168" i="4"/>
  <c r="M168" i="4"/>
  <c r="L168" i="4"/>
  <c r="K168" i="4"/>
  <c r="J168" i="4"/>
  <c r="I168" i="4"/>
  <c r="N167" i="4"/>
  <c r="M167" i="4"/>
  <c r="L167" i="4"/>
  <c r="K167" i="4"/>
  <c r="I167" i="4" s="1"/>
  <c r="U26" i="4" s="1"/>
  <c r="J167" i="4"/>
  <c r="N166" i="4"/>
  <c r="M166" i="4"/>
  <c r="L166" i="4"/>
  <c r="K166" i="4"/>
  <c r="J166" i="4"/>
  <c r="I166" i="4"/>
  <c r="N165" i="4"/>
  <c r="M165" i="4"/>
  <c r="L165" i="4"/>
  <c r="K165" i="4"/>
  <c r="I165" i="4" s="1"/>
  <c r="J165" i="4"/>
  <c r="N164" i="4"/>
  <c r="M164" i="4"/>
  <c r="L164" i="4"/>
  <c r="K164" i="4"/>
  <c r="J164" i="4"/>
  <c r="I164" i="4"/>
  <c r="N163" i="4"/>
  <c r="M163" i="4"/>
  <c r="L163" i="4"/>
  <c r="K163" i="4"/>
  <c r="I163" i="4" s="1"/>
  <c r="J163" i="4"/>
  <c r="N162" i="4"/>
  <c r="M162" i="4"/>
  <c r="L162" i="4"/>
  <c r="K162" i="4"/>
  <c r="J162" i="4"/>
  <c r="I162" i="4"/>
  <c r="U25" i="4" s="1"/>
  <c r="N161" i="4"/>
  <c r="M161" i="4"/>
  <c r="L161" i="4"/>
  <c r="K161" i="4"/>
  <c r="I161" i="4" s="1"/>
  <c r="U24" i="4" s="1"/>
  <c r="J161" i="4"/>
  <c r="N160" i="4"/>
  <c r="M160" i="4"/>
  <c r="L160" i="4"/>
  <c r="K160" i="4"/>
  <c r="J160" i="4"/>
  <c r="I160" i="4"/>
  <c r="N159" i="4"/>
  <c r="M159" i="4"/>
  <c r="L159" i="4"/>
  <c r="K159" i="4"/>
  <c r="I159" i="4" s="1"/>
  <c r="J159" i="4"/>
  <c r="N158" i="4"/>
  <c r="M158" i="4"/>
  <c r="L158" i="4"/>
  <c r="K158" i="4"/>
  <c r="J158" i="4"/>
  <c r="I158" i="4"/>
  <c r="N157" i="4"/>
  <c r="M157" i="4"/>
  <c r="L157" i="4"/>
  <c r="K157" i="4"/>
  <c r="I157" i="4" s="1"/>
  <c r="J157" i="4"/>
  <c r="N156" i="4"/>
  <c r="M156" i="4"/>
  <c r="L156" i="4"/>
  <c r="K156" i="4"/>
  <c r="J156" i="4"/>
  <c r="I156" i="4"/>
  <c r="N155" i="4"/>
  <c r="M155" i="4"/>
  <c r="L155" i="4"/>
  <c r="K155" i="4"/>
  <c r="I155" i="4" s="1"/>
  <c r="K26" i="4" s="1"/>
  <c r="J155" i="4"/>
  <c r="N154" i="4"/>
  <c r="M154" i="4"/>
  <c r="L154" i="4"/>
  <c r="K154" i="4"/>
  <c r="J154" i="4"/>
  <c r="I154" i="4"/>
  <c r="K25" i="4" s="1"/>
  <c r="N153" i="4"/>
  <c r="M153" i="4"/>
  <c r="L153" i="4"/>
  <c r="K153" i="4"/>
  <c r="I153" i="4" s="1"/>
  <c r="K24" i="4" s="1"/>
  <c r="J153" i="4"/>
  <c r="N152" i="4"/>
  <c r="M152" i="4"/>
  <c r="L152" i="4"/>
  <c r="K152" i="4"/>
  <c r="J152" i="4"/>
  <c r="I152" i="4"/>
  <c r="N151" i="4"/>
  <c r="M151" i="4"/>
  <c r="L151" i="4"/>
  <c r="K151" i="4"/>
  <c r="I151" i="4" s="1"/>
  <c r="U23" i="4" s="1"/>
  <c r="J151" i="4"/>
  <c r="N150" i="4"/>
  <c r="M150" i="4"/>
  <c r="L150" i="4"/>
  <c r="K150" i="4"/>
  <c r="J150" i="4"/>
  <c r="I150" i="4"/>
  <c r="N149" i="4"/>
  <c r="M149" i="4"/>
  <c r="L149" i="4"/>
  <c r="K149" i="4"/>
  <c r="I149" i="4" s="1"/>
  <c r="J149" i="4"/>
  <c r="N148" i="4"/>
  <c r="M148" i="4"/>
  <c r="L148" i="4"/>
  <c r="K148" i="4"/>
  <c r="J148" i="4"/>
  <c r="I148" i="4"/>
  <c r="N147" i="4"/>
  <c r="M147" i="4"/>
  <c r="L147" i="4"/>
  <c r="K147" i="4"/>
  <c r="I147" i="4" s="1"/>
  <c r="J147" i="4"/>
  <c r="N146" i="4"/>
  <c r="M146" i="4"/>
  <c r="L146" i="4"/>
  <c r="K146" i="4"/>
  <c r="J146" i="4"/>
  <c r="I146" i="4"/>
  <c r="K23" i="4" s="1"/>
  <c r="N145" i="4"/>
  <c r="M145" i="4"/>
  <c r="L145" i="4"/>
  <c r="K145" i="4"/>
  <c r="I145" i="4" s="1"/>
  <c r="J145" i="4"/>
  <c r="N144" i="4"/>
  <c r="M144" i="4"/>
  <c r="L144" i="4"/>
  <c r="K144" i="4"/>
  <c r="J144" i="4"/>
  <c r="I144" i="4"/>
  <c r="N143" i="4"/>
  <c r="M143" i="4"/>
  <c r="L143" i="4"/>
  <c r="K143" i="4"/>
  <c r="I143" i="4" s="1"/>
  <c r="J143" i="4"/>
  <c r="N142" i="4"/>
  <c r="M142" i="4"/>
  <c r="L142" i="4"/>
  <c r="K142" i="4"/>
  <c r="J142" i="4"/>
  <c r="I142" i="4"/>
  <c r="N141" i="4"/>
  <c r="M141" i="4"/>
  <c r="L141" i="4"/>
  <c r="K141" i="4"/>
  <c r="I141" i="4" s="1"/>
  <c r="J141" i="4"/>
  <c r="N140" i="4"/>
  <c r="M140" i="4"/>
  <c r="L140" i="4"/>
  <c r="K140" i="4"/>
  <c r="J140" i="4"/>
  <c r="I140" i="4"/>
  <c r="N139" i="4"/>
  <c r="M139" i="4"/>
  <c r="L139" i="4"/>
  <c r="K139" i="4"/>
  <c r="I139" i="4" s="1"/>
  <c r="J139" i="4"/>
  <c r="N138" i="4"/>
  <c r="M138" i="4"/>
  <c r="L138" i="4"/>
  <c r="K138" i="4"/>
  <c r="J138" i="4"/>
  <c r="I138" i="4"/>
  <c r="N137" i="4"/>
  <c r="M137" i="4"/>
  <c r="L137" i="4"/>
  <c r="K137" i="4"/>
  <c r="I137" i="4" s="1"/>
  <c r="J137" i="4"/>
  <c r="N136" i="4"/>
  <c r="M136" i="4"/>
  <c r="L136" i="4"/>
  <c r="K136" i="4"/>
  <c r="J136" i="4"/>
  <c r="I136" i="4"/>
  <c r="N135" i="4"/>
  <c r="M135" i="4"/>
  <c r="L135" i="4"/>
  <c r="K135" i="4"/>
  <c r="I135" i="4" s="1"/>
  <c r="J135" i="4"/>
  <c r="N134" i="4"/>
  <c r="M134" i="4"/>
  <c r="L134" i="4"/>
  <c r="K134" i="4"/>
  <c r="J134" i="4"/>
  <c r="I134" i="4"/>
  <c r="N133" i="4"/>
  <c r="M133" i="4"/>
  <c r="L133" i="4"/>
  <c r="K133" i="4"/>
  <c r="I133" i="4" s="1"/>
  <c r="J133" i="4"/>
  <c r="N132" i="4"/>
  <c r="M132" i="4"/>
  <c r="L132" i="4"/>
  <c r="K132" i="4"/>
  <c r="J132" i="4"/>
  <c r="I132" i="4"/>
  <c r="N131" i="4"/>
  <c r="M131" i="4"/>
  <c r="L131" i="4"/>
  <c r="K131" i="4"/>
  <c r="I131" i="4" s="1"/>
  <c r="J131" i="4"/>
  <c r="N130" i="4"/>
  <c r="M130" i="4"/>
  <c r="L130" i="4"/>
  <c r="K130" i="4"/>
  <c r="J130" i="4"/>
  <c r="I130" i="4"/>
  <c r="N129" i="4"/>
  <c r="M129" i="4"/>
  <c r="L129" i="4"/>
  <c r="K129" i="4"/>
  <c r="I129" i="4" s="1"/>
  <c r="J129" i="4"/>
  <c r="N128" i="4"/>
  <c r="M128" i="4"/>
  <c r="L128" i="4"/>
  <c r="K128" i="4"/>
  <c r="J128" i="4"/>
  <c r="I128" i="4"/>
  <c r="N127" i="4"/>
  <c r="M127" i="4"/>
  <c r="L127" i="4"/>
  <c r="K127" i="4"/>
  <c r="I127" i="4" s="1"/>
  <c r="J127" i="4"/>
  <c r="N126" i="4"/>
  <c r="M126" i="4"/>
  <c r="L126" i="4"/>
  <c r="K126" i="4"/>
  <c r="J126" i="4"/>
  <c r="I126" i="4"/>
  <c r="N125" i="4"/>
  <c r="M125" i="4"/>
  <c r="L125" i="4"/>
  <c r="K125" i="4"/>
  <c r="I125" i="4" s="1"/>
  <c r="J125" i="4"/>
  <c r="N124" i="4"/>
  <c r="M124" i="4"/>
  <c r="L124" i="4"/>
  <c r="K124" i="4"/>
  <c r="J124" i="4"/>
  <c r="I124" i="4"/>
  <c r="N123" i="4"/>
  <c r="M123" i="4"/>
  <c r="L123" i="4"/>
  <c r="K123" i="4"/>
  <c r="I123" i="4" s="1"/>
  <c r="J123" i="4"/>
  <c r="N122" i="4"/>
  <c r="M122" i="4"/>
  <c r="L122" i="4"/>
  <c r="K122" i="4"/>
  <c r="J122" i="4"/>
  <c r="I122" i="4"/>
  <c r="N121" i="4"/>
  <c r="M121" i="4"/>
  <c r="L121" i="4"/>
  <c r="K121" i="4"/>
  <c r="I121" i="4" s="1"/>
  <c r="J121" i="4"/>
  <c r="N120" i="4"/>
  <c r="M120" i="4"/>
  <c r="L120" i="4"/>
  <c r="K120" i="4"/>
  <c r="J120" i="4"/>
  <c r="I120" i="4"/>
  <c r="N119" i="4"/>
  <c r="M119" i="4"/>
  <c r="L119" i="4"/>
  <c r="K119" i="4"/>
  <c r="I119" i="4" s="1"/>
  <c r="J119" i="4"/>
  <c r="N118" i="4"/>
  <c r="M118" i="4"/>
  <c r="L118" i="4"/>
  <c r="K118" i="4"/>
  <c r="J118" i="4"/>
  <c r="I118" i="4"/>
  <c r="N117" i="4"/>
  <c r="M117" i="4"/>
  <c r="L117" i="4"/>
  <c r="K117" i="4"/>
  <c r="I117" i="4" s="1"/>
  <c r="J117" i="4"/>
  <c r="N116" i="4"/>
  <c r="M116" i="4"/>
  <c r="L116" i="4"/>
  <c r="K116" i="4"/>
  <c r="J116" i="4"/>
  <c r="I116" i="4"/>
  <c r="N115" i="4"/>
  <c r="M115" i="4"/>
  <c r="L115" i="4"/>
  <c r="K115" i="4"/>
  <c r="I115" i="4" s="1"/>
  <c r="J115" i="4"/>
  <c r="N114" i="4"/>
  <c r="M114" i="4"/>
  <c r="L114" i="4"/>
  <c r="K114" i="4"/>
  <c r="J114" i="4"/>
  <c r="I114" i="4"/>
  <c r="N113" i="4"/>
  <c r="M113" i="4"/>
  <c r="L113" i="4"/>
  <c r="K113" i="4"/>
  <c r="I113" i="4" s="1"/>
  <c r="J113" i="4"/>
  <c r="N112" i="4"/>
  <c r="M112" i="4"/>
  <c r="L112" i="4"/>
  <c r="K112" i="4"/>
  <c r="J112" i="4"/>
  <c r="I112" i="4"/>
  <c r="N111" i="4"/>
  <c r="M111" i="4"/>
  <c r="L111" i="4"/>
  <c r="K111" i="4"/>
  <c r="I111" i="4" s="1"/>
  <c r="J111" i="4"/>
  <c r="N110" i="4"/>
  <c r="M110" i="4"/>
  <c r="L110" i="4"/>
  <c r="K110" i="4"/>
  <c r="J110" i="4"/>
  <c r="I110" i="4"/>
  <c r="N109" i="4"/>
  <c r="M109" i="4"/>
  <c r="L109" i="4"/>
  <c r="K109" i="4"/>
  <c r="I109" i="4" s="1"/>
  <c r="J109" i="4"/>
  <c r="N108" i="4"/>
  <c r="M108" i="4"/>
  <c r="L108" i="4"/>
  <c r="K108" i="4"/>
  <c r="J108" i="4"/>
  <c r="I108" i="4"/>
  <c r="N107" i="4"/>
  <c r="M107" i="4"/>
  <c r="L107" i="4"/>
  <c r="K107" i="4"/>
  <c r="I107" i="4" s="1"/>
  <c r="J107" i="4"/>
  <c r="N106" i="4"/>
  <c r="M106" i="4"/>
  <c r="L106" i="4"/>
  <c r="K106" i="4"/>
  <c r="J106" i="4"/>
  <c r="I106" i="4"/>
  <c r="N105" i="4"/>
  <c r="M105" i="4"/>
  <c r="L105" i="4"/>
  <c r="K105" i="4"/>
  <c r="I105" i="4" s="1"/>
  <c r="J105" i="4"/>
  <c r="N104" i="4"/>
  <c r="M104" i="4"/>
  <c r="L104" i="4"/>
  <c r="K104" i="4"/>
  <c r="J104" i="4"/>
  <c r="I104" i="4"/>
  <c r="N103" i="4"/>
  <c r="M103" i="4"/>
  <c r="L103" i="4"/>
  <c r="K103" i="4"/>
  <c r="I103" i="4" s="1"/>
  <c r="J103" i="4"/>
  <c r="N102" i="4"/>
  <c r="M102" i="4"/>
  <c r="L102" i="4"/>
  <c r="K102" i="4"/>
  <c r="J102" i="4"/>
  <c r="I102" i="4"/>
  <c r="N101" i="4"/>
  <c r="M101" i="4"/>
  <c r="L101" i="4"/>
  <c r="K101" i="4"/>
  <c r="I101" i="4" s="1"/>
  <c r="J101" i="4"/>
  <c r="N100" i="4"/>
  <c r="M100" i="4"/>
  <c r="L100" i="4"/>
  <c r="K100" i="4"/>
  <c r="J100" i="4"/>
  <c r="I100" i="4"/>
  <c r="N99" i="4"/>
  <c r="M99" i="4"/>
  <c r="L99" i="4"/>
  <c r="K99" i="4"/>
  <c r="I99" i="4" s="1"/>
  <c r="J99" i="4"/>
  <c r="N98" i="4"/>
  <c r="M98" i="4"/>
  <c r="L98" i="4"/>
  <c r="K98" i="4"/>
  <c r="J98" i="4"/>
  <c r="I98" i="4"/>
  <c r="N97" i="4"/>
  <c r="M97" i="4"/>
  <c r="L97" i="4"/>
  <c r="K97" i="4"/>
  <c r="I97" i="4" s="1"/>
  <c r="J97" i="4"/>
  <c r="N96" i="4"/>
  <c r="M96" i="4"/>
  <c r="L96" i="4"/>
  <c r="K96" i="4"/>
  <c r="J96" i="4"/>
  <c r="I96" i="4"/>
  <c r="N95" i="4"/>
  <c r="M95" i="4"/>
  <c r="L95" i="4"/>
  <c r="K95" i="4"/>
  <c r="I95" i="4" s="1"/>
  <c r="J95" i="4"/>
  <c r="N94" i="4"/>
  <c r="M94" i="4"/>
  <c r="L94" i="4"/>
  <c r="K94" i="4"/>
  <c r="J94" i="4"/>
  <c r="I94" i="4"/>
  <c r="N93" i="4"/>
  <c r="M93" i="4"/>
  <c r="L93" i="4"/>
  <c r="K93" i="4"/>
  <c r="I93" i="4" s="1"/>
  <c r="J93" i="4"/>
  <c r="N92" i="4"/>
  <c r="M92" i="4"/>
  <c r="L92" i="4"/>
  <c r="K92" i="4"/>
  <c r="J92" i="4"/>
  <c r="I92" i="4"/>
  <c r="N91" i="4"/>
  <c r="M91" i="4"/>
  <c r="L91" i="4"/>
  <c r="K91" i="4"/>
  <c r="I91" i="4" s="1"/>
  <c r="J91" i="4"/>
  <c r="N90" i="4"/>
  <c r="M90" i="4"/>
  <c r="L90" i="4"/>
  <c r="K90" i="4"/>
  <c r="J90" i="4"/>
  <c r="I90" i="4"/>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J80" i="4"/>
  <c r="I80" i="4" s="1"/>
  <c r="N79" i="4"/>
  <c r="M79" i="4"/>
  <c r="L79" i="4"/>
  <c r="K79" i="4"/>
  <c r="I79" i="4" s="1"/>
  <c r="J79" i="4"/>
  <c r="N78" i="4"/>
  <c r="M78" i="4"/>
  <c r="L78" i="4"/>
  <c r="J78" i="4"/>
  <c r="L77" i="4"/>
  <c r="K77" i="4"/>
  <c r="J77" i="4"/>
  <c r="J76" i="4"/>
  <c r="J75" i="4"/>
  <c r="J74" i="4"/>
  <c r="J73" i="4"/>
  <c r="J72" i="4"/>
  <c r="J71" i="4"/>
  <c r="J70" i="4"/>
  <c r="N69" i="4"/>
  <c r="M69" i="4"/>
  <c r="J69" i="4"/>
  <c r="N68" i="4"/>
  <c r="M68" i="4"/>
  <c r="J68" i="4"/>
  <c r="N67" i="4"/>
  <c r="M67" i="4"/>
  <c r="K67" i="4"/>
  <c r="I67" i="4" s="1"/>
  <c r="J67" i="4"/>
  <c r="E67" i="4"/>
  <c r="L67" i="4" s="1"/>
  <c r="N66" i="4"/>
  <c r="M66" i="4"/>
  <c r="L66" i="4"/>
  <c r="K66" i="4"/>
  <c r="J66" i="4"/>
  <c r="I66" i="4" s="1"/>
  <c r="N65" i="4"/>
  <c r="M65" i="4"/>
  <c r="L65" i="4"/>
  <c r="K65" i="4"/>
  <c r="I65" i="4" s="1"/>
  <c r="J65" i="4"/>
  <c r="N64" i="4"/>
  <c r="M64" i="4"/>
  <c r="L64" i="4"/>
  <c r="K64" i="4"/>
  <c r="J64" i="4"/>
  <c r="I64" i="4" s="1"/>
  <c r="N63" i="4"/>
  <c r="M63" i="4"/>
  <c r="L63" i="4"/>
  <c r="K63" i="4"/>
  <c r="I63" i="4" s="1"/>
  <c r="J63" i="4"/>
  <c r="N62" i="4"/>
  <c r="M62" i="4"/>
  <c r="L62" i="4"/>
  <c r="K62" i="4"/>
  <c r="J62" i="4"/>
  <c r="I62" i="4" s="1"/>
  <c r="N61" i="4"/>
  <c r="M61" i="4"/>
  <c r="L61" i="4"/>
  <c r="K61" i="4"/>
  <c r="I61" i="4" s="1"/>
  <c r="J61" i="4"/>
  <c r="N60" i="4"/>
  <c r="M60" i="4"/>
  <c r="L60" i="4"/>
  <c r="K60" i="4"/>
  <c r="J60" i="4"/>
  <c r="I60" i="4" s="1"/>
  <c r="K39" i="4"/>
  <c r="E12" i="4"/>
  <c r="K8" i="4" s="1"/>
  <c r="D12" i="4"/>
  <c r="K10" i="4"/>
  <c r="K9" i="4"/>
  <c r="K7" i="4"/>
  <c r="K6" i="4"/>
  <c r="L5" i="4"/>
  <c r="J5" i="4"/>
  <c r="L4" i="4"/>
  <c r="K4" i="4"/>
  <c r="J4" i="4"/>
  <c r="P3" i="4"/>
  <c r="O3" i="4"/>
  <c r="N3" i="4"/>
  <c r="M3" i="4"/>
  <c r="L3" i="4"/>
  <c r="K3" i="4"/>
  <c r="J3" i="4"/>
  <c r="K2" i="4"/>
  <c r="D1" i="4"/>
  <c r="K5" i="4" s="1"/>
  <c r="N399" i="3"/>
  <c r="M399" i="3"/>
  <c r="L399" i="3"/>
  <c r="K399" i="3"/>
  <c r="J399" i="3"/>
  <c r="I399" i="3"/>
  <c r="N398" i="3"/>
  <c r="M398" i="3"/>
  <c r="L398" i="3"/>
  <c r="K398" i="3"/>
  <c r="I398" i="3" s="1"/>
  <c r="J398" i="3"/>
  <c r="N397" i="3"/>
  <c r="M397" i="3"/>
  <c r="L397" i="3"/>
  <c r="K397" i="3"/>
  <c r="J397" i="3"/>
  <c r="I397" i="3"/>
  <c r="N396" i="3"/>
  <c r="M396" i="3"/>
  <c r="L396" i="3"/>
  <c r="K396" i="3"/>
  <c r="I396" i="3" s="1"/>
  <c r="J396" i="3"/>
  <c r="N395" i="3"/>
  <c r="M395" i="3"/>
  <c r="L395" i="3"/>
  <c r="K395" i="3"/>
  <c r="J395" i="3"/>
  <c r="I395" i="3"/>
  <c r="N394" i="3"/>
  <c r="M394" i="3"/>
  <c r="L394" i="3"/>
  <c r="K394" i="3"/>
  <c r="I394" i="3" s="1"/>
  <c r="J394" i="3"/>
  <c r="N393" i="3"/>
  <c r="M393" i="3"/>
  <c r="L393" i="3"/>
  <c r="K393" i="3"/>
  <c r="J393" i="3"/>
  <c r="I393" i="3"/>
  <c r="N392" i="3"/>
  <c r="M392" i="3"/>
  <c r="L392" i="3"/>
  <c r="K392" i="3"/>
  <c r="I392" i="3" s="1"/>
  <c r="J392" i="3"/>
  <c r="N391" i="3"/>
  <c r="M391" i="3"/>
  <c r="L391" i="3"/>
  <c r="K391" i="3"/>
  <c r="J391" i="3"/>
  <c r="I391" i="3"/>
  <c r="N390" i="3"/>
  <c r="M390" i="3"/>
  <c r="L390" i="3"/>
  <c r="K390" i="3"/>
  <c r="I390" i="3" s="1"/>
  <c r="J390" i="3"/>
  <c r="N389" i="3"/>
  <c r="M389" i="3"/>
  <c r="L389" i="3"/>
  <c r="K389" i="3"/>
  <c r="J389" i="3"/>
  <c r="I389" i="3"/>
  <c r="N388" i="3"/>
  <c r="M388" i="3"/>
  <c r="L388" i="3"/>
  <c r="K388" i="3"/>
  <c r="I388" i="3" s="1"/>
  <c r="J388" i="3"/>
  <c r="N387" i="3"/>
  <c r="M387" i="3"/>
  <c r="L387" i="3"/>
  <c r="K387" i="3"/>
  <c r="J387" i="3"/>
  <c r="I387" i="3"/>
  <c r="N386" i="3"/>
  <c r="M386" i="3"/>
  <c r="L386" i="3"/>
  <c r="K386" i="3"/>
  <c r="I386" i="3" s="1"/>
  <c r="J386" i="3"/>
  <c r="N385" i="3"/>
  <c r="M385" i="3"/>
  <c r="L385" i="3"/>
  <c r="K385" i="3"/>
  <c r="J385" i="3"/>
  <c r="I385" i="3"/>
  <c r="N384" i="3"/>
  <c r="M384" i="3"/>
  <c r="L384" i="3"/>
  <c r="K384" i="3"/>
  <c r="I384" i="3" s="1"/>
  <c r="J384" i="3"/>
  <c r="N383" i="3"/>
  <c r="M383" i="3"/>
  <c r="L383" i="3"/>
  <c r="K383" i="3"/>
  <c r="J383" i="3"/>
  <c r="I383" i="3"/>
  <c r="N382" i="3"/>
  <c r="M382" i="3"/>
  <c r="L382" i="3"/>
  <c r="K382" i="3"/>
  <c r="I382" i="3" s="1"/>
  <c r="J382" i="3"/>
  <c r="N381" i="3"/>
  <c r="M381" i="3"/>
  <c r="L381" i="3"/>
  <c r="K381" i="3"/>
  <c r="J381" i="3"/>
  <c r="I381" i="3"/>
  <c r="N380" i="3"/>
  <c r="M380" i="3"/>
  <c r="L380" i="3"/>
  <c r="K380" i="3"/>
  <c r="I380" i="3" s="1"/>
  <c r="J380" i="3"/>
  <c r="N379" i="3"/>
  <c r="M379" i="3"/>
  <c r="L379" i="3"/>
  <c r="K379" i="3"/>
  <c r="J379" i="3"/>
  <c r="I379" i="3"/>
  <c r="N378" i="3"/>
  <c r="M378" i="3"/>
  <c r="L378" i="3"/>
  <c r="K378" i="3"/>
  <c r="I378" i="3" s="1"/>
  <c r="J378" i="3"/>
  <c r="N377" i="3"/>
  <c r="M377" i="3"/>
  <c r="L377" i="3"/>
  <c r="K377" i="3"/>
  <c r="J377" i="3"/>
  <c r="I377" i="3"/>
  <c r="N376" i="3"/>
  <c r="M376" i="3"/>
  <c r="L376" i="3"/>
  <c r="K376" i="3"/>
  <c r="I376" i="3" s="1"/>
  <c r="J376" i="3"/>
  <c r="N375" i="3"/>
  <c r="M375" i="3"/>
  <c r="L375" i="3"/>
  <c r="K375" i="3"/>
  <c r="J375" i="3"/>
  <c r="I375" i="3"/>
  <c r="N374" i="3"/>
  <c r="M374" i="3"/>
  <c r="L374" i="3"/>
  <c r="K374" i="3"/>
  <c r="I374" i="3" s="1"/>
  <c r="J374" i="3"/>
  <c r="N373" i="3"/>
  <c r="M373" i="3"/>
  <c r="L373" i="3"/>
  <c r="K373" i="3"/>
  <c r="J373" i="3"/>
  <c r="I373" i="3"/>
  <c r="N372" i="3"/>
  <c r="M372" i="3"/>
  <c r="L372" i="3"/>
  <c r="K372" i="3"/>
  <c r="I372" i="3" s="1"/>
  <c r="J372" i="3"/>
  <c r="N371" i="3"/>
  <c r="M371" i="3"/>
  <c r="L371" i="3"/>
  <c r="K371" i="3"/>
  <c r="J371" i="3"/>
  <c r="I371" i="3"/>
  <c r="N370" i="3"/>
  <c r="M370" i="3"/>
  <c r="L370" i="3"/>
  <c r="K370" i="3"/>
  <c r="I370" i="3" s="1"/>
  <c r="J370" i="3"/>
  <c r="N369" i="3"/>
  <c r="M369" i="3"/>
  <c r="L369" i="3"/>
  <c r="K369" i="3"/>
  <c r="J369" i="3"/>
  <c r="I369" i="3"/>
  <c r="N368" i="3"/>
  <c r="M368" i="3"/>
  <c r="L368" i="3"/>
  <c r="K368" i="3"/>
  <c r="I368" i="3" s="1"/>
  <c r="J368" i="3"/>
  <c r="N367" i="3"/>
  <c r="M367" i="3"/>
  <c r="L367" i="3"/>
  <c r="K367" i="3"/>
  <c r="J367" i="3"/>
  <c r="I367" i="3"/>
  <c r="N366" i="3"/>
  <c r="M366" i="3"/>
  <c r="L366" i="3"/>
  <c r="K366" i="3"/>
  <c r="I366" i="3" s="1"/>
  <c r="J366" i="3"/>
  <c r="N365" i="3"/>
  <c r="M365" i="3"/>
  <c r="L365" i="3"/>
  <c r="K365" i="3"/>
  <c r="J365" i="3"/>
  <c r="I365" i="3"/>
  <c r="N364" i="3"/>
  <c r="M364" i="3"/>
  <c r="L364" i="3"/>
  <c r="K364" i="3"/>
  <c r="I364" i="3" s="1"/>
  <c r="J364" i="3"/>
  <c r="N363" i="3"/>
  <c r="M363" i="3"/>
  <c r="L363" i="3"/>
  <c r="K363" i="3"/>
  <c r="J363" i="3"/>
  <c r="I363" i="3"/>
  <c r="N362" i="3"/>
  <c r="M362" i="3"/>
  <c r="L362" i="3"/>
  <c r="K362" i="3"/>
  <c r="I362" i="3" s="1"/>
  <c r="J362" i="3"/>
  <c r="N361" i="3"/>
  <c r="M361" i="3"/>
  <c r="L361" i="3"/>
  <c r="K361" i="3"/>
  <c r="J361" i="3"/>
  <c r="I361" i="3"/>
  <c r="N360" i="3"/>
  <c r="M360" i="3"/>
  <c r="L360" i="3"/>
  <c r="K360" i="3"/>
  <c r="I360" i="3" s="1"/>
  <c r="J360" i="3"/>
  <c r="N359" i="3"/>
  <c r="M359" i="3"/>
  <c r="L359" i="3"/>
  <c r="K359" i="3"/>
  <c r="J359" i="3"/>
  <c r="I359" i="3"/>
  <c r="N358" i="3"/>
  <c r="M358" i="3"/>
  <c r="L358" i="3"/>
  <c r="K358" i="3"/>
  <c r="I358" i="3" s="1"/>
  <c r="J358" i="3"/>
  <c r="N357" i="3"/>
  <c r="M357" i="3"/>
  <c r="L357" i="3"/>
  <c r="K357" i="3"/>
  <c r="J357" i="3"/>
  <c r="I357" i="3"/>
  <c r="N356" i="3"/>
  <c r="M356" i="3"/>
  <c r="L356" i="3"/>
  <c r="K356" i="3"/>
  <c r="I356" i="3" s="1"/>
  <c r="J356" i="3"/>
  <c r="N355" i="3"/>
  <c r="M355" i="3"/>
  <c r="L355" i="3"/>
  <c r="K355" i="3"/>
  <c r="J355" i="3"/>
  <c r="I355" i="3"/>
  <c r="N354" i="3"/>
  <c r="M354" i="3"/>
  <c r="L354" i="3"/>
  <c r="K354" i="3"/>
  <c r="I354" i="3" s="1"/>
  <c r="J354" i="3"/>
  <c r="N353" i="3"/>
  <c r="M353" i="3"/>
  <c r="L353" i="3"/>
  <c r="K353" i="3"/>
  <c r="J353" i="3"/>
  <c r="I353" i="3"/>
  <c r="N352" i="3"/>
  <c r="M352" i="3"/>
  <c r="L352" i="3"/>
  <c r="K352" i="3"/>
  <c r="I352" i="3" s="1"/>
  <c r="J352" i="3"/>
  <c r="N351" i="3"/>
  <c r="M351" i="3"/>
  <c r="L351" i="3"/>
  <c r="K351" i="3"/>
  <c r="J351" i="3"/>
  <c r="I351" i="3"/>
  <c r="K38" i="3" s="1"/>
  <c r="N350" i="3"/>
  <c r="M350" i="3"/>
  <c r="L350" i="3"/>
  <c r="K350" i="3"/>
  <c r="I350" i="3" s="1"/>
  <c r="J350" i="3"/>
  <c r="N349" i="3"/>
  <c r="M349" i="3"/>
  <c r="L349" i="3"/>
  <c r="K349" i="3"/>
  <c r="J349" i="3"/>
  <c r="I349" i="3"/>
  <c r="N348" i="3"/>
  <c r="M348" i="3"/>
  <c r="L348" i="3"/>
  <c r="K348" i="3"/>
  <c r="I348" i="3" s="1"/>
  <c r="J348" i="3"/>
  <c r="N347" i="3"/>
  <c r="M347" i="3"/>
  <c r="L347" i="3"/>
  <c r="K347" i="3"/>
  <c r="J347" i="3"/>
  <c r="I347" i="3"/>
  <c r="N346" i="3"/>
  <c r="M346" i="3"/>
  <c r="L346" i="3"/>
  <c r="K346" i="3"/>
  <c r="I346" i="3" s="1"/>
  <c r="J346" i="3"/>
  <c r="N345" i="3"/>
  <c r="M345" i="3"/>
  <c r="L345" i="3"/>
  <c r="K345" i="3"/>
  <c r="J345" i="3"/>
  <c r="I345" i="3"/>
  <c r="N344" i="3"/>
  <c r="M344" i="3"/>
  <c r="L344" i="3"/>
  <c r="K344" i="3"/>
  <c r="I344" i="3" s="1"/>
  <c r="J344" i="3"/>
  <c r="N343" i="3"/>
  <c r="M343" i="3"/>
  <c r="L343" i="3"/>
  <c r="K343" i="3"/>
  <c r="J343" i="3"/>
  <c r="I343" i="3"/>
  <c r="N342" i="3"/>
  <c r="M342" i="3"/>
  <c r="L342" i="3"/>
  <c r="K342" i="3"/>
  <c r="I342" i="3" s="1"/>
  <c r="J342" i="3"/>
  <c r="N341" i="3"/>
  <c r="M341" i="3"/>
  <c r="L341" i="3"/>
  <c r="K341" i="3"/>
  <c r="J341" i="3"/>
  <c r="I341" i="3"/>
  <c r="N340" i="3"/>
  <c r="M340" i="3"/>
  <c r="L340" i="3"/>
  <c r="K340" i="3"/>
  <c r="I340" i="3" s="1"/>
  <c r="J340" i="3"/>
  <c r="N339" i="3"/>
  <c r="M339" i="3"/>
  <c r="L339" i="3"/>
  <c r="K339" i="3"/>
  <c r="J339" i="3"/>
  <c r="I339" i="3"/>
  <c r="N338" i="3"/>
  <c r="M338" i="3"/>
  <c r="L338" i="3"/>
  <c r="K338" i="3"/>
  <c r="I338" i="3" s="1"/>
  <c r="J338" i="3"/>
  <c r="N337" i="3"/>
  <c r="M337" i="3"/>
  <c r="L337" i="3"/>
  <c r="K337" i="3"/>
  <c r="J337" i="3"/>
  <c r="I337" i="3"/>
  <c r="N336" i="3"/>
  <c r="M336" i="3"/>
  <c r="L336" i="3"/>
  <c r="K336" i="3"/>
  <c r="I336" i="3" s="1"/>
  <c r="U36" i="3" s="1"/>
  <c r="J336" i="3"/>
  <c r="N335" i="3"/>
  <c r="M335" i="3"/>
  <c r="L335" i="3"/>
  <c r="K335" i="3"/>
  <c r="J335" i="3"/>
  <c r="I335" i="3"/>
  <c r="N334" i="3"/>
  <c r="M334" i="3"/>
  <c r="L334" i="3"/>
  <c r="K334" i="3"/>
  <c r="I334" i="3" s="1"/>
  <c r="J334" i="3"/>
  <c r="N333" i="3"/>
  <c r="M333" i="3"/>
  <c r="L333" i="3"/>
  <c r="K333" i="3"/>
  <c r="J333" i="3"/>
  <c r="I333" i="3"/>
  <c r="N332" i="3"/>
  <c r="M332" i="3"/>
  <c r="L332" i="3"/>
  <c r="K332" i="3"/>
  <c r="I332" i="3" s="1"/>
  <c r="J332" i="3"/>
  <c r="N331" i="3"/>
  <c r="M331" i="3"/>
  <c r="L331" i="3"/>
  <c r="K331" i="3"/>
  <c r="J331" i="3"/>
  <c r="I331" i="3"/>
  <c r="N330" i="3"/>
  <c r="M330" i="3"/>
  <c r="L330" i="3"/>
  <c r="K330" i="3"/>
  <c r="I330" i="3" s="1"/>
  <c r="J330" i="3"/>
  <c r="N329" i="3"/>
  <c r="M329" i="3"/>
  <c r="L329" i="3"/>
  <c r="K329" i="3"/>
  <c r="J329" i="3"/>
  <c r="I329" i="3"/>
  <c r="N328" i="3"/>
  <c r="M328" i="3"/>
  <c r="L328" i="3"/>
  <c r="K328" i="3"/>
  <c r="I328" i="3" s="1"/>
  <c r="J328" i="3"/>
  <c r="N327" i="3"/>
  <c r="M327" i="3"/>
  <c r="L327" i="3"/>
  <c r="K327" i="3"/>
  <c r="J327" i="3"/>
  <c r="I327" i="3"/>
  <c r="N326" i="3"/>
  <c r="M326" i="3"/>
  <c r="L326" i="3"/>
  <c r="K326" i="3"/>
  <c r="I326" i="3" s="1"/>
  <c r="J326" i="3"/>
  <c r="N325" i="3"/>
  <c r="M325" i="3"/>
  <c r="L325" i="3"/>
  <c r="K325" i="3"/>
  <c r="J325" i="3"/>
  <c r="I325" i="3"/>
  <c r="N324" i="3"/>
  <c r="M324" i="3"/>
  <c r="L324" i="3"/>
  <c r="K324" i="3"/>
  <c r="I324" i="3" s="1"/>
  <c r="J324" i="3"/>
  <c r="N323" i="3"/>
  <c r="M323" i="3"/>
  <c r="L323" i="3"/>
  <c r="K323" i="3"/>
  <c r="J323" i="3"/>
  <c r="I323" i="3"/>
  <c r="N322" i="3"/>
  <c r="M322" i="3"/>
  <c r="L322" i="3"/>
  <c r="K322" i="3"/>
  <c r="I322" i="3" s="1"/>
  <c r="J322" i="3"/>
  <c r="N321" i="3"/>
  <c r="M321" i="3"/>
  <c r="L321" i="3"/>
  <c r="K321" i="3"/>
  <c r="J321" i="3"/>
  <c r="I321" i="3"/>
  <c r="N320" i="3"/>
  <c r="M320" i="3"/>
  <c r="L320" i="3"/>
  <c r="K320" i="3"/>
  <c r="I320" i="3" s="1"/>
  <c r="J320" i="3"/>
  <c r="N319" i="3"/>
  <c r="M319" i="3"/>
  <c r="L319" i="3"/>
  <c r="K319" i="3"/>
  <c r="J319" i="3"/>
  <c r="I319" i="3"/>
  <c r="N318" i="3"/>
  <c r="M318" i="3"/>
  <c r="L318" i="3"/>
  <c r="K318" i="3"/>
  <c r="I318" i="3" s="1"/>
  <c r="J318" i="3"/>
  <c r="N317" i="3"/>
  <c r="M317" i="3"/>
  <c r="L317" i="3"/>
  <c r="K317" i="3"/>
  <c r="J317" i="3"/>
  <c r="I317" i="3"/>
  <c r="N316" i="3"/>
  <c r="M316" i="3"/>
  <c r="L316" i="3"/>
  <c r="K316" i="3"/>
  <c r="I316" i="3" s="1"/>
  <c r="J316" i="3"/>
  <c r="N315" i="3"/>
  <c r="M315" i="3"/>
  <c r="L315" i="3"/>
  <c r="K315" i="3"/>
  <c r="J315" i="3"/>
  <c r="I315" i="3"/>
  <c r="N314" i="3"/>
  <c r="M314" i="3"/>
  <c r="L314" i="3"/>
  <c r="K314" i="3"/>
  <c r="I314" i="3" s="1"/>
  <c r="J314" i="3"/>
  <c r="N313" i="3"/>
  <c r="M313" i="3"/>
  <c r="L313" i="3"/>
  <c r="K313" i="3"/>
  <c r="J313" i="3"/>
  <c r="I313" i="3"/>
  <c r="N312" i="3"/>
  <c r="M312" i="3"/>
  <c r="L312" i="3"/>
  <c r="K312" i="3"/>
  <c r="I312" i="3" s="1"/>
  <c r="J312" i="3"/>
  <c r="N311" i="3"/>
  <c r="M311" i="3"/>
  <c r="L311" i="3"/>
  <c r="K311" i="3"/>
  <c r="J311" i="3"/>
  <c r="I311" i="3"/>
  <c r="N310" i="3"/>
  <c r="M310" i="3"/>
  <c r="L310" i="3"/>
  <c r="K310" i="3"/>
  <c r="I310" i="3" s="1"/>
  <c r="J310" i="3"/>
  <c r="N309" i="3"/>
  <c r="M309" i="3"/>
  <c r="L309" i="3"/>
  <c r="K309" i="3"/>
  <c r="J309" i="3"/>
  <c r="I309" i="3"/>
  <c r="N308" i="3"/>
  <c r="M308" i="3"/>
  <c r="L308" i="3"/>
  <c r="K308" i="3"/>
  <c r="I308" i="3" s="1"/>
  <c r="J308" i="3"/>
  <c r="N307" i="3"/>
  <c r="M307" i="3"/>
  <c r="L307" i="3"/>
  <c r="K307" i="3"/>
  <c r="J307" i="3"/>
  <c r="I307" i="3"/>
  <c r="N306" i="3"/>
  <c r="M306" i="3"/>
  <c r="L306" i="3"/>
  <c r="K306" i="3"/>
  <c r="I306" i="3" s="1"/>
  <c r="J306" i="3"/>
  <c r="N305" i="3"/>
  <c r="M305" i="3"/>
  <c r="L305" i="3"/>
  <c r="K305" i="3"/>
  <c r="J305" i="3"/>
  <c r="I305" i="3"/>
  <c r="N304" i="3"/>
  <c r="M304" i="3"/>
  <c r="L304" i="3"/>
  <c r="K304" i="3"/>
  <c r="I304" i="3" s="1"/>
  <c r="J304" i="3"/>
  <c r="N303" i="3"/>
  <c r="M303" i="3"/>
  <c r="L303" i="3"/>
  <c r="K303" i="3"/>
  <c r="J303" i="3"/>
  <c r="I303" i="3"/>
  <c r="N302" i="3"/>
  <c r="M302" i="3"/>
  <c r="L302" i="3"/>
  <c r="K302" i="3"/>
  <c r="I302" i="3" s="1"/>
  <c r="J302" i="3"/>
  <c r="N301" i="3"/>
  <c r="M301" i="3"/>
  <c r="L301" i="3"/>
  <c r="K301" i="3"/>
  <c r="J301" i="3"/>
  <c r="I301" i="3"/>
  <c r="N300" i="3"/>
  <c r="M300" i="3"/>
  <c r="L300" i="3"/>
  <c r="K300" i="3"/>
  <c r="I300" i="3" s="1"/>
  <c r="J300" i="3"/>
  <c r="N299" i="3"/>
  <c r="M299" i="3"/>
  <c r="L299" i="3"/>
  <c r="K299" i="3"/>
  <c r="J299" i="3"/>
  <c r="I299" i="3"/>
  <c r="N298" i="3"/>
  <c r="M298" i="3"/>
  <c r="L298" i="3"/>
  <c r="K298" i="3"/>
  <c r="I298" i="3" s="1"/>
  <c r="J298" i="3"/>
  <c r="N297" i="3"/>
  <c r="M297" i="3"/>
  <c r="L297" i="3"/>
  <c r="K297" i="3"/>
  <c r="J297" i="3"/>
  <c r="I297" i="3"/>
  <c r="N296" i="3"/>
  <c r="M296" i="3"/>
  <c r="L296" i="3"/>
  <c r="K296" i="3"/>
  <c r="I296" i="3" s="1"/>
  <c r="J296" i="3"/>
  <c r="N295" i="3"/>
  <c r="M295" i="3"/>
  <c r="L295" i="3"/>
  <c r="K295" i="3"/>
  <c r="J295" i="3"/>
  <c r="I295" i="3"/>
  <c r="N294" i="3"/>
  <c r="M294" i="3"/>
  <c r="L294" i="3"/>
  <c r="K294" i="3"/>
  <c r="I294" i="3" s="1"/>
  <c r="J294" i="3"/>
  <c r="N293" i="3"/>
  <c r="M293" i="3"/>
  <c r="L293" i="3"/>
  <c r="K293" i="3"/>
  <c r="J293" i="3"/>
  <c r="I293" i="3"/>
  <c r="N292" i="3"/>
  <c r="M292" i="3"/>
  <c r="L292" i="3"/>
  <c r="K292" i="3"/>
  <c r="I292" i="3" s="1"/>
  <c r="J292" i="3"/>
  <c r="N291" i="3"/>
  <c r="M291" i="3"/>
  <c r="L291" i="3"/>
  <c r="K291" i="3"/>
  <c r="J291" i="3"/>
  <c r="I291" i="3"/>
  <c r="N290" i="3"/>
  <c r="M290" i="3"/>
  <c r="L290" i="3"/>
  <c r="K290" i="3"/>
  <c r="I290" i="3" s="1"/>
  <c r="J290" i="3"/>
  <c r="N289" i="3"/>
  <c r="M289" i="3"/>
  <c r="L289" i="3"/>
  <c r="K289" i="3"/>
  <c r="J289" i="3"/>
  <c r="I289" i="3"/>
  <c r="N288" i="3"/>
  <c r="M288" i="3"/>
  <c r="L288" i="3"/>
  <c r="K288" i="3"/>
  <c r="I288" i="3" s="1"/>
  <c r="J288" i="3"/>
  <c r="N287" i="3"/>
  <c r="M287" i="3"/>
  <c r="L287" i="3"/>
  <c r="K287" i="3"/>
  <c r="J287" i="3"/>
  <c r="I287" i="3"/>
  <c r="N286" i="3"/>
  <c r="M286" i="3"/>
  <c r="L286" i="3"/>
  <c r="K286" i="3"/>
  <c r="I286" i="3" s="1"/>
  <c r="J286" i="3"/>
  <c r="N285" i="3"/>
  <c r="M285" i="3"/>
  <c r="L285" i="3"/>
  <c r="K285" i="3"/>
  <c r="J285" i="3"/>
  <c r="I285" i="3"/>
  <c r="N284" i="3"/>
  <c r="M284" i="3"/>
  <c r="L284" i="3"/>
  <c r="K284" i="3"/>
  <c r="I284" i="3" s="1"/>
  <c r="J284" i="3"/>
  <c r="N283" i="3"/>
  <c r="M283" i="3"/>
  <c r="L283" i="3"/>
  <c r="K283" i="3"/>
  <c r="J283" i="3"/>
  <c r="I283" i="3"/>
  <c r="N282" i="3"/>
  <c r="M282" i="3"/>
  <c r="L282" i="3"/>
  <c r="K282" i="3"/>
  <c r="I282" i="3" s="1"/>
  <c r="J282" i="3"/>
  <c r="N281" i="3"/>
  <c r="M281" i="3"/>
  <c r="L281" i="3"/>
  <c r="K281" i="3"/>
  <c r="J281" i="3"/>
  <c r="I281" i="3"/>
  <c r="N280" i="3"/>
  <c r="M280" i="3"/>
  <c r="L280" i="3"/>
  <c r="K280" i="3"/>
  <c r="I280" i="3" s="1"/>
  <c r="J280" i="3"/>
  <c r="N279" i="3"/>
  <c r="M279" i="3"/>
  <c r="L279" i="3"/>
  <c r="K279" i="3"/>
  <c r="J279" i="3"/>
  <c r="I279" i="3"/>
  <c r="U35" i="3" s="1"/>
  <c r="N278" i="3"/>
  <c r="M278" i="3"/>
  <c r="L278" i="3"/>
  <c r="K278" i="3"/>
  <c r="I278" i="3" s="1"/>
  <c r="J278" i="3"/>
  <c r="N277" i="3"/>
  <c r="M277" i="3"/>
  <c r="L277" i="3"/>
  <c r="K277" i="3"/>
  <c r="J277" i="3"/>
  <c r="I277" i="3"/>
  <c r="N276" i="3"/>
  <c r="M276" i="3"/>
  <c r="L276" i="3"/>
  <c r="K276" i="3"/>
  <c r="I276" i="3" s="1"/>
  <c r="J276" i="3"/>
  <c r="N275" i="3"/>
  <c r="M275" i="3"/>
  <c r="L275" i="3"/>
  <c r="K275" i="3"/>
  <c r="J275" i="3"/>
  <c r="I275" i="3"/>
  <c r="N274" i="3"/>
  <c r="M274" i="3"/>
  <c r="L274" i="3"/>
  <c r="K274" i="3"/>
  <c r="I274" i="3" s="1"/>
  <c r="J274" i="3"/>
  <c r="N273" i="3"/>
  <c r="M273" i="3"/>
  <c r="L273" i="3"/>
  <c r="K273" i="3"/>
  <c r="J273" i="3"/>
  <c r="I273" i="3"/>
  <c r="N272" i="3"/>
  <c r="M272" i="3"/>
  <c r="L272" i="3"/>
  <c r="K272" i="3"/>
  <c r="I272" i="3" s="1"/>
  <c r="J272" i="3"/>
  <c r="N271" i="3"/>
  <c r="M271" i="3"/>
  <c r="L271" i="3"/>
  <c r="K271" i="3"/>
  <c r="J271" i="3"/>
  <c r="I271" i="3"/>
  <c r="N270" i="3"/>
  <c r="M270" i="3"/>
  <c r="L270" i="3"/>
  <c r="K270" i="3"/>
  <c r="I270" i="3" s="1"/>
  <c r="J270" i="3"/>
  <c r="N269" i="3"/>
  <c r="M269" i="3"/>
  <c r="L269" i="3"/>
  <c r="K269" i="3"/>
  <c r="J269" i="3"/>
  <c r="I269" i="3"/>
  <c r="N268" i="3"/>
  <c r="M268" i="3"/>
  <c r="L268" i="3"/>
  <c r="K268" i="3"/>
  <c r="I268" i="3" s="1"/>
  <c r="J268" i="3"/>
  <c r="N267" i="3"/>
  <c r="M267" i="3"/>
  <c r="L267" i="3"/>
  <c r="K267" i="3"/>
  <c r="J267" i="3"/>
  <c r="I267" i="3"/>
  <c r="N266" i="3"/>
  <c r="M266" i="3"/>
  <c r="L266" i="3"/>
  <c r="K266" i="3"/>
  <c r="I266" i="3" s="1"/>
  <c r="J266" i="3"/>
  <c r="N265" i="3"/>
  <c r="M265" i="3"/>
  <c r="L265" i="3"/>
  <c r="K265" i="3"/>
  <c r="J265" i="3"/>
  <c r="I265" i="3"/>
  <c r="N264" i="3"/>
  <c r="M264" i="3"/>
  <c r="L264" i="3"/>
  <c r="K264" i="3"/>
  <c r="I264" i="3" s="1"/>
  <c r="J264" i="3"/>
  <c r="N263" i="3"/>
  <c r="M263" i="3"/>
  <c r="L263" i="3"/>
  <c r="K263" i="3"/>
  <c r="J263" i="3"/>
  <c r="I263" i="3"/>
  <c r="N262" i="3"/>
  <c r="M262" i="3"/>
  <c r="L262" i="3"/>
  <c r="K262" i="3"/>
  <c r="I262" i="3" s="1"/>
  <c r="J262" i="3"/>
  <c r="N261" i="3"/>
  <c r="M261" i="3"/>
  <c r="L261" i="3"/>
  <c r="K261" i="3"/>
  <c r="J261" i="3"/>
  <c r="I261" i="3"/>
  <c r="N260" i="3"/>
  <c r="M260" i="3"/>
  <c r="L260" i="3"/>
  <c r="K260" i="3"/>
  <c r="I260" i="3" s="1"/>
  <c r="J260" i="3"/>
  <c r="N259" i="3"/>
  <c r="M259" i="3"/>
  <c r="L259" i="3"/>
  <c r="K259" i="3"/>
  <c r="J259" i="3"/>
  <c r="I259" i="3"/>
  <c r="N258" i="3"/>
  <c r="M258" i="3"/>
  <c r="L258" i="3"/>
  <c r="K258" i="3"/>
  <c r="I258" i="3" s="1"/>
  <c r="J258" i="3"/>
  <c r="N257" i="3"/>
  <c r="M257" i="3"/>
  <c r="L257" i="3"/>
  <c r="K257" i="3"/>
  <c r="J257" i="3"/>
  <c r="I257" i="3"/>
  <c r="N256" i="3"/>
  <c r="M256" i="3"/>
  <c r="L256" i="3"/>
  <c r="K256" i="3"/>
  <c r="I256" i="3" s="1"/>
  <c r="J256" i="3"/>
  <c r="N255" i="3"/>
  <c r="M255" i="3"/>
  <c r="L255" i="3"/>
  <c r="K255" i="3"/>
  <c r="J255" i="3"/>
  <c r="I255" i="3"/>
  <c r="N254" i="3"/>
  <c r="M254" i="3"/>
  <c r="L254" i="3"/>
  <c r="K254" i="3"/>
  <c r="I254" i="3" s="1"/>
  <c r="J254" i="3"/>
  <c r="N253" i="3"/>
  <c r="M253" i="3"/>
  <c r="L253" i="3"/>
  <c r="K253" i="3"/>
  <c r="J253" i="3"/>
  <c r="I253" i="3"/>
  <c r="N252" i="3"/>
  <c r="M252" i="3"/>
  <c r="L252" i="3"/>
  <c r="K252" i="3"/>
  <c r="I252" i="3" s="1"/>
  <c r="J252" i="3"/>
  <c r="N251" i="3"/>
  <c r="M251" i="3"/>
  <c r="L251" i="3"/>
  <c r="K251" i="3"/>
  <c r="J251" i="3"/>
  <c r="I251" i="3"/>
  <c r="U34" i="3" s="1"/>
  <c r="N250" i="3"/>
  <c r="M250" i="3"/>
  <c r="L250" i="3"/>
  <c r="K250" i="3"/>
  <c r="I250" i="3" s="1"/>
  <c r="J250" i="3"/>
  <c r="N249" i="3"/>
  <c r="M249" i="3"/>
  <c r="L249" i="3"/>
  <c r="K249" i="3"/>
  <c r="J249" i="3"/>
  <c r="I249" i="3"/>
  <c r="N248" i="3"/>
  <c r="M248" i="3"/>
  <c r="L248" i="3"/>
  <c r="K248" i="3"/>
  <c r="I248" i="3" s="1"/>
  <c r="J248" i="3"/>
  <c r="N247" i="3"/>
  <c r="M247" i="3"/>
  <c r="L247" i="3"/>
  <c r="K247" i="3"/>
  <c r="J247" i="3"/>
  <c r="I247" i="3"/>
  <c r="N246" i="3"/>
  <c r="M246" i="3"/>
  <c r="L246" i="3"/>
  <c r="K246" i="3"/>
  <c r="I246" i="3" s="1"/>
  <c r="J246" i="3"/>
  <c r="N245" i="3"/>
  <c r="M245" i="3"/>
  <c r="L245" i="3"/>
  <c r="K245" i="3"/>
  <c r="J245" i="3"/>
  <c r="I245" i="3"/>
  <c r="N244" i="3"/>
  <c r="M244" i="3"/>
  <c r="L244" i="3"/>
  <c r="K244" i="3"/>
  <c r="I244" i="3" s="1"/>
  <c r="J244" i="3"/>
  <c r="N243" i="3"/>
  <c r="M243" i="3"/>
  <c r="L243" i="3"/>
  <c r="K243" i="3"/>
  <c r="J243" i="3"/>
  <c r="I243" i="3"/>
  <c r="N242" i="3"/>
  <c r="M242" i="3"/>
  <c r="L242" i="3"/>
  <c r="K242" i="3"/>
  <c r="I242" i="3" s="1"/>
  <c r="J242" i="3"/>
  <c r="N241" i="3"/>
  <c r="M241" i="3"/>
  <c r="L241" i="3"/>
  <c r="K241" i="3"/>
  <c r="J241" i="3"/>
  <c r="I241" i="3"/>
  <c r="N240" i="3"/>
  <c r="M240" i="3"/>
  <c r="L240" i="3"/>
  <c r="K240" i="3"/>
  <c r="I240" i="3" s="1"/>
  <c r="J240" i="3"/>
  <c r="N239" i="3"/>
  <c r="M239" i="3"/>
  <c r="L239" i="3"/>
  <c r="K239" i="3"/>
  <c r="J239" i="3"/>
  <c r="I239" i="3"/>
  <c r="N238" i="3"/>
  <c r="M238" i="3"/>
  <c r="L238" i="3"/>
  <c r="K238" i="3"/>
  <c r="I238" i="3" s="1"/>
  <c r="J238" i="3"/>
  <c r="N237" i="3"/>
  <c r="M237" i="3"/>
  <c r="L237" i="3"/>
  <c r="K237" i="3"/>
  <c r="J237" i="3"/>
  <c r="I237" i="3"/>
  <c r="N236" i="3"/>
  <c r="M236" i="3"/>
  <c r="L236" i="3"/>
  <c r="K236" i="3"/>
  <c r="I236" i="3" s="1"/>
  <c r="U38" i="3" s="1"/>
  <c r="J236" i="3"/>
  <c r="N235" i="3"/>
  <c r="M235" i="3"/>
  <c r="L235" i="3"/>
  <c r="K235" i="3"/>
  <c r="J235" i="3"/>
  <c r="I235" i="3"/>
  <c r="U37" i="3" s="1"/>
  <c r="N234" i="3"/>
  <c r="M234" i="3"/>
  <c r="L234" i="3"/>
  <c r="K234" i="3"/>
  <c r="I234" i="3" s="1"/>
  <c r="J234" i="3"/>
  <c r="N233" i="3"/>
  <c r="M233" i="3"/>
  <c r="L233" i="3"/>
  <c r="K233" i="3"/>
  <c r="J233" i="3"/>
  <c r="I233" i="3"/>
  <c r="N232" i="3"/>
  <c r="M232" i="3"/>
  <c r="L232" i="3"/>
  <c r="K232" i="3"/>
  <c r="I232" i="3" s="1"/>
  <c r="J232" i="3"/>
  <c r="N231" i="3"/>
  <c r="M231" i="3"/>
  <c r="L231" i="3"/>
  <c r="K231" i="3"/>
  <c r="J231" i="3"/>
  <c r="I231" i="3"/>
  <c r="U33" i="3" s="1"/>
  <c r="N230" i="3"/>
  <c r="M230" i="3"/>
  <c r="L230" i="3"/>
  <c r="K230" i="3"/>
  <c r="I230" i="3" s="1"/>
  <c r="J230" i="3"/>
  <c r="N229" i="3"/>
  <c r="M229" i="3"/>
  <c r="L229" i="3"/>
  <c r="K229" i="3"/>
  <c r="J229" i="3"/>
  <c r="I229" i="3"/>
  <c r="N228" i="3"/>
  <c r="M228" i="3"/>
  <c r="L228" i="3"/>
  <c r="K228" i="3"/>
  <c r="I228" i="3" s="1"/>
  <c r="J228" i="3"/>
  <c r="N227" i="3"/>
  <c r="M227" i="3"/>
  <c r="L227" i="3"/>
  <c r="K227" i="3"/>
  <c r="J227" i="3"/>
  <c r="I227" i="3"/>
  <c r="N226" i="3"/>
  <c r="M226" i="3"/>
  <c r="L226" i="3"/>
  <c r="K226" i="3"/>
  <c r="I226" i="3" s="1"/>
  <c r="J226" i="3"/>
  <c r="N225" i="3"/>
  <c r="M225" i="3"/>
  <c r="L225" i="3"/>
  <c r="K225" i="3"/>
  <c r="J225" i="3"/>
  <c r="I225" i="3"/>
  <c r="N224" i="3"/>
  <c r="M224" i="3"/>
  <c r="L224" i="3"/>
  <c r="K224" i="3"/>
  <c r="I224" i="3" s="1"/>
  <c r="J224" i="3"/>
  <c r="N223" i="3"/>
  <c r="M223" i="3"/>
  <c r="L223" i="3"/>
  <c r="K223" i="3"/>
  <c r="J223" i="3"/>
  <c r="I223" i="3"/>
  <c r="N222" i="3"/>
  <c r="M222" i="3"/>
  <c r="L222" i="3"/>
  <c r="K222" i="3"/>
  <c r="I222" i="3" s="1"/>
  <c r="J222" i="3"/>
  <c r="N221" i="3"/>
  <c r="M221" i="3"/>
  <c r="L221" i="3"/>
  <c r="K221" i="3"/>
  <c r="J221" i="3"/>
  <c r="I221" i="3"/>
  <c r="N220" i="3"/>
  <c r="M220" i="3"/>
  <c r="L220" i="3"/>
  <c r="K220" i="3"/>
  <c r="I220" i="3" s="1"/>
  <c r="J220" i="3"/>
  <c r="N219" i="3"/>
  <c r="M219" i="3"/>
  <c r="L219" i="3"/>
  <c r="K219" i="3"/>
  <c r="J219" i="3"/>
  <c r="I219" i="3"/>
  <c r="N218" i="3"/>
  <c r="M218" i="3"/>
  <c r="L218" i="3"/>
  <c r="K218" i="3"/>
  <c r="I218" i="3" s="1"/>
  <c r="J218" i="3"/>
  <c r="N217" i="3"/>
  <c r="M217" i="3"/>
  <c r="L217" i="3"/>
  <c r="K217" i="3"/>
  <c r="J217" i="3"/>
  <c r="I217" i="3"/>
  <c r="N216" i="3"/>
  <c r="M216" i="3"/>
  <c r="L216" i="3"/>
  <c r="K216" i="3"/>
  <c r="I216" i="3" s="1"/>
  <c r="J216" i="3"/>
  <c r="N215" i="3"/>
  <c r="M215" i="3"/>
  <c r="L215" i="3"/>
  <c r="K215" i="3"/>
  <c r="J215" i="3"/>
  <c r="I215" i="3"/>
  <c r="N214" i="3"/>
  <c r="M214" i="3"/>
  <c r="L214" i="3"/>
  <c r="K214" i="3"/>
  <c r="I214" i="3" s="1"/>
  <c r="J214" i="3"/>
  <c r="N213" i="3"/>
  <c r="M213" i="3"/>
  <c r="L213" i="3"/>
  <c r="K213" i="3"/>
  <c r="J213" i="3"/>
  <c r="I213" i="3"/>
  <c r="N212" i="3"/>
  <c r="M212" i="3"/>
  <c r="L212" i="3"/>
  <c r="K212" i="3"/>
  <c r="I212" i="3" s="1"/>
  <c r="J212" i="3"/>
  <c r="N211" i="3"/>
  <c r="M211" i="3"/>
  <c r="L211" i="3"/>
  <c r="K211" i="3"/>
  <c r="J211" i="3"/>
  <c r="I211" i="3"/>
  <c r="N210" i="3"/>
  <c r="M210" i="3"/>
  <c r="L210" i="3"/>
  <c r="K210" i="3"/>
  <c r="I210" i="3" s="1"/>
  <c r="J210" i="3"/>
  <c r="N209" i="3"/>
  <c r="M209" i="3"/>
  <c r="L209" i="3"/>
  <c r="K209" i="3"/>
  <c r="J209" i="3"/>
  <c r="I209" i="3"/>
  <c r="U32" i="3" s="1"/>
  <c r="N208" i="3"/>
  <c r="M208" i="3"/>
  <c r="L208" i="3"/>
  <c r="K208" i="3"/>
  <c r="I208" i="3" s="1"/>
  <c r="J208" i="3"/>
  <c r="N207" i="3"/>
  <c r="M207" i="3"/>
  <c r="L207" i="3"/>
  <c r="K207" i="3"/>
  <c r="J207" i="3"/>
  <c r="I207" i="3"/>
  <c r="N206" i="3"/>
  <c r="M206" i="3"/>
  <c r="L206" i="3"/>
  <c r="K206" i="3"/>
  <c r="I206" i="3" s="1"/>
  <c r="J206" i="3"/>
  <c r="N205" i="3"/>
  <c r="M205" i="3"/>
  <c r="L205" i="3"/>
  <c r="K205" i="3"/>
  <c r="J205" i="3"/>
  <c r="I205" i="3"/>
  <c r="N204" i="3"/>
  <c r="M204" i="3"/>
  <c r="L204" i="3"/>
  <c r="K204" i="3"/>
  <c r="I204" i="3" s="1"/>
  <c r="J204" i="3"/>
  <c r="N203" i="3"/>
  <c r="M203" i="3"/>
  <c r="L203" i="3"/>
  <c r="K203" i="3"/>
  <c r="J203" i="3"/>
  <c r="I203" i="3"/>
  <c r="K37" i="3" s="1"/>
  <c r="N202" i="3"/>
  <c r="M202" i="3"/>
  <c r="L202" i="3"/>
  <c r="K202" i="3"/>
  <c r="I202" i="3" s="1"/>
  <c r="K36" i="3" s="1"/>
  <c r="J202" i="3"/>
  <c r="N201" i="3"/>
  <c r="M201" i="3"/>
  <c r="L201" i="3"/>
  <c r="K201" i="3"/>
  <c r="J201" i="3"/>
  <c r="I201" i="3"/>
  <c r="K35" i="3" s="1"/>
  <c r="N200" i="3"/>
  <c r="M200" i="3"/>
  <c r="L200" i="3"/>
  <c r="K200" i="3"/>
  <c r="I200" i="3" s="1"/>
  <c r="J200" i="3"/>
  <c r="N199" i="3"/>
  <c r="M199" i="3"/>
  <c r="L199" i="3"/>
  <c r="K199" i="3"/>
  <c r="J199" i="3"/>
  <c r="I199" i="3"/>
  <c r="U31" i="3" s="1"/>
  <c r="N198" i="3"/>
  <c r="M198" i="3"/>
  <c r="L198" i="3"/>
  <c r="K198" i="3"/>
  <c r="I198" i="3" s="1"/>
  <c r="J198" i="3"/>
  <c r="N197" i="3"/>
  <c r="M197" i="3"/>
  <c r="L197" i="3"/>
  <c r="K197" i="3"/>
  <c r="J197" i="3"/>
  <c r="I197" i="3"/>
  <c r="N196" i="3"/>
  <c r="M196" i="3"/>
  <c r="L196" i="3"/>
  <c r="K196" i="3"/>
  <c r="I196" i="3" s="1"/>
  <c r="K34" i="3" s="1"/>
  <c r="J196" i="3"/>
  <c r="N195" i="3"/>
  <c r="M195" i="3"/>
  <c r="L195" i="3"/>
  <c r="K195" i="3"/>
  <c r="J195" i="3"/>
  <c r="I195" i="3"/>
  <c r="K33" i="3" s="1"/>
  <c r="N194" i="3"/>
  <c r="M194" i="3"/>
  <c r="L194" i="3"/>
  <c r="K194" i="3"/>
  <c r="I194" i="3" s="1"/>
  <c r="J194" i="3"/>
  <c r="N193" i="3"/>
  <c r="M193" i="3"/>
  <c r="L193" i="3"/>
  <c r="K193" i="3"/>
  <c r="J193" i="3"/>
  <c r="I193" i="3"/>
  <c r="N192" i="3"/>
  <c r="M192" i="3"/>
  <c r="L192" i="3"/>
  <c r="K192" i="3"/>
  <c r="I192" i="3" s="1"/>
  <c r="J192" i="3"/>
  <c r="N191" i="3"/>
  <c r="M191" i="3"/>
  <c r="L191" i="3"/>
  <c r="K191" i="3"/>
  <c r="J191" i="3"/>
  <c r="I191" i="3"/>
  <c r="N190" i="3"/>
  <c r="M190" i="3"/>
  <c r="L190" i="3"/>
  <c r="K190" i="3"/>
  <c r="I190" i="3" s="1"/>
  <c r="J190" i="3"/>
  <c r="N189" i="3"/>
  <c r="M189" i="3"/>
  <c r="L189" i="3"/>
  <c r="K189" i="3"/>
  <c r="J189" i="3"/>
  <c r="I189" i="3"/>
  <c r="N188" i="3"/>
  <c r="M188" i="3"/>
  <c r="L188" i="3"/>
  <c r="K188" i="3"/>
  <c r="I188" i="3" s="1"/>
  <c r="J188" i="3"/>
  <c r="N187" i="3"/>
  <c r="M187" i="3"/>
  <c r="L187" i="3"/>
  <c r="K187" i="3"/>
  <c r="J187" i="3"/>
  <c r="I187" i="3"/>
  <c r="K32" i="3" s="1"/>
  <c r="N186" i="3"/>
  <c r="M186" i="3"/>
  <c r="L186" i="3"/>
  <c r="K186" i="3"/>
  <c r="I186" i="3" s="1"/>
  <c r="K31" i="3" s="1"/>
  <c r="J186" i="3"/>
  <c r="N185" i="3"/>
  <c r="M185" i="3"/>
  <c r="L185" i="3"/>
  <c r="K185" i="3"/>
  <c r="J185" i="3"/>
  <c r="I185" i="3"/>
  <c r="K30" i="3" s="1"/>
  <c r="N184" i="3"/>
  <c r="M184" i="3"/>
  <c r="L184" i="3"/>
  <c r="K184" i="3"/>
  <c r="I184" i="3" s="1"/>
  <c r="J184" i="3"/>
  <c r="N183" i="3"/>
  <c r="M183" i="3"/>
  <c r="L183" i="3"/>
  <c r="K183" i="3"/>
  <c r="J183" i="3"/>
  <c r="I183" i="3"/>
  <c r="N182" i="3"/>
  <c r="M182" i="3"/>
  <c r="L182" i="3"/>
  <c r="K182" i="3"/>
  <c r="I182" i="3" s="1"/>
  <c r="J182" i="3"/>
  <c r="N181" i="3"/>
  <c r="M181" i="3"/>
  <c r="L181" i="3"/>
  <c r="K181" i="3"/>
  <c r="J181" i="3"/>
  <c r="I181" i="3"/>
  <c r="N180" i="3"/>
  <c r="M180" i="3"/>
  <c r="L180" i="3"/>
  <c r="K180" i="3"/>
  <c r="I180" i="3" s="1"/>
  <c r="J180" i="3"/>
  <c r="N179" i="3"/>
  <c r="M179" i="3"/>
  <c r="L179" i="3"/>
  <c r="K179" i="3"/>
  <c r="J179" i="3"/>
  <c r="I179" i="3"/>
  <c r="N178" i="3"/>
  <c r="M178" i="3"/>
  <c r="L178" i="3"/>
  <c r="K178" i="3"/>
  <c r="I178" i="3" s="1"/>
  <c r="U30" i="3" s="1"/>
  <c r="J178" i="3"/>
  <c r="N177" i="3"/>
  <c r="M177" i="3"/>
  <c r="L177" i="3"/>
  <c r="K177" i="3"/>
  <c r="J177" i="3"/>
  <c r="I177" i="3"/>
  <c r="N176" i="3"/>
  <c r="M176" i="3"/>
  <c r="L176" i="3"/>
  <c r="K176" i="3"/>
  <c r="I176" i="3" s="1"/>
  <c r="J176" i="3"/>
  <c r="N175" i="3"/>
  <c r="M175" i="3"/>
  <c r="L175" i="3"/>
  <c r="K175" i="3"/>
  <c r="J175" i="3"/>
  <c r="I175" i="3"/>
  <c r="N174" i="3"/>
  <c r="M174" i="3"/>
  <c r="L174" i="3"/>
  <c r="K174" i="3"/>
  <c r="I174" i="3" s="1"/>
  <c r="K29" i="3" s="1"/>
  <c r="J174" i="3"/>
  <c r="N173" i="3"/>
  <c r="M173" i="3"/>
  <c r="L173" i="3"/>
  <c r="K173" i="3"/>
  <c r="J173" i="3"/>
  <c r="I173" i="3"/>
  <c r="K28" i="3" s="1"/>
  <c r="N172" i="3"/>
  <c r="M172" i="3"/>
  <c r="L172" i="3"/>
  <c r="K172" i="3"/>
  <c r="I172" i="3" s="1"/>
  <c r="J172" i="3"/>
  <c r="N171" i="3"/>
  <c r="M171" i="3"/>
  <c r="L171" i="3"/>
  <c r="K171" i="3"/>
  <c r="J171" i="3"/>
  <c r="I171" i="3"/>
  <c r="U28" i="3" s="1"/>
  <c r="N170" i="3"/>
  <c r="M170" i="3"/>
  <c r="L170" i="3"/>
  <c r="K170" i="3"/>
  <c r="I170" i="3" s="1"/>
  <c r="U27" i="3" s="1"/>
  <c r="J170" i="3"/>
  <c r="N169" i="3"/>
  <c r="M169" i="3"/>
  <c r="L169" i="3"/>
  <c r="K169" i="3"/>
  <c r="J169" i="3"/>
  <c r="I169" i="3"/>
  <c r="N168" i="3"/>
  <c r="M168" i="3"/>
  <c r="L168" i="3"/>
  <c r="K168" i="3"/>
  <c r="I168" i="3" s="1"/>
  <c r="J168" i="3"/>
  <c r="N167" i="3"/>
  <c r="M167" i="3"/>
  <c r="L167" i="3"/>
  <c r="K167" i="3"/>
  <c r="J167" i="3"/>
  <c r="I167" i="3"/>
  <c r="U26" i="3" s="1"/>
  <c r="N166" i="3"/>
  <c r="M166" i="3"/>
  <c r="L166" i="3"/>
  <c r="K166" i="3"/>
  <c r="I166" i="3" s="1"/>
  <c r="J166" i="3"/>
  <c r="N165" i="3"/>
  <c r="M165" i="3"/>
  <c r="L165" i="3"/>
  <c r="K165" i="3"/>
  <c r="J165" i="3"/>
  <c r="I165" i="3"/>
  <c r="N164" i="3"/>
  <c r="M164" i="3"/>
  <c r="L164" i="3"/>
  <c r="K164" i="3"/>
  <c r="I164" i="3" s="1"/>
  <c r="J164" i="3"/>
  <c r="N163" i="3"/>
  <c r="M163" i="3"/>
  <c r="L163" i="3"/>
  <c r="K163" i="3"/>
  <c r="J163" i="3"/>
  <c r="I163" i="3"/>
  <c r="N162" i="3"/>
  <c r="M162" i="3"/>
  <c r="L162" i="3"/>
  <c r="K162" i="3"/>
  <c r="I162" i="3" s="1"/>
  <c r="U25" i="3" s="1"/>
  <c r="J162" i="3"/>
  <c r="N161" i="3"/>
  <c r="M161" i="3"/>
  <c r="L161" i="3"/>
  <c r="K161" i="3"/>
  <c r="J161" i="3"/>
  <c r="I161" i="3"/>
  <c r="U24" i="3" s="1"/>
  <c r="N160" i="3"/>
  <c r="M160" i="3"/>
  <c r="L160" i="3"/>
  <c r="K160" i="3"/>
  <c r="I160" i="3" s="1"/>
  <c r="J160" i="3"/>
  <c r="N159" i="3"/>
  <c r="M159" i="3"/>
  <c r="L159" i="3"/>
  <c r="K159" i="3"/>
  <c r="J159" i="3"/>
  <c r="I159" i="3"/>
  <c r="N158" i="3"/>
  <c r="M158" i="3"/>
  <c r="L158" i="3"/>
  <c r="K158" i="3"/>
  <c r="I158" i="3" s="1"/>
  <c r="J158" i="3"/>
  <c r="N157" i="3"/>
  <c r="M157" i="3"/>
  <c r="L157" i="3"/>
  <c r="K157" i="3"/>
  <c r="J157" i="3"/>
  <c r="I157" i="3"/>
  <c r="N156" i="3"/>
  <c r="M156" i="3"/>
  <c r="L156" i="3"/>
  <c r="K156" i="3"/>
  <c r="I156" i="3" s="1"/>
  <c r="J156" i="3"/>
  <c r="N155" i="3"/>
  <c r="M155" i="3"/>
  <c r="L155" i="3"/>
  <c r="K155" i="3"/>
  <c r="J155" i="3"/>
  <c r="I155" i="3"/>
  <c r="K26" i="3" s="1"/>
  <c r="N154" i="3"/>
  <c r="M154" i="3"/>
  <c r="L154" i="3"/>
  <c r="K154" i="3"/>
  <c r="I154" i="3" s="1"/>
  <c r="K25" i="3" s="1"/>
  <c r="J154" i="3"/>
  <c r="N153" i="3"/>
  <c r="M153" i="3"/>
  <c r="L153" i="3"/>
  <c r="K153" i="3"/>
  <c r="J153" i="3"/>
  <c r="I153" i="3"/>
  <c r="K24" i="3" s="1"/>
  <c r="N152" i="3"/>
  <c r="M152" i="3"/>
  <c r="L152" i="3"/>
  <c r="K152" i="3"/>
  <c r="I152" i="3" s="1"/>
  <c r="J152" i="3"/>
  <c r="N151" i="3"/>
  <c r="M151" i="3"/>
  <c r="L151" i="3"/>
  <c r="K151" i="3"/>
  <c r="J151" i="3"/>
  <c r="I151" i="3"/>
  <c r="U23" i="3" s="1"/>
  <c r="N150" i="3"/>
  <c r="M150" i="3"/>
  <c r="L150" i="3"/>
  <c r="K150" i="3"/>
  <c r="I150" i="3" s="1"/>
  <c r="J150" i="3"/>
  <c r="N149" i="3"/>
  <c r="M149" i="3"/>
  <c r="L149" i="3"/>
  <c r="K149" i="3"/>
  <c r="J149" i="3"/>
  <c r="I149" i="3"/>
  <c r="N148" i="3"/>
  <c r="M148" i="3"/>
  <c r="L148" i="3"/>
  <c r="K148" i="3"/>
  <c r="I148" i="3" s="1"/>
  <c r="J148" i="3"/>
  <c r="N147" i="3"/>
  <c r="M147" i="3"/>
  <c r="L147" i="3"/>
  <c r="K147" i="3"/>
  <c r="J147" i="3"/>
  <c r="I147" i="3"/>
  <c r="N146" i="3"/>
  <c r="M146" i="3"/>
  <c r="L146" i="3"/>
  <c r="K146" i="3"/>
  <c r="I146" i="3" s="1"/>
  <c r="K23" i="3" s="1"/>
  <c r="J146" i="3"/>
  <c r="N145" i="3"/>
  <c r="M145" i="3"/>
  <c r="L145" i="3"/>
  <c r="K145" i="3"/>
  <c r="J145" i="3"/>
  <c r="I145" i="3"/>
  <c r="N144" i="3"/>
  <c r="M144" i="3"/>
  <c r="L144" i="3"/>
  <c r="K144" i="3"/>
  <c r="I144" i="3" s="1"/>
  <c r="J144" i="3"/>
  <c r="N143" i="3"/>
  <c r="M143" i="3"/>
  <c r="L143" i="3"/>
  <c r="K143" i="3"/>
  <c r="J143" i="3"/>
  <c r="I143" i="3"/>
  <c r="N142" i="3"/>
  <c r="M142" i="3"/>
  <c r="L142" i="3"/>
  <c r="K142" i="3"/>
  <c r="I142" i="3" s="1"/>
  <c r="J142" i="3"/>
  <c r="N141" i="3"/>
  <c r="M141" i="3"/>
  <c r="L141" i="3"/>
  <c r="K141" i="3"/>
  <c r="J141" i="3"/>
  <c r="I141" i="3"/>
  <c r="N140" i="3"/>
  <c r="M140" i="3"/>
  <c r="L140" i="3"/>
  <c r="K140" i="3"/>
  <c r="I140" i="3" s="1"/>
  <c r="J140" i="3"/>
  <c r="N139" i="3"/>
  <c r="M139" i="3"/>
  <c r="L139" i="3"/>
  <c r="K139" i="3"/>
  <c r="J139" i="3"/>
  <c r="I139" i="3"/>
  <c r="N138" i="3"/>
  <c r="M138" i="3"/>
  <c r="L138" i="3"/>
  <c r="K138" i="3"/>
  <c r="I138" i="3" s="1"/>
  <c r="J138" i="3"/>
  <c r="N137" i="3"/>
  <c r="M137" i="3"/>
  <c r="L137" i="3"/>
  <c r="K137" i="3"/>
  <c r="J137" i="3"/>
  <c r="I137" i="3"/>
  <c r="N136" i="3"/>
  <c r="M136" i="3"/>
  <c r="L136" i="3"/>
  <c r="K136" i="3"/>
  <c r="I136" i="3" s="1"/>
  <c r="J136" i="3"/>
  <c r="N135" i="3"/>
  <c r="M135" i="3"/>
  <c r="L135" i="3"/>
  <c r="K135" i="3"/>
  <c r="J135" i="3"/>
  <c r="I135" i="3"/>
  <c r="N134" i="3"/>
  <c r="M134" i="3"/>
  <c r="L134" i="3"/>
  <c r="K134" i="3"/>
  <c r="I134" i="3" s="1"/>
  <c r="J134" i="3"/>
  <c r="N133" i="3"/>
  <c r="M133" i="3"/>
  <c r="L133" i="3"/>
  <c r="K133" i="3"/>
  <c r="J133" i="3"/>
  <c r="I133" i="3"/>
  <c r="N132" i="3"/>
  <c r="M132" i="3"/>
  <c r="L132" i="3"/>
  <c r="K132" i="3"/>
  <c r="I132" i="3" s="1"/>
  <c r="J132" i="3"/>
  <c r="N131" i="3"/>
  <c r="M131" i="3"/>
  <c r="L131" i="3"/>
  <c r="K131" i="3"/>
  <c r="J131" i="3"/>
  <c r="I131" i="3"/>
  <c r="N130" i="3"/>
  <c r="M130" i="3"/>
  <c r="L130" i="3"/>
  <c r="K130" i="3"/>
  <c r="I130" i="3" s="1"/>
  <c r="J130" i="3"/>
  <c r="N129" i="3"/>
  <c r="M129" i="3"/>
  <c r="L129" i="3"/>
  <c r="K129" i="3"/>
  <c r="J129" i="3"/>
  <c r="I129" i="3"/>
  <c r="N128" i="3"/>
  <c r="M128" i="3"/>
  <c r="L128" i="3"/>
  <c r="K128" i="3"/>
  <c r="I128" i="3" s="1"/>
  <c r="J128" i="3"/>
  <c r="N127" i="3"/>
  <c r="M127" i="3"/>
  <c r="L127" i="3"/>
  <c r="K127" i="3"/>
  <c r="J127" i="3"/>
  <c r="I127" i="3"/>
  <c r="N126" i="3"/>
  <c r="M126" i="3"/>
  <c r="L126" i="3"/>
  <c r="K126" i="3"/>
  <c r="I126" i="3" s="1"/>
  <c r="J126" i="3"/>
  <c r="N125" i="3"/>
  <c r="M125" i="3"/>
  <c r="L125" i="3"/>
  <c r="K125" i="3"/>
  <c r="J125" i="3"/>
  <c r="I125" i="3"/>
  <c r="N124" i="3"/>
  <c r="M124" i="3"/>
  <c r="L124" i="3"/>
  <c r="K124" i="3"/>
  <c r="I124" i="3" s="1"/>
  <c r="J124" i="3"/>
  <c r="N123" i="3"/>
  <c r="M123" i="3"/>
  <c r="L123" i="3"/>
  <c r="K123" i="3"/>
  <c r="J123" i="3"/>
  <c r="I123" i="3"/>
  <c r="N122" i="3"/>
  <c r="M122" i="3"/>
  <c r="L122" i="3"/>
  <c r="K122" i="3"/>
  <c r="I122" i="3" s="1"/>
  <c r="J122" i="3"/>
  <c r="N121" i="3"/>
  <c r="M121" i="3"/>
  <c r="L121" i="3"/>
  <c r="K121" i="3"/>
  <c r="J121" i="3"/>
  <c r="I121" i="3"/>
  <c r="N120" i="3"/>
  <c r="M120" i="3"/>
  <c r="L120" i="3"/>
  <c r="K120" i="3"/>
  <c r="I120" i="3" s="1"/>
  <c r="J120" i="3"/>
  <c r="N119" i="3"/>
  <c r="M119" i="3"/>
  <c r="L119" i="3"/>
  <c r="K119" i="3"/>
  <c r="J119" i="3"/>
  <c r="I119" i="3"/>
  <c r="N118" i="3"/>
  <c r="M118" i="3"/>
  <c r="L118" i="3"/>
  <c r="K118" i="3"/>
  <c r="I118" i="3" s="1"/>
  <c r="J118" i="3"/>
  <c r="N117" i="3"/>
  <c r="M117" i="3"/>
  <c r="L117" i="3"/>
  <c r="K117" i="3"/>
  <c r="J117" i="3"/>
  <c r="I117" i="3"/>
  <c r="N116" i="3"/>
  <c r="M116" i="3"/>
  <c r="L116" i="3"/>
  <c r="K116" i="3"/>
  <c r="I116" i="3" s="1"/>
  <c r="J116" i="3"/>
  <c r="N115" i="3"/>
  <c r="M115" i="3"/>
  <c r="L115" i="3"/>
  <c r="K115" i="3"/>
  <c r="J115" i="3"/>
  <c r="I115" i="3"/>
  <c r="N114" i="3"/>
  <c r="M114" i="3"/>
  <c r="L114" i="3"/>
  <c r="K114" i="3"/>
  <c r="I114" i="3" s="1"/>
  <c r="J114" i="3"/>
  <c r="N113" i="3"/>
  <c r="M113" i="3"/>
  <c r="L113" i="3"/>
  <c r="K113" i="3"/>
  <c r="J113" i="3"/>
  <c r="I113" i="3"/>
  <c r="N112" i="3"/>
  <c r="M112" i="3"/>
  <c r="L112" i="3"/>
  <c r="K112" i="3"/>
  <c r="I112" i="3" s="1"/>
  <c r="J112" i="3"/>
  <c r="N111" i="3"/>
  <c r="M111" i="3"/>
  <c r="L111" i="3"/>
  <c r="K111" i="3"/>
  <c r="J111" i="3"/>
  <c r="I111" i="3"/>
  <c r="N110" i="3"/>
  <c r="M110" i="3"/>
  <c r="L110" i="3"/>
  <c r="K110" i="3"/>
  <c r="I110" i="3" s="1"/>
  <c r="J110" i="3"/>
  <c r="N109" i="3"/>
  <c r="M109" i="3"/>
  <c r="L109" i="3"/>
  <c r="K109" i="3"/>
  <c r="J109" i="3"/>
  <c r="I109" i="3"/>
  <c r="N108" i="3"/>
  <c r="M108" i="3"/>
  <c r="L108" i="3"/>
  <c r="K108" i="3"/>
  <c r="I108" i="3" s="1"/>
  <c r="J108" i="3"/>
  <c r="N107" i="3"/>
  <c r="M107" i="3"/>
  <c r="L107" i="3"/>
  <c r="K107" i="3"/>
  <c r="J107" i="3"/>
  <c r="I107" i="3"/>
  <c r="N106" i="3"/>
  <c r="M106" i="3"/>
  <c r="L106" i="3"/>
  <c r="K106" i="3"/>
  <c r="I106" i="3" s="1"/>
  <c r="J106" i="3"/>
  <c r="N105" i="3"/>
  <c r="M105" i="3"/>
  <c r="L105" i="3"/>
  <c r="K105" i="3"/>
  <c r="J105" i="3"/>
  <c r="I105" i="3"/>
  <c r="N104" i="3"/>
  <c r="M104" i="3"/>
  <c r="L104" i="3"/>
  <c r="K104" i="3"/>
  <c r="I104" i="3" s="1"/>
  <c r="J104" i="3"/>
  <c r="N103" i="3"/>
  <c r="M103" i="3"/>
  <c r="L103" i="3"/>
  <c r="K103" i="3"/>
  <c r="J103" i="3"/>
  <c r="I103" i="3"/>
  <c r="N102" i="3"/>
  <c r="M102" i="3"/>
  <c r="L102" i="3"/>
  <c r="K102" i="3"/>
  <c r="I102" i="3" s="1"/>
  <c r="J102" i="3"/>
  <c r="N101" i="3"/>
  <c r="M101" i="3"/>
  <c r="L101" i="3"/>
  <c r="K101" i="3"/>
  <c r="J101" i="3"/>
  <c r="I101" i="3"/>
  <c r="N100" i="3"/>
  <c r="M100" i="3"/>
  <c r="L100" i="3"/>
  <c r="K100" i="3"/>
  <c r="I100" i="3" s="1"/>
  <c r="J100" i="3"/>
  <c r="N99" i="3"/>
  <c r="M99" i="3"/>
  <c r="L99" i="3"/>
  <c r="K99" i="3"/>
  <c r="J99" i="3"/>
  <c r="I99" i="3"/>
  <c r="N98" i="3"/>
  <c r="M98" i="3"/>
  <c r="L98" i="3"/>
  <c r="K98" i="3"/>
  <c r="I98" i="3" s="1"/>
  <c r="J98" i="3"/>
  <c r="N97" i="3"/>
  <c r="M97" i="3"/>
  <c r="L97" i="3"/>
  <c r="K97" i="3"/>
  <c r="J97" i="3"/>
  <c r="I97" i="3"/>
  <c r="N96" i="3"/>
  <c r="M96" i="3"/>
  <c r="L96" i="3"/>
  <c r="K96" i="3"/>
  <c r="I96" i="3" s="1"/>
  <c r="J96" i="3"/>
  <c r="N95" i="3"/>
  <c r="M95" i="3"/>
  <c r="L95" i="3"/>
  <c r="K95" i="3"/>
  <c r="J95" i="3"/>
  <c r="I95" i="3"/>
  <c r="N94" i="3"/>
  <c r="M94" i="3"/>
  <c r="L94" i="3"/>
  <c r="K94" i="3"/>
  <c r="I94" i="3" s="1"/>
  <c r="J94" i="3"/>
  <c r="N93" i="3"/>
  <c r="M93" i="3"/>
  <c r="L93" i="3"/>
  <c r="K93" i="3"/>
  <c r="J93" i="3"/>
  <c r="I93" i="3"/>
  <c r="N92" i="3"/>
  <c r="M92" i="3"/>
  <c r="L92" i="3"/>
  <c r="K92" i="3"/>
  <c r="I92" i="3" s="1"/>
  <c r="J92" i="3"/>
  <c r="N91" i="3"/>
  <c r="M91" i="3"/>
  <c r="L91" i="3"/>
  <c r="K91" i="3"/>
  <c r="J91" i="3"/>
  <c r="I91" i="3"/>
  <c r="N90" i="3"/>
  <c r="M90" i="3"/>
  <c r="L90" i="3"/>
  <c r="K90" i="3"/>
  <c r="I90" i="3" s="1"/>
  <c r="J90" i="3"/>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K80" i="3"/>
  <c r="J80" i="3"/>
  <c r="N79" i="3"/>
  <c r="M79" i="3"/>
  <c r="L79" i="3"/>
  <c r="K79" i="3"/>
  <c r="J79" i="3"/>
  <c r="N78" i="3"/>
  <c r="M78" i="3"/>
  <c r="L78" i="3"/>
  <c r="J78" i="3"/>
  <c r="L77" i="3"/>
  <c r="K77" i="3"/>
  <c r="J77" i="3"/>
  <c r="J76" i="3"/>
  <c r="J75" i="3"/>
  <c r="J74" i="3"/>
  <c r="J73" i="3"/>
  <c r="J72" i="3"/>
  <c r="J71" i="3"/>
  <c r="J70" i="3"/>
  <c r="N69" i="3"/>
  <c r="M69" i="3"/>
  <c r="J69" i="3"/>
  <c r="N68" i="3"/>
  <c r="M68" i="3"/>
  <c r="J68" i="3"/>
  <c r="N67" i="3"/>
  <c r="M67" i="3"/>
  <c r="K67" i="3"/>
  <c r="I67" i="3" s="1"/>
  <c r="J67" i="3"/>
  <c r="E67" i="3"/>
  <c r="L67" i="3" s="1"/>
  <c r="N66" i="3"/>
  <c r="M66" i="3"/>
  <c r="L66" i="3"/>
  <c r="K66" i="3"/>
  <c r="I66" i="3" s="1"/>
  <c r="J66" i="3"/>
  <c r="N65" i="3"/>
  <c r="M65" i="3"/>
  <c r="L65" i="3"/>
  <c r="K65" i="3"/>
  <c r="J65" i="3"/>
  <c r="I65" i="3" s="1"/>
  <c r="N64" i="3"/>
  <c r="M64" i="3"/>
  <c r="L64" i="3"/>
  <c r="K64" i="3"/>
  <c r="I64" i="3" s="1"/>
  <c r="J64" i="3"/>
  <c r="N63" i="3"/>
  <c r="M63" i="3"/>
  <c r="L63" i="3"/>
  <c r="K63" i="3"/>
  <c r="J63" i="3"/>
  <c r="N62" i="3"/>
  <c r="M62" i="3"/>
  <c r="L62" i="3"/>
  <c r="K62" i="3"/>
  <c r="I62" i="3" s="1"/>
  <c r="J62" i="3"/>
  <c r="N61" i="3"/>
  <c r="M61" i="3"/>
  <c r="L61" i="3"/>
  <c r="K61" i="3"/>
  <c r="J61" i="3"/>
  <c r="I61" i="3" s="1"/>
  <c r="N60" i="3"/>
  <c r="M60" i="3"/>
  <c r="L60" i="3"/>
  <c r="K60" i="3"/>
  <c r="I60" i="3" s="1"/>
  <c r="J60" i="3"/>
  <c r="K39" i="3"/>
  <c r="V38" i="3"/>
  <c r="T38" i="3"/>
  <c r="L38" i="3"/>
  <c r="J38" i="3"/>
  <c r="V37" i="3"/>
  <c r="T37" i="3"/>
  <c r="L37" i="3"/>
  <c r="J37" i="3"/>
  <c r="V36" i="3"/>
  <c r="T36" i="3"/>
  <c r="L36" i="3"/>
  <c r="J36" i="3"/>
  <c r="V35" i="3"/>
  <c r="T35" i="3"/>
  <c r="L35" i="3"/>
  <c r="J35" i="3"/>
  <c r="V34" i="3"/>
  <c r="T34" i="3"/>
  <c r="L34" i="3"/>
  <c r="J34" i="3"/>
  <c r="V33" i="3"/>
  <c r="T33" i="3"/>
  <c r="L33" i="3"/>
  <c r="J33" i="3"/>
  <c r="V32" i="3"/>
  <c r="T32" i="3"/>
  <c r="L32" i="3"/>
  <c r="J32" i="3"/>
  <c r="V31" i="3"/>
  <c r="T31" i="3"/>
  <c r="L31" i="3"/>
  <c r="J31" i="3"/>
  <c r="V30" i="3"/>
  <c r="T30" i="3"/>
  <c r="L30" i="3"/>
  <c r="J30" i="3"/>
  <c r="L29" i="3"/>
  <c r="J29" i="3"/>
  <c r="V28" i="3"/>
  <c r="T28" i="3"/>
  <c r="L28" i="3"/>
  <c r="J28" i="3"/>
  <c r="V27" i="3"/>
  <c r="T27" i="3"/>
  <c r="V26" i="3"/>
  <c r="T26" i="3"/>
  <c r="L26" i="3"/>
  <c r="J26" i="3"/>
  <c r="V25" i="3"/>
  <c r="T25" i="3"/>
  <c r="L25" i="3"/>
  <c r="J25" i="3"/>
  <c r="V24" i="3"/>
  <c r="T24" i="3"/>
  <c r="L24" i="3"/>
  <c r="J24" i="3"/>
  <c r="V23" i="3"/>
  <c r="T23" i="3"/>
  <c r="L23" i="3"/>
  <c r="J23" i="3"/>
  <c r="E12" i="3"/>
  <c r="K8" i="3" s="1"/>
  <c r="D12" i="3"/>
  <c r="K10" i="3"/>
  <c r="K9" i="3"/>
  <c r="K7" i="3"/>
  <c r="K6" i="3"/>
  <c r="L5" i="3"/>
  <c r="J5" i="3"/>
  <c r="L4" i="3"/>
  <c r="K4" i="3"/>
  <c r="J4" i="3"/>
  <c r="P3" i="3"/>
  <c r="O3" i="3"/>
  <c r="N3" i="3"/>
  <c r="M3" i="3"/>
  <c r="L3" i="3"/>
  <c r="K3" i="3"/>
  <c r="J3" i="3"/>
  <c r="K2" i="3"/>
  <c r="D1" i="3"/>
  <c r="K5" i="3" s="1"/>
  <c r="N399" i="2"/>
  <c r="M399" i="2"/>
  <c r="L399" i="2"/>
  <c r="K399" i="2"/>
  <c r="I399" i="2" s="1"/>
  <c r="J399" i="2"/>
  <c r="N398" i="2"/>
  <c r="M398" i="2"/>
  <c r="L398" i="2"/>
  <c r="I398" i="2" s="1"/>
  <c r="K398" i="2"/>
  <c r="J398" i="2"/>
  <c r="N397" i="2"/>
  <c r="M397" i="2"/>
  <c r="L397" i="2"/>
  <c r="K397" i="2"/>
  <c r="I397" i="2" s="1"/>
  <c r="J397" i="2"/>
  <c r="N396" i="2"/>
  <c r="M396" i="2"/>
  <c r="L396" i="2"/>
  <c r="I396" i="2" s="1"/>
  <c r="K396" i="2"/>
  <c r="J396" i="2"/>
  <c r="N395" i="2"/>
  <c r="M395" i="2"/>
  <c r="L395" i="2"/>
  <c r="K395" i="2"/>
  <c r="I395" i="2" s="1"/>
  <c r="J395" i="2"/>
  <c r="N394" i="2"/>
  <c r="M394" i="2"/>
  <c r="L394" i="2"/>
  <c r="I394" i="2" s="1"/>
  <c r="K394" i="2"/>
  <c r="J394" i="2"/>
  <c r="N393" i="2"/>
  <c r="M393" i="2"/>
  <c r="L393" i="2"/>
  <c r="K393" i="2"/>
  <c r="I393" i="2" s="1"/>
  <c r="J393" i="2"/>
  <c r="N392" i="2"/>
  <c r="M392" i="2"/>
  <c r="L392" i="2"/>
  <c r="I392" i="2" s="1"/>
  <c r="K392" i="2"/>
  <c r="J392" i="2"/>
  <c r="N391" i="2"/>
  <c r="M391" i="2"/>
  <c r="L391" i="2"/>
  <c r="K391" i="2"/>
  <c r="I391" i="2" s="1"/>
  <c r="J391" i="2"/>
  <c r="N390" i="2"/>
  <c r="M390" i="2"/>
  <c r="L390" i="2"/>
  <c r="I390" i="2" s="1"/>
  <c r="K390" i="2"/>
  <c r="J390" i="2"/>
  <c r="N389" i="2"/>
  <c r="M389" i="2"/>
  <c r="L389" i="2"/>
  <c r="K389" i="2"/>
  <c r="I389" i="2" s="1"/>
  <c r="J389" i="2"/>
  <c r="N388" i="2"/>
  <c r="M388" i="2"/>
  <c r="L388" i="2"/>
  <c r="I388" i="2" s="1"/>
  <c r="K388" i="2"/>
  <c r="J388" i="2"/>
  <c r="N387" i="2"/>
  <c r="M387" i="2"/>
  <c r="L387" i="2"/>
  <c r="K387" i="2"/>
  <c r="I387" i="2" s="1"/>
  <c r="J387" i="2"/>
  <c r="N386" i="2"/>
  <c r="M386" i="2"/>
  <c r="L386" i="2"/>
  <c r="I386" i="2" s="1"/>
  <c r="K386" i="2"/>
  <c r="J386" i="2"/>
  <c r="N385" i="2"/>
  <c r="M385" i="2"/>
  <c r="L385" i="2"/>
  <c r="K385" i="2"/>
  <c r="I385" i="2" s="1"/>
  <c r="J385" i="2"/>
  <c r="N384" i="2"/>
  <c r="M384" i="2"/>
  <c r="L384" i="2"/>
  <c r="I384" i="2" s="1"/>
  <c r="K384" i="2"/>
  <c r="J384" i="2"/>
  <c r="N383" i="2"/>
  <c r="M383" i="2"/>
  <c r="L383" i="2"/>
  <c r="K383" i="2"/>
  <c r="I383" i="2" s="1"/>
  <c r="J383" i="2"/>
  <c r="N382" i="2"/>
  <c r="M382" i="2"/>
  <c r="L382" i="2"/>
  <c r="I382" i="2" s="1"/>
  <c r="K382" i="2"/>
  <c r="J382" i="2"/>
  <c r="N381" i="2"/>
  <c r="M381" i="2"/>
  <c r="L381" i="2"/>
  <c r="K381" i="2"/>
  <c r="I381" i="2" s="1"/>
  <c r="J381" i="2"/>
  <c r="N380" i="2"/>
  <c r="M380" i="2"/>
  <c r="L380" i="2"/>
  <c r="I380" i="2" s="1"/>
  <c r="K380" i="2"/>
  <c r="J380" i="2"/>
  <c r="N379" i="2"/>
  <c r="M379" i="2"/>
  <c r="L379" i="2"/>
  <c r="K379" i="2"/>
  <c r="I379" i="2" s="1"/>
  <c r="J379" i="2"/>
  <c r="N378" i="2"/>
  <c r="M378" i="2"/>
  <c r="L378" i="2"/>
  <c r="I378" i="2" s="1"/>
  <c r="K378" i="2"/>
  <c r="J378" i="2"/>
  <c r="N377" i="2"/>
  <c r="M377" i="2"/>
  <c r="L377" i="2"/>
  <c r="K377" i="2"/>
  <c r="I377" i="2" s="1"/>
  <c r="J377" i="2"/>
  <c r="N376" i="2"/>
  <c r="M376" i="2"/>
  <c r="L376" i="2"/>
  <c r="I376" i="2" s="1"/>
  <c r="K376" i="2"/>
  <c r="J376" i="2"/>
  <c r="N375" i="2"/>
  <c r="M375" i="2"/>
  <c r="L375" i="2"/>
  <c r="K375" i="2"/>
  <c r="I375" i="2" s="1"/>
  <c r="J375" i="2"/>
  <c r="N374" i="2"/>
  <c r="M374" i="2"/>
  <c r="L374" i="2"/>
  <c r="I374" i="2" s="1"/>
  <c r="K374" i="2"/>
  <c r="J374" i="2"/>
  <c r="N373" i="2"/>
  <c r="M373" i="2"/>
  <c r="L373" i="2"/>
  <c r="K373" i="2"/>
  <c r="I373" i="2" s="1"/>
  <c r="J373" i="2"/>
  <c r="N372" i="2"/>
  <c r="M372" i="2"/>
  <c r="L372" i="2"/>
  <c r="I372" i="2" s="1"/>
  <c r="K372" i="2"/>
  <c r="J372" i="2"/>
  <c r="N371" i="2"/>
  <c r="M371" i="2"/>
  <c r="L371" i="2"/>
  <c r="K371" i="2"/>
  <c r="I371" i="2" s="1"/>
  <c r="J371" i="2"/>
  <c r="N370" i="2"/>
  <c r="M370" i="2"/>
  <c r="L370" i="2"/>
  <c r="I370" i="2" s="1"/>
  <c r="K370" i="2"/>
  <c r="J370" i="2"/>
  <c r="N369" i="2"/>
  <c r="M369" i="2"/>
  <c r="L369" i="2"/>
  <c r="K369" i="2"/>
  <c r="I369" i="2" s="1"/>
  <c r="J369" i="2"/>
  <c r="N368" i="2"/>
  <c r="M368" i="2"/>
  <c r="L368" i="2"/>
  <c r="I368" i="2" s="1"/>
  <c r="K368" i="2"/>
  <c r="J368" i="2"/>
  <c r="N367" i="2"/>
  <c r="M367" i="2"/>
  <c r="L367" i="2"/>
  <c r="K367" i="2"/>
  <c r="I367" i="2" s="1"/>
  <c r="J367" i="2"/>
  <c r="N366" i="2"/>
  <c r="M366" i="2"/>
  <c r="L366" i="2"/>
  <c r="I366" i="2" s="1"/>
  <c r="K366" i="2"/>
  <c r="J366" i="2"/>
  <c r="N365" i="2"/>
  <c r="M365" i="2"/>
  <c r="L365" i="2"/>
  <c r="K365" i="2"/>
  <c r="I365" i="2" s="1"/>
  <c r="J365" i="2"/>
  <c r="N364" i="2"/>
  <c r="M364" i="2"/>
  <c r="L364" i="2"/>
  <c r="I364" i="2" s="1"/>
  <c r="K364" i="2"/>
  <c r="J364" i="2"/>
  <c r="N363" i="2"/>
  <c r="M363" i="2"/>
  <c r="L363" i="2"/>
  <c r="K363" i="2"/>
  <c r="I363" i="2" s="1"/>
  <c r="J363" i="2"/>
  <c r="N362" i="2"/>
  <c r="M362" i="2"/>
  <c r="L362" i="2"/>
  <c r="I362" i="2" s="1"/>
  <c r="K362" i="2"/>
  <c r="J362" i="2"/>
  <c r="N361" i="2"/>
  <c r="M361" i="2"/>
  <c r="L361" i="2"/>
  <c r="K361" i="2"/>
  <c r="I361" i="2" s="1"/>
  <c r="J361" i="2"/>
  <c r="N360" i="2"/>
  <c r="M360" i="2"/>
  <c r="L360" i="2"/>
  <c r="I360" i="2" s="1"/>
  <c r="K360" i="2"/>
  <c r="J360" i="2"/>
  <c r="N359" i="2"/>
  <c r="M359" i="2"/>
  <c r="L359" i="2"/>
  <c r="K359" i="2"/>
  <c r="I359" i="2" s="1"/>
  <c r="J359" i="2"/>
  <c r="N358" i="2"/>
  <c r="M358" i="2"/>
  <c r="L358" i="2"/>
  <c r="I358" i="2" s="1"/>
  <c r="K358" i="2"/>
  <c r="J358" i="2"/>
  <c r="N357" i="2"/>
  <c r="M357" i="2"/>
  <c r="L357" i="2"/>
  <c r="K357" i="2"/>
  <c r="I357" i="2" s="1"/>
  <c r="J357" i="2"/>
  <c r="N356" i="2"/>
  <c r="M356" i="2"/>
  <c r="L356" i="2"/>
  <c r="I356" i="2" s="1"/>
  <c r="K356" i="2"/>
  <c r="J356" i="2"/>
  <c r="N355" i="2"/>
  <c r="M355" i="2"/>
  <c r="L355" i="2"/>
  <c r="K355" i="2"/>
  <c r="I355" i="2" s="1"/>
  <c r="J355" i="2"/>
  <c r="N354" i="2"/>
  <c r="M354" i="2"/>
  <c r="L354" i="2"/>
  <c r="I354" i="2" s="1"/>
  <c r="K354" i="2"/>
  <c r="J354" i="2"/>
  <c r="N353" i="2"/>
  <c r="M353" i="2"/>
  <c r="L353" i="2"/>
  <c r="K353" i="2"/>
  <c r="I353" i="2" s="1"/>
  <c r="J353" i="2"/>
  <c r="N352" i="2"/>
  <c r="M352" i="2"/>
  <c r="L352" i="2"/>
  <c r="I352" i="2" s="1"/>
  <c r="K39" i="2" s="1"/>
  <c r="K352" i="2"/>
  <c r="J352" i="2"/>
  <c r="N351" i="2"/>
  <c r="M351" i="2"/>
  <c r="L351" i="2"/>
  <c r="K351" i="2"/>
  <c r="I351" i="2" s="1"/>
  <c r="K38" i="2" s="1"/>
  <c r="J351" i="2"/>
  <c r="N350" i="2"/>
  <c r="M350" i="2"/>
  <c r="L350" i="2"/>
  <c r="I350" i="2" s="1"/>
  <c r="K350" i="2"/>
  <c r="J350" i="2"/>
  <c r="N349" i="2"/>
  <c r="M349" i="2"/>
  <c r="L349" i="2"/>
  <c r="K349" i="2"/>
  <c r="I349" i="2" s="1"/>
  <c r="J349" i="2"/>
  <c r="N348" i="2"/>
  <c r="M348" i="2"/>
  <c r="L348" i="2"/>
  <c r="I348" i="2" s="1"/>
  <c r="K348" i="2"/>
  <c r="J348" i="2"/>
  <c r="N347" i="2"/>
  <c r="M347" i="2"/>
  <c r="L347" i="2"/>
  <c r="K347" i="2"/>
  <c r="I347" i="2" s="1"/>
  <c r="J347" i="2"/>
  <c r="N346" i="2"/>
  <c r="M346" i="2"/>
  <c r="L346" i="2"/>
  <c r="I346" i="2" s="1"/>
  <c r="K346" i="2"/>
  <c r="J346" i="2"/>
  <c r="N345" i="2"/>
  <c r="M345" i="2"/>
  <c r="L345" i="2"/>
  <c r="K345" i="2"/>
  <c r="I345" i="2" s="1"/>
  <c r="J345" i="2"/>
  <c r="N344" i="2"/>
  <c r="M344" i="2"/>
  <c r="L344" i="2"/>
  <c r="I344" i="2" s="1"/>
  <c r="K344" i="2"/>
  <c r="J344" i="2"/>
  <c r="N343" i="2"/>
  <c r="M343" i="2"/>
  <c r="L343" i="2"/>
  <c r="K343" i="2"/>
  <c r="I343" i="2" s="1"/>
  <c r="J343" i="2"/>
  <c r="N342" i="2"/>
  <c r="M342" i="2"/>
  <c r="L342" i="2"/>
  <c r="I342" i="2" s="1"/>
  <c r="K342" i="2"/>
  <c r="J342" i="2"/>
  <c r="N341" i="2"/>
  <c r="M341" i="2"/>
  <c r="L341" i="2"/>
  <c r="K341" i="2"/>
  <c r="I341" i="2" s="1"/>
  <c r="J341" i="2"/>
  <c r="N340" i="2"/>
  <c r="M340" i="2"/>
  <c r="L340" i="2"/>
  <c r="I340" i="2" s="1"/>
  <c r="K340" i="2"/>
  <c r="J340" i="2"/>
  <c r="N339" i="2"/>
  <c r="M339" i="2"/>
  <c r="L339" i="2"/>
  <c r="K339" i="2"/>
  <c r="I339" i="2" s="1"/>
  <c r="J339" i="2"/>
  <c r="N338" i="2"/>
  <c r="M338" i="2"/>
  <c r="L338" i="2"/>
  <c r="I338" i="2" s="1"/>
  <c r="K338" i="2"/>
  <c r="J338" i="2"/>
  <c r="N337" i="2"/>
  <c r="M337" i="2"/>
  <c r="L337" i="2"/>
  <c r="K337" i="2"/>
  <c r="I337" i="2" s="1"/>
  <c r="J337" i="2"/>
  <c r="N336" i="2"/>
  <c r="M336" i="2"/>
  <c r="L336" i="2"/>
  <c r="I336" i="2" s="1"/>
  <c r="U36" i="2" s="1"/>
  <c r="K336" i="2"/>
  <c r="J336" i="2"/>
  <c r="N335" i="2"/>
  <c r="M335" i="2"/>
  <c r="L335" i="2"/>
  <c r="K335" i="2"/>
  <c r="I335" i="2" s="1"/>
  <c r="J335" i="2"/>
  <c r="N334" i="2"/>
  <c r="M334" i="2"/>
  <c r="L334" i="2"/>
  <c r="I334" i="2" s="1"/>
  <c r="K334" i="2"/>
  <c r="J334" i="2"/>
  <c r="N333" i="2"/>
  <c r="M333" i="2"/>
  <c r="L333" i="2"/>
  <c r="K333" i="2"/>
  <c r="I333" i="2" s="1"/>
  <c r="J333" i="2"/>
  <c r="N332" i="2"/>
  <c r="M332" i="2"/>
  <c r="L332" i="2"/>
  <c r="I332" i="2" s="1"/>
  <c r="K332" i="2"/>
  <c r="J332" i="2"/>
  <c r="N331" i="2"/>
  <c r="M331" i="2"/>
  <c r="L331" i="2"/>
  <c r="K331" i="2"/>
  <c r="I331" i="2" s="1"/>
  <c r="J331" i="2"/>
  <c r="N330" i="2"/>
  <c r="M330" i="2"/>
  <c r="L330" i="2"/>
  <c r="I330" i="2" s="1"/>
  <c r="K330" i="2"/>
  <c r="J330" i="2"/>
  <c r="N329" i="2"/>
  <c r="M329" i="2"/>
  <c r="L329" i="2"/>
  <c r="K329" i="2"/>
  <c r="I329" i="2" s="1"/>
  <c r="J329" i="2"/>
  <c r="N328" i="2"/>
  <c r="M328" i="2"/>
  <c r="L328" i="2"/>
  <c r="I328" i="2" s="1"/>
  <c r="K328" i="2"/>
  <c r="J328" i="2"/>
  <c r="N327" i="2"/>
  <c r="M327" i="2"/>
  <c r="L327" i="2"/>
  <c r="K327" i="2"/>
  <c r="I327" i="2" s="1"/>
  <c r="J327" i="2"/>
  <c r="N326" i="2"/>
  <c r="M326" i="2"/>
  <c r="L326" i="2"/>
  <c r="I326" i="2" s="1"/>
  <c r="K326" i="2"/>
  <c r="J326" i="2"/>
  <c r="N325" i="2"/>
  <c r="M325" i="2"/>
  <c r="L325" i="2"/>
  <c r="K325" i="2"/>
  <c r="I325" i="2" s="1"/>
  <c r="J325" i="2"/>
  <c r="N324" i="2"/>
  <c r="M324" i="2"/>
  <c r="L324" i="2"/>
  <c r="I324" i="2" s="1"/>
  <c r="K324" i="2"/>
  <c r="J324" i="2"/>
  <c r="N323" i="2"/>
  <c r="M323" i="2"/>
  <c r="L323" i="2"/>
  <c r="K323" i="2"/>
  <c r="I323" i="2" s="1"/>
  <c r="J323" i="2"/>
  <c r="N322" i="2"/>
  <c r="M322" i="2"/>
  <c r="L322" i="2"/>
  <c r="I322" i="2" s="1"/>
  <c r="K322" i="2"/>
  <c r="J322" i="2"/>
  <c r="N321" i="2"/>
  <c r="M321" i="2"/>
  <c r="L321" i="2"/>
  <c r="K321" i="2"/>
  <c r="I321" i="2" s="1"/>
  <c r="J321" i="2"/>
  <c r="N320" i="2"/>
  <c r="M320" i="2"/>
  <c r="L320" i="2"/>
  <c r="I320" i="2" s="1"/>
  <c r="K320" i="2"/>
  <c r="J320" i="2"/>
  <c r="N319" i="2"/>
  <c r="M319" i="2"/>
  <c r="L319" i="2"/>
  <c r="K319" i="2"/>
  <c r="I319" i="2" s="1"/>
  <c r="J319" i="2"/>
  <c r="N318" i="2"/>
  <c r="M318" i="2"/>
  <c r="L318" i="2"/>
  <c r="I318" i="2" s="1"/>
  <c r="K318" i="2"/>
  <c r="J318" i="2"/>
  <c r="N317" i="2"/>
  <c r="M317" i="2"/>
  <c r="L317" i="2"/>
  <c r="K317" i="2"/>
  <c r="I317" i="2" s="1"/>
  <c r="J317" i="2"/>
  <c r="N316" i="2"/>
  <c r="M316" i="2"/>
  <c r="L316" i="2"/>
  <c r="I316" i="2" s="1"/>
  <c r="K316" i="2"/>
  <c r="J316" i="2"/>
  <c r="N315" i="2"/>
  <c r="M315" i="2"/>
  <c r="L315" i="2"/>
  <c r="K315" i="2"/>
  <c r="I315" i="2" s="1"/>
  <c r="J315" i="2"/>
  <c r="N314" i="2"/>
  <c r="M314" i="2"/>
  <c r="L314" i="2"/>
  <c r="I314" i="2" s="1"/>
  <c r="K314" i="2"/>
  <c r="J314" i="2"/>
  <c r="N313" i="2"/>
  <c r="M313" i="2"/>
  <c r="L313" i="2"/>
  <c r="K313" i="2"/>
  <c r="I313" i="2" s="1"/>
  <c r="J313" i="2"/>
  <c r="N312" i="2"/>
  <c r="M312" i="2"/>
  <c r="L312" i="2"/>
  <c r="I312" i="2" s="1"/>
  <c r="K312" i="2"/>
  <c r="J312" i="2"/>
  <c r="N311" i="2"/>
  <c r="M311" i="2"/>
  <c r="L311" i="2"/>
  <c r="K311" i="2"/>
  <c r="I311" i="2" s="1"/>
  <c r="J311" i="2"/>
  <c r="N310" i="2"/>
  <c r="M310" i="2"/>
  <c r="L310" i="2"/>
  <c r="I310" i="2" s="1"/>
  <c r="K310" i="2"/>
  <c r="J310" i="2"/>
  <c r="N309" i="2"/>
  <c r="M309" i="2"/>
  <c r="L309" i="2"/>
  <c r="K309" i="2"/>
  <c r="I309" i="2" s="1"/>
  <c r="J309" i="2"/>
  <c r="N308" i="2"/>
  <c r="M308" i="2"/>
  <c r="L308" i="2"/>
  <c r="I308" i="2" s="1"/>
  <c r="K308" i="2"/>
  <c r="J308" i="2"/>
  <c r="N307" i="2"/>
  <c r="M307" i="2"/>
  <c r="L307" i="2"/>
  <c r="K307" i="2"/>
  <c r="I307" i="2" s="1"/>
  <c r="J307" i="2"/>
  <c r="N306" i="2"/>
  <c r="M306" i="2"/>
  <c r="L306" i="2"/>
  <c r="I306" i="2" s="1"/>
  <c r="K306" i="2"/>
  <c r="J306" i="2"/>
  <c r="N305" i="2"/>
  <c r="M305" i="2"/>
  <c r="L305" i="2"/>
  <c r="K305" i="2"/>
  <c r="I305" i="2" s="1"/>
  <c r="J305" i="2"/>
  <c r="N304" i="2"/>
  <c r="M304" i="2"/>
  <c r="L304" i="2"/>
  <c r="I304" i="2" s="1"/>
  <c r="K304" i="2"/>
  <c r="J304" i="2"/>
  <c r="N303" i="2"/>
  <c r="M303" i="2"/>
  <c r="L303" i="2"/>
  <c r="K303" i="2"/>
  <c r="I303" i="2" s="1"/>
  <c r="J303" i="2"/>
  <c r="N302" i="2"/>
  <c r="M302" i="2"/>
  <c r="L302" i="2"/>
  <c r="I302" i="2" s="1"/>
  <c r="K302" i="2"/>
  <c r="J302" i="2"/>
  <c r="N301" i="2"/>
  <c r="M301" i="2"/>
  <c r="L301" i="2"/>
  <c r="K301" i="2"/>
  <c r="I301" i="2" s="1"/>
  <c r="J301" i="2"/>
  <c r="N300" i="2"/>
  <c r="M300" i="2"/>
  <c r="L300" i="2"/>
  <c r="I300" i="2" s="1"/>
  <c r="K300" i="2"/>
  <c r="J300" i="2"/>
  <c r="N299" i="2"/>
  <c r="M299" i="2"/>
  <c r="L299" i="2"/>
  <c r="K299" i="2"/>
  <c r="I299" i="2" s="1"/>
  <c r="J299" i="2"/>
  <c r="N298" i="2"/>
  <c r="M298" i="2"/>
  <c r="L298" i="2"/>
  <c r="I298" i="2" s="1"/>
  <c r="K298" i="2"/>
  <c r="J298" i="2"/>
  <c r="N297" i="2"/>
  <c r="M297" i="2"/>
  <c r="L297" i="2"/>
  <c r="K297" i="2"/>
  <c r="I297" i="2" s="1"/>
  <c r="J297" i="2"/>
  <c r="N296" i="2"/>
  <c r="M296" i="2"/>
  <c r="L296" i="2"/>
  <c r="I296" i="2" s="1"/>
  <c r="K296" i="2"/>
  <c r="J296" i="2"/>
  <c r="N295" i="2"/>
  <c r="M295" i="2"/>
  <c r="L295" i="2"/>
  <c r="K295" i="2"/>
  <c r="I295" i="2" s="1"/>
  <c r="J295" i="2"/>
  <c r="N294" i="2"/>
  <c r="M294" i="2"/>
  <c r="L294" i="2"/>
  <c r="I294" i="2" s="1"/>
  <c r="K294" i="2"/>
  <c r="J294" i="2"/>
  <c r="N293" i="2"/>
  <c r="M293" i="2"/>
  <c r="L293" i="2"/>
  <c r="K293" i="2"/>
  <c r="I293" i="2" s="1"/>
  <c r="J293" i="2"/>
  <c r="N292" i="2"/>
  <c r="M292" i="2"/>
  <c r="L292" i="2"/>
  <c r="I292" i="2" s="1"/>
  <c r="K292" i="2"/>
  <c r="J292" i="2"/>
  <c r="N291" i="2"/>
  <c r="M291" i="2"/>
  <c r="L291" i="2"/>
  <c r="K291" i="2"/>
  <c r="I291" i="2" s="1"/>
  <c r="J291" i="2"/>
  <c r="N290" i="2"/>
  <c r="M290" i="2"/>
  <c r="L290" i="2"/>
  <c r="I290" i="2" s="1"/>
  <c r="K290" i="2"/>
  <c r="J290" i="2"/>
  <c r="N289" i="2"/>
  <c r="M289" i="2"/>
  <c r="L289" i="2"/>
  <c r="K289" i="2"/>
  <c r="I289" i="2" s="1"/>
  <c r="J289" i="2"/>
  <c r="N288" i="2"/>
  <c r="M288" i="2"/>
  <c r="L288" i="2"/>
  <c r="I288" i="2" s="1"/>
  <c r="K288" i="2"/>
  <c r="J288" i="2"/>
  <c r="N287" i="2"/>
  <c r="M287" i="2"/>
  <c r="L287" i="2"/>
  <c r="K287" i="2"/>
  <c r="I287" i="2" s="1"/>
  <c r="J287" i="2"/>
  <c r="N286" i="2"/>
  <c r="M286" i="2"/>
  <c r="L286" i="2"/>
  <c r="I286" i="2" s="1"/>
  <c r="K286" i="2"/>
  <c r="J286" i="2"/>
  <c r="N285" i="2"/>
  <c r="M285" i="2"/>
  <c r="L285" i="2"/>
  <c r="K285" i="2"/>
  <c r="I285" i="2" s="1"/>
  <c r="J285" i="2"/>
  <c r="N284" i="2"/>
  <c r="M284" i="2"/>
  <c r="L284" i="2"/>
  <c r="I284" i="2" s="1"/>
  <c r="K284" i="2"/>
  <c r="J284" i="2"/>
  <c r="N283" i="2"/>
  <c r="M283" i="2"/>
  <c r="L283" i="2"/>
  <c r="K283" i="2"/>
  <c r="I283" i="2" s="1"/>
  <c r="J283" i="2"/>
  <c r="N282" i="2"/>
  <c r="M282" i="2"/>
  <c r="L282" i="2"/>
  <c r="I282" i="2" s="1"/>
  <c r="K282" i="2"/>
  <c r="J282" i="2"/>
  <c r="N281" i="2"/>
  <c r="M281" i="2"/>
  <c r="L281" i="2"/>
  <c r="K281" i="2"/>
  <c r="I281" i="2" s="1"/>
  <c r="J281" i="2"/>
  <c r="N280" i="2"/>
  <c r="M280" i="2"/>
  <c r="L280" i="2"/>
  <c r="I280" i="2" s="1"/>
  <c r="K280" i="2"/>
  <c r="J280" i="2"/>
  <c r="N279" i="2"/>
  <c r="M279" i="2"/>
  <c r="L279" i="2"/>
  <c r="K279" i="2"/>
  <c r="I279" i="2" s="1"/>
  <c r="U35" i="2" s="1"/>
  <c r="J279" i="2"/>
  <c r="N278" i="2"/>
  <c r="M278" i="2"/>
  <c r="L278" i="2"/>
  <c r="I278" i="2" s="1"/>
  <c r="K278" i="2"/>
  <c r="J278" i="2"/>
  <c r="N277" i="2"/>
  <c r="M277" i="2"/>
  <c r="L277" i="2"/>
  <c r="K277" i="2"/>
  <c r="I277" i="2" s="1"/>
  <c r="J277" i="2"/>
  <c r="N276" i="2"/>
  <c r="M276" i="2"/>
  <c r="L276" i="2"/>
  <c r="I276" i="2" s="1"/>
  <c r="K276" i="2"/>
  <c r="J276" i="2"/>
  <c r="N275" i="2"/>
  <c r="M275" i="2"/>
  <c r="L275" i="2"/>
  <c r="K275" i="2"/>
  <c r="I275" i="2" s="1"/>
  <c r="J275" i="2"/>
  <c r="N274" i="2"/>
  <c r="M274" i="2"/>
  <c r="L274" i="2"/>
  <c r="I274" i="2" s="1"/>
  <c r="K274" i="2"/>
  <c r="J274" i="2"/>
  <c r="N273" i="2"/>
  <c r="M273" i="2"/>
  <c r="L273" i="2"/>
  <c r="K273" i="2"/>
  <c r="I273" i="2" s="1"/>
  <c r="J273" i="2"/>
  <c r="N272" i="2"/>
  <c r="M272" i="2"/>
  <c r="L272" i="2"/>
  <c r="I272" i="2" s="1"/>
  <c r="K272" i="2"/>
  <c r="J272" i="2"/>
  <c r="N271" i="2"/>
  <c r="M271" i="2"/>
  <c r="L271" i="2"/>
  <c r="K271" i="2"/>
  <c r="I271" i="2" s="1"/>
  <c r="J271" i="2"/>
  <c r="N270" i="2"/>
  <c r="M270" i="2"/>
  <c r="L270" i="2"/>
  <c r="I270" i="2" s="1"/>
  <c r="K270" i="2"/>
  <c r="J270" i="2"/>
  <c r="N269" i="2"/>
  <c r="M269" i="2"/>
  <c r="L269" i="2"/>
  <c r="K269" i="2"/>
  <c r="I269" i="2" s="1"/>
  <c r="J269" i="2"/>
  <c r="N268" i="2"/>
  <c r="M268" i="2"/>
  <c r="L268" i="2"/>
  <c r="I268" i="2" s="1"/>
  <c r="K268" i="2"/>
  <c r="J268" i="2"/>
  <c r="N267" i="2"/>
  <c r="M267" i="2"/>
  <c r="L267" i="2"/>
  <c r="K267" i="2"/>
  <c r="I267" i="2" s="1"/>
  <c r="J267" i="2"/>
  <c r="N266" i="2"/>
  <c r="M266" i="2"/>
  <c r="L266" i="2"/>
  <c r="I266" i="2" s="1"/>
  <c r="K266" i="2"/>
  <c r="J266" i="2"/>
  <c r="N265" i="2"/>
  <c r="M265" i="2"/>
  <c r="L265" i="2"/>
  <c r="K265" i="2"/>
  <c r="I265" i="2" s="1"/>
  <c r="J265" i="2"/>
  <c r="N264" i="2"/>
  <c r="M264" i="2"/>
  <c r="L264" i="2"/>
  <c r="I264" i="2" s="1"/>
  <c r="K264" i="2"/>
  <c r="J264" i="2"/>
  <c r="N263" i="2"/>
  <c r="M263" i="2"/>
  <c r="L263" i="2"/>
  <c r="K263" i="2"/>
  <c r="I263" i="2" s="1"/>
  <c r="J263" i="2"/>
  <c r="N262" i="2"/>
  <c r="M262" i="2"/>
  <c r="L262" i="2"/>
  <c r="I262" i="2" s="1"/>
  <c r="K262" i="2"/>
  <c r="J262" i="2"/>
  <c r="N261" i="2"/>
  <c r="M261" i="2"/>
  <c r="L261" i="2"/>
  <c r="K261" i="2"/>
  <c r="I261" i="2" s="1"/>
  <c r="J261" i="2"/>
  <c r="N260" i="2"/>
  <c r="M260" i="2"/>
  <c r="L260" i="2"/>
  <c r="I260" i="2" s="1"/>
  <c r="K260" i="2"/>
  <c r="J260" i="2"/>
  <c r="N259" i="2"/>
  <c r="M259" i="2"/>
  <c r="L259" i="2"/>
  <c r="K259" i="2"/>
  <c r="I259" i="2" s="1"/>
  <c r="J259" i="2"/>
  <c r="N258" i="2"/>
  <c r="M258" i="2"/>
  <c r="L258" i="2"/>
  <c r="I258" i="2" s="1"/>
  <c r="K258" i="2"/>
  <c r="J258" i="2"/>
  <c r="N257" i="2"/>
  <c r="M257" i="2"/>
  <c r="L257" i="2"/>
  <c r="K257" i="2"/>
  <c r="I257" i="2" s="1"/>
  <c r="J257" i="2"/>
  <c r="N256" i="2"/>
  <c r="M256" i="2"/>
  <c r="L256" i="2"/>
  <c r="I256" i="2" s="1"/>
  <c r="K256" i="2"/>
  <c r="J256" i="2"/>
  <c r="N255" i="2"/>
  <c r="M255" i="2"/>
  <c r="L255" i="2"/>
  <c r="K255" i="2"/>
  <c r="I255" i="2" s="1"/>
  <c r="J255" i="2"/>
  <c r="N254" i="2"/>
  <c r="M254" i="2"/>
  <c r="L254" i="2"/>
  <c r="I254" i="2" s="1"/>
  <c r="K254" i="2"/>
  <c r="J254" i="2"/>
  <c r="N253" i="2"/>
  <c r="M253" i="2"/>
  <c r="L253" i="2"/>
  <c r="K253" i="2"/>
  <c r="I253" i="2" s="1"/>
  <c r="J253" i="2"/>
  <c r="N252" i="2"/>
  <c r="M252" i="2"/>
  <c r="L252" i="2"/>
  <c r="I252" i="2" s="1"/>
  <c r="K252" i="2"/>
  <c r="J252" i="2"/>
  <c r="N251" i="2"/>
  <c r="M251" i="2"/>
  <c r="L251" i="2"/>
  <c r="K251" i="2"/>
  <c r="I251" i="2" s="1"/>
  <c r="U34" i="2" s="1"/>
  <c r="J251" i="2"/>
  <c r="N250" i="2"/>
  <c r="M250" i="2"/>
  <c r="L250" i="2"/>
  <c r="I250" i="2" s="1"/>
  <c r="K250" i="2"/>
  <c r="J250" i="2"/>
  <c r="N249" i="2"/>
  <c r="M249" i="2"/>
  <c r="L249" i="2"/>
  <c r="K249" i="2"/>
  <c r="I249" i="2" s="1"/>
  <c r="J249" i="2"/>
  <c r="N248" i="2"/>
  <c r="M248" i="2"/>
  <c r="L248" i="2"/>
  <c r="I248" i="2" s="1"/>
  <c r="K248" i="2"/>
  <c r="J248" i="2"/>
  <c r="N247" i="2"/>
  <c r="M247" i="2"/>
  <c r="L247" i="2"/>
  <c r="K247" i="2"/>
  <c r="I247" i="2" s="1"/>
  <c r="J247" i="2"/>
  <c r="N246" i="2"/>
  <c r="M246" i="2"/>
  <c r="L246" i="2"/>
  <c r="I246" i="2" s="1"/>
  <c r="K246" i="2"/>
  <c r="J246" i="2"/>
  <c r="N245" i="2"/>
  <c r="M245" i="2"/>
  <c r="L245" i="2"/>
  <c r="K245" i="2"/>
  <c r="I245" i="2" s="1"/>
  <c r="J245" i="2"/>
  <c r="N244" i="2"/>
  <c r="M244" i="2"/>
  <c r="L244" i="2"/>
  <c r="I244" i="2" s="1"/>
  <c r="K244" i="2"/>
  <c r="J244" i="2"/>
  <c r="N243" i="2"/>
  <c r="M243" i="2"/>
  <c r="L243" i="2"/>
  <c r="K243" i="2"/>
  <c r="I243" i="2" s="1"/>
  <c r="J243" i="2"/>
  <c r="N242" i="2"/>
  <c r="M242" i="2"/>
  <c r="L242" i="2"/>
  <c r="I242" i="2" s="1"/>
  <c r="K242" i="2"/>
  <c r="J242" i="2"/>
  <c r="N241" i="2"/>
  <c r="M241" i="2"/>
  <c r="L241" i="2"/>
  <c r="K241" i="2"/>
  <c r="I241" i="2" s="1"/>
  <c r="J241" i="2"/>
  <c r="N240" i="2"/>
  <c r="M240" i="2"/>
  <c r="L240" i="2"/>
  <c r="I240" i="2" s="1"/>
  <c r="K240" i="2"/>
  <c r="J240" i="2"/>
  <c r="N239" i="2"/>
  <c r="M239" i="2"/>
  <c r="L239" i="2"/>
  <c r="K239" i="2"/>
  <c r="I239" i="2" s="1"/>
  <c r="J239" i="2"/>
  <c r="N238" i="2"/>
  <c r="M238" i="2"/>
  <c r="L238" i="2"/>
  <c r="I238" i="2" s="1"/>
  <c r="K238" i="2"/>
  <c r="J238" i="2"/>
  <c r="N237" i="2"/>
  <c r="M237" i="2"/>
  <c r="L237" i="2"/>
  <c r="K237" i="2"/>
  <c r="I237" i="2" s="1"/>
  <c r="J237" i="2"/>
  <c r="N236" i="2"/>
  <c r="M236" i="2"/>
  <c r="L236" i="2"/>
  <c r="I236" i="2" s="1"/>
  <c r="U38" i="2" s="1"/>
  <c r="K236" i="2"/>
  <c r="J236" i="2"/>
  <c r="N235" i="2"/>
  <c r="M235" i="2"/>
  <c r="L235" i="2"/>
  <c r="K235" i="2"/>
  <c r="I235" i="2" s="1"/>
  <c r="U37" i="2" s="1"/>
  <c r="J235" i="2"/>
  <c r="N234" i="2"/>
  <c r="M234" i="2"/>
  <c r="L234" i="2"/>
  <c r="I234" i="2" s="1"/>
  <c r="K234" i="2"/>
  <c r="J234" i="2"/>
  <c r="N233" i="2"/>
  <c r="M233" i="2"/>
  <c r="L233" i="2"/>
  <c r="K233" i="2"/>
  <c r="I233" i="2" s="1"/>
  <c r="J233" i="2"/>
  <c r="N232" i="2"/>
  <c r="M232" i="2"/>
  <c r="L232" i="2"/>
  <c r="I232" i="2" s="1"/>
  <c r="K232" i="2"/>
  <c r="J232" i="2"/>
  <c r="N231" i="2"/>
  <c r="M231" i="2"/>
  <c r="L231" i="2"/>
  <c r="K231" i="2"/>
  <c r="I231" i="2" s="1"/>
  <c r="U33" i="2" s="1"/>
  <c r="J231" i="2"/>
  <c r="N230" i="2"/>
  <c r="M230" i="2"/>
  <c r="L230" i="2"/>
  <c r="I230" i="2" s="1"/>
  <c r="K230" i="2"/>
  <c r="J230" i="2"/>
  <c r="N229" i="2"/>
  <c r="M229" i="2"/>
  <c r="L229" i="2"/>
  <c r="K229" i="2"/>
  <c r="I229" i="2" s="1"/>
  <c r="J229" i="2"/>
  <c r="N228" i="2"/>
  <c r="M228" i="2"/>
  <c r="L228" i="2"/>
  <c r="I228" i="2" s="1"/>
  <c r="K228" i="2"/>
  <c r="J228" i="2"/>
  <c r="N227" i="2"/>
  <c r="M227" i="2"/>
  <c r="L227" i="2"/>
  <c r="K227" i="2"/>
  <c r="I227" i="2" s="1"/>
  <c r="J227" i="2"/>
  <c r="N226" i="2"/>
  <c r="M226" i="2"/>
  <c r="L226" i="2"/>
  <c r="I226" i="2" s="1"/>
  <c r="K226" i="2"/>
  <c r="J226" i="2"/>
  <c r="N225" i="2"/>
  <c r="M225" i="2"/>
  <c r="L225" i="2"/>
  <c r="K225" i="2"/>
  <c r="I225" i="2" s="1"/>
  <c r="J225" i="2"/>
  <c r="N224" i="2"/>
  <c r="M224" i="2"/>
  <c r="L224" i="2"/>
  <c r="I224" i="2" s="1"/>
  <c r="K224" i="2"/>
  <c r="J224" i="2"/>
  <c r="N223" i="2"/>
  <c r="M223" i="2"/>
  <c r="L223" i="2"/>
  <c r="K223" i="2"/>
  <c r="I223" i="2" s="1"/>
  <c r="J223" i="2"/>
  <c r="N222" i="2"/>
  <c r="M222" i="2"/>
  <c r="L222" i="2"/>
  <c r="I222" i="2" s="1"/>
  <c r="K222" i="2"/>
  <c r="J222" i="2"/>
  <c r="N221" i="2"/>
  <c r="M221" i="2"/>
  <c r="L221" i="2"/>
  <c r="K221" i="2"/>
  <c r="I221" i="2" s="1"/>
  <c r="J221" i="2"/>
  <c r="N220" i="2"/>
  <c r="M220" i="2"/>
  <c r="L220" i="2"/>
  <c r="I220" i="2" s="1"/>
  <c r="K220" i="2"/>
  <c r="J220" i="2"/>
  <c r="N219" i="2"/>
  <c r="M219" i="2"/>
  <c r="L219" i="2"/>
  <c r="K219" i="2"/>
  <c r="I219" i="2" s="1"/>
  <c r="J219" i="2"/>
  <c r="N218" i="2"/>
  <c r="M218" i="2"/>
  <c r="L218" i="2"/>
  <c r="I218" i="2" s="1"/>
  <c r="K218" i="2"/>
  <c r="J218" i="2"/>
  <c r="N217" i="2"/>
  <c r="M217" i="2"/>
  <c r="L217" i="2"/>
  <c r="K217" i="2"/>
  <c r="I217" i="2" s="1"/>
  <c r="J217" i="2"/>
  <c r="N216" i="2"/>
  <c r="M216" i="2"/>
  <c r="L216" i="2"/>
  <c r="I216" i="2" s="1"/>
  <c r="K216" i="2"/>
  <c r="J216" i="2"/>
  <c r="N215" i="2"/>
  <c r="M215" i="2"/>
  <c r="L215" i="2"/>
  <c r="K215" i="2"/>
  <c r="I215" i="2" s="1"/>
  <c r="J215" i="2"/>
  <c r="N214" i="2"/>
  <c r="M214" i="2"/>
  <c r="L214" i="2"/>
  <c r="I214" i="2" s="1"/>
  <c r="K214" i="2"/>
  <c r="J214" i="2"/>
  <c r="N213" i="2"/>
  <c r="M213" i="2"/>
  <c r="L213" i="2"/>
  <c r="K213" i="2"/>
  <c r="I213" i="2" s="1"/>
  <c r="J213" i="2"/>
  <c r="N212" i="2"/>
  <c r="M212" i="2"/>
  <c r="L212" i="2"/>
  <c r="I212" i="2" s="1"/>
  <c r="K212" i="2"/>
  <c r="J212" i="2"/>
  <c r="N211" i="2"/>
  <c r="M211" i="2"/>
  <c r="L211" i="2"/>
  <c r="K211" i="2"/>
  <c r="I211" i="2" s="1"/>
  <c r="J211" i="2"/>
  <c r="N210" i="2"/>
  <c r="M210" i="2"/>
  <c r="L210" i="2"/>
  <c r="I210" i="2" s="1"/>
  <c r="K210" i="2"/>
  <c r="J210" i="2"/>
  <c r="N209" i="2"/>
  <c r="M209" i="2"/>
  <c r="L209" i="2"/>
  <c r="K209" i="2"/>
  <c r="I209" i="2" s="1"/>
  <c r="U32" i="2" s="1"/>
  <c r="J209" i="2"/>
  <c r="N208" i="2"/>
  <c r="M208" i="2"/>
  <c r="L208" i="2"/>
  <c r="I208" i="2" s="1"/>
  <c r="K208" i="2"/>
  <c r="J208" i="2"/>
  <c r="N207" i="2"/>
  <c r="M207" i="2"/>
  <c r="L207" i="2"/>
  <c r="K207" i="2"/>
  <c r="I207" i="2" s="1"/>
  <c r="J207" i="2"/>
  <c r="N206" i="2"/>
  <c r="M206" i="2"/>
  <c r="L206" i="2"/>
  <c r="I206" i="2" s="1"/>
  <c r="K206" i="2"/>
  <c r="J206" i="2"/>
  <c r="N205" i="2"/>
  <c r="M205" i="2"/>
  <c r="L205" i="2"/>
  <c r="K205" i="2"/>
  <c r="I205" i="2" s="1"/>
  <c r="J205" i="2"/>
  <c r="N204" i="2"/>
  <c r="M204" i="2"/>
  <c r="L204" i="2"/>
  <c r="I204" i="2" s="1"/>
  <c r="K204" i="2"/>
  <c r="J204" i="2"/>
  <c r="N203" i="2"/>
  <c r="M203" i="2"/>
  <c r="L203" i="2"/>
  <c r="K203" i="2"/>
  <c r="I203" i="2" s="1"/>
  <c r="K37" i="2" s="1"/>
  <c r="J203" i="2"/>
  <c r="N202" i="2"/>
  <c r="M202" i="2"/>
  <c r="L202" i="2"/>
  <c r="I202" i="2" s="1"/>
  <c r="K36" i="2" s="1"/>
  <c r="K202" i="2"/>
  <c r="J202" i="2"/>
  <c r="N201" i="2"/>
  <c r="M201" i="2"/>
  <c r="L201" i="2"/>
  <c r="K201" i="2"/>
  <c r="I201" i="2" s="1"/>
  <c r="K35" i="2" s="1"/>
  <c r="J201" i="2"/>
  <c r="N200" i="2"/>
  <c r="M200" i="2"/>
  <c r="L200" i="2"/>
  <c r="K200" i="2"/>
  <c r="J200" i="2"/>
  <c r="I200" i="2" s="1"/>
  <c r="N199" i="2"/>
  <c r="M199" i="2"/>
  <c r="L199" i="2"/>
  <c r="K199" i="2"/>
  <c r="I199" i="2" s="1"/>
  <c r="U31" i="2" s="1"/>
  <c r="J199" i="2"/>
  <c r="N198" i="2"/>
  <c r="M198" i="2"/>
  <c r="L198" i="2"/>
  <c r="K198" i="2"/>
  <c r="J198" i="2"/>
  <c r="I198" i="2" s="1"/>
  <c r="N197" i="2"/>
  <c r="M197" i="2"/>
  <c r="L197" i="2"/>
  <c r="K197" i="2"/>
  <c r="I197" i="2" s="1"/>
  <c r="J197" i="2"/>
  <c r="N196" i="2"/>
  <c r="M196" i="2"/>
  <c r="L196" i="2"/>
  <c r="K196" i="2"/>
  <c r="J196" i="2"/>
  <c r="I196" i="2" s="1"/>
  <c r="K34" i="2" s="1"/>
  <c r="N195" i="2"/>
  <c r="M195" i="2"/>
  <c r="L195" i="2"/>
  <c r="K195" i="2"/>
  <c r="I195" i="2" s="1"/>
  <c r="K33" i="2" s="1"/>
  <c r="J195" i="2"/>
  <c r="N194" i="2"/>
  <c r="M194" i="2"/>
  <c r="L194" i="2"/>
  <c r="K194" i="2"/>
  <c r="J194" i="2"/>
  <c r="I194" i="2" s="1"/>
  <c r="N193" i="2"/>
  <c r="M193" i="2"/>
  <c r="L193" i="2"/>
  <c r="K193" i="2"/>
  <c r="I193" i="2" s="1"/>
  <c r="J193" i="2"/>
  <c r="N192" i="2"/>
  <c r="M192" i="2"/>
  <c r="L192" i="2"/>
  <c r="K192" i="2"/>
  <c r="J192" i="2"/>
  <c r="I192" i="2" s="1"/>
  <c r="N191" i="2"/>
  <c r="M191" i="2"/>
  <c r="L191" i="2"/>
  <c r="K191" i="2"/>
  <c r="I191" i="2" s="1"/>
  <c r="J191" i="2"/>
  <c r="N190" i="2"/>
  <c r="M190" i="2"/>
  <c r="L190" i="2"/>
  <c r="K190" i="2"/>
  <c r="J190" i="2"/>
  <c r="I190" i="2" s="1"/>
  <c r="N189" i="2"/>
  <c r="M189" i="2"/>
  <c r="L189" i="2"/>
  <c r="K189" i="2"/>
  <c r="I189" i="2" s="1"/>
  <c r="J189" i="2"/>
  <c r="N188" i="2"/>
  <c r="M188" i="2"/>
  <c r="L188" i="2"/>
  <c r="K188" i="2"/>
  <c r="J188" i="2"/>
  <c r="I188" i="2" s="1"/>
  <c r="N187" i="2"/>
  <c r="M187" i="2"/>
  <c r="L187" i="2"/>
  <c r="K187" i="2"/>
  <c r="I187" i="2" s="1"/>
  <c r="K32" i="2" s="1"/>
  <c r="J187" i="2"/>
  <c r="N186" i="2"/>
  <c r="M186" i="2"/>
  <c r="L186" i="2"/>
  <c r="K186" i="2"/>
  <c r="J186" i="2"/>
  <c r="I186" i="2" s="1"/>
  <c r="K31" i="2" s="1"/>
  <c r="N185" i="2"/>
  <c r="M185" i="2"/>
  <c r="L185" i="2"/>
  <c r="K185" i="2"/>
  <c r="I185" i="2" s="1"/>
  <c r="K30" i="2" s="1"/>
  <c r="J185" i="2"/>
  <c r="N184" i="2"/>
  <c r="M184" i="2"/>
  <c r="L184" i="2"/>
  <c r="K184" i="2"/>
  <c r="J184" i="2"/>
  <c r="I184" i="2" s="1"/>
  <c r="N183" i="2"/>
  <c r="M183" i="2"/>
  <c r="L183" i="2"/>
  <c r="K183" i="2"/>
  <c r="I183" i="2" s="1"/>
  <c r="J183" i="2"/>
  <c r="N182" i="2"/>
  <c r="M182" i="2"/>
  <c r="L182" i="2"/>
  <c r="K182" i="2"/>
  <c r="J182" i="2"/>
  <c r="I182" i="2" s="1"/>
  <c r="N181" i="2"/>
  <c r="M181" i="2"/>
  <c r="L181" i="2"/>
  <c r="K181" i="2"/>
  <c r="I181" i="2" s="1"/>
  <c r="J181" i="2"/>
  <c r="N180" i="2"/>
  <c r="M180" i="2"/>
  <c r="L180" i="2"/>
  <c r="K180" i="2"/>
  <c r="J180" i="2"/>
  <c r="I180" i="2" s="1"/>
  <c r="N179" i="2"/>
  <c r="M179" i="2"/>
  <c r="L179" i="2"/>
  <c r="K179" i="2"/>
  <c r="I179" i="2" s="1"/>
  <c r="J179" i="2"/>
  <c r="N178" i="2"/>
  <c r="M178" i="2"/>
  <c r="L178" i="2"/>
  <c r="K178" i="2"/>
  <c r="J178" i="2"/>
  <c r="I178" i="2" s="1"/>
  <c r="U30" i="2" s="1"/>
  <c r="N177" i="2"/>
  <c r="M177" i="2"/>
  <c r="L177" i="2"/>
  <c r="K177" i="2"/>
  <c r="I177" i="2" s="1"/>
  <c r="J177" i="2"/>
  <c r="N176" i="2"/>
  <c r="M176" i="2"/>
  <c r="L176" i="2"/>
  <c r="K176" i="2"/>
  <c r="J176" i="2"/>
  <c r="I176" i="2" s="1"/>
  <c r="N175" i="2"/>
  <c r="M175" i="2"/>
  <c r="L175" i="2"/>
  <c r="K175" i="2"/>
  <c r="I175" i="2" s="1"/>
  <c r="J175" i="2"/>
  <c r="N174" i="2"/>
  <c r="M174" i="2"/>
  <c r="L174" i="2"/>
  <c r="K174" i="2"/>
  <c r="J174" i="2"/>
  <c r="I174" i="2" s="1"/>
  <c r="K29" i="2" s="1"/>
  <c r="N173" i="2"/>
  <c r="M173" i="2"/>
  <c r="L173" i="2"/>
  <c r="K173" i="2"/>
  <c r="I173" i="2" s="1"/>
  <c r="K28" i="2" s="1"/>
  <c r="J173" i="2"/>
  <c r="N172" i="2"/>
  <c r="M172" i="2"/>
  <c r="L172" i="2"/>
  <c r="K172" i="2"/>
  <c r="J172" i="2"/>
  <c r="I172" i="2" s="1"/>
  <c r="N171" i="2"/>
  <c r="M171" i="2"/>
  <c r="L171" i="2"/>
  <c r="K171" i="2"/>
  <c r="I171" i="2" s="1"/>
  <c r="U28" i="2" s="1"/>
  <c r="J171" i="2"/>
  <c r="N170" i="2"/>
  <c r="M170" i="2"/>
  <c r="L170" i="2"/>
  <c r="K170" i="2"/>
  <c r="J170" i="2"/>
  <c r="I170" i="2" s="1"/>
  <c r="U27" i="2" s="1"/>
  <c r="N169" i="2"/>
  <c r="M169" i="2"/>
  <c r="L169" i="2"/>
  <c r="K169" i="2"/>
  <c r="I169" i="2" s="1"/>
  <c r="J169" i="2"/>
  <c r="N168" i="2"/>
  <c r="M168" i="2"/>
  <c r="L168" i="2"/>
  <c r="K168" i="2"/>
  <c r="J168" i="2"/>
  <c r="I168" i="2" s="1"/>
  <c r="N167" i="2"/>
  <c r="M167" i="2"/>
  <c r="L167" i="2"/>
  <c r="K167" i="2"/>
  <c r="I167" i="2" s="1"/>
  <c r="U26" i="2" s="1"/>
  <c r="J167" i="2"/>
  <c r="N166" i="2"/>
  <c r="M166" i="2"/>
  <c r="L166" i="2"/>
  <c r="K166" i="2"/>
  <c r="J166" i="2"/>
  <c r="I166" i="2" s="1"/>
  <c r="N165" i="2"/>
  <c r="M165" i="2"/>
  <c r="L165" i="2"/>
  <c r="K165" i="2"/>
  <c r="I165" i="2" s="1"/>
  <c r="J165" i="2"/>
  <c r="N164" i="2"/>
  <c r="M164" i="2"/>
  <c r="L164" i="2"/>
  <c r="K164" i="2"/>
  <c r="J164" i="2"/>
  <c r="I164" i="2" s="1"/>
  <c r="N163" i="2"/>
  <c r="M163" i="2"/>
  <c r="L163" i="2"/>
  <c r="K163" i="2"/>
  <c r="I163" i="2" s="1"/>
  <c r="J163" i="2"/>
  <c r="N162" i="2"/>
  <c r="M162" i="2"/>
  <c r="L162" i="2"/>
  <c r="K162" i="2"/>
  <c r="J162" i="2"/>
  <c r="I162" i="2" s="1"/>
  <c r="U25" i="2" s="1"/>
  <c r="N161" i="2"/>
  <c r="M161" i="2"/>
  <c r="L161" i="2"/>
  <c r="K161" i="2"/>
  <c r="I161" i="2" s="1"/>
  <c r="U24" i="2" s="1"/>
  <c r="J161" i="2"/>
  <c r="N160" i="2"/>
  <c r="M160" i="2"/>
  <c r="L160" i="2"/>
  <c r="K160" i="2"/>
  <c r="J160" i="2"/>
  <c r="I160" i="2" s="1"/>
  <c r="N159" i="2"/>
  <c r="M159" i="2"/>
  <c r="L159" i="2"/>
  <c r="K159" i="2"/>
  <c r="I159" i="2" s="1"/>
  <c r="J159" i="2"/>
  <c r="N158" i="2"/>
  <c r="M158" i="2"/>
  <c r="L158" i="2"/>
  <c r="K158" i="2"/>
  <c r="J158" i="2"/>
  <c r="I158" i="2" s="1"/>
  <c r="N157" i="2"/>
  <c r="M157" i="2"/>
  <c r="L157" i="2"/>
  <c r="K157" i="2"/>
  <c r="I157" i="2" s="1"/>
  <c r="J157" i="2"/>
  <c r="N156" i="2"/>
  <c r="M156" i="2"/>
  <c r="L156" i="2"/>
  <c r="K156" i="2"/>
  <c r="J156" i="2"/>
  <c r="I156" i="2" s="1"/>
  <c r="N155" i="2"/>
  <c r="M155" i="2"/>
  <c r="L155" i="2"/>
  <c r="K155" i="2"/>
  <c r="I155" i="2" s="1"/>
  <c r="K26" i="2" s="1"/>
  <c r="J155" i="2"/>
  <c r="N154" i="2"/>
  <c r="M154" i="2"/>
  <c r="L154" i="2"/>
  <c r="K154" i="2"/>
  <c r="J154" i="2"/>
  <c r="I154" i="2" s="1"/>
  <c r="K25" i="2" s="1"/>
  <c r="N153" i="2"/>
  <c r="M153" i="2"/>
  <c r="L153" i="2"/>
  <c r="K153" i="2"/>
  <c r="I153" i="2" s="1"/>
  <c r="K24" i="2" s="1"/>
  <c r="J153" i="2"/>
  <c r="N152" i="2"/>
  <c r="M152" i="2"/>
  <c r="L152" i="2"/>
  <c r="K152" i="2"/>
  <c r="J152" i="2"/>
  <c r="I152" i="2" s="1"/>
  <c r="N151" i="2"/>
  <c r="M151" i="2"/>
  <c r="L151" i="2"/>
  <c r="K151" i="2"/>
  <c r="I151" i="2" s="1"/>
  <c r="U23" i="2" s="1"/>
  <c r="J151" i="2"/>
  <c r="N150" i="2"/>
  <c r="M150" i="2"/>
  <c r="L150" i="2"/>
  <c r="K150" i="2"/>
  <c r="J150" i="2"/>
  <c r="I150" i="2" s="1"/>
  <c r="N149" i="2"/>
  <c r="M149" i="2"/>
  <c r="L149" i="2"/>
  <c r="K149" i="2"/>
  <c r="I149" i="2" s="1"/>
  <c r="J149" i="2"/>
  <c r="N148" i="2"/>
  <c r="M148" i="2"/>
  <c r="L148" i="2"/>
  <c r="K148" i="2"/>
  <c r="J148" i="2"/>
  <c r="I148" i="2" s="1"/>
  <c r="N147" i="2"/>
  <c r="M147" i="2"/>
  <c r="L147" i="2"/>
  <c r="K147" i="2"/>
  <c r="I147" i="2" s="1"/>
  <c r="J147" i="2"/>
  <c r="N146" i="2"/>
  <c r="M146" i="2"/>
  <c r="L146" i="2"/>
  <c r="K146" i="2"/>
  <c r="J146" i="2"/>
  <c r="I146" i="2" s="1"/>
  <c r="K23" i="2" s="1"/>
  <c r="N145" i="2"/>
  <c r="M145" i="2"/>
  <c r="L145" i="2"/>
  <c r="K145" i="2"/>
  <c r="I145" i="2" s="1"/>
  <c r="J145" i="2"/>
  <c r="N144" i="2"/>
  <c r="M144" i="2"/>
  <c r="L144" i="2"/>
  <c r="K144" i="2"/>
  <c r="J144" i="2"/>
  <c r="I144" i="2" s="1"/>
  <c r="N143" i="2"/>
  <c r="M143" i="2"/>
  <c r="L143" i="2"/>
  <c r="K143" i="2"/>
  <c r="I143" i="2" s="1"/>
  <c r="J143" i="2"/>
  <c r="N142" i="2"/>
  <c r="M142" i="2"/>
  <c r="L142" i="2"/>
  <c r="K142" i="2"/>
  <c r="J142" i="2"/>
  <c r="I142" i="2" s="1"/>
  <c r="N141" i="2"/>
  <c r="M141" i="2"/>
  <c r="L141" i="2"/>
  <c r="K141" i="2"/>
  <c r="I141" i="2" s="1"/>
  <c r="J141" i="2"/>
  <c r="N140" i="2"/>
  <c r="M140" i="2"/>
  <c r="L140" i="2"/>
  <c r="K140" i="2"/>
  <c r="J140" i="2"/>
  <c r="I140" i="2" s="1"/>
  <c r="N139" i="2"/>
  <c r="M139" i="2"/>
  <c r="L139" i="2"/>
  <c r="K139" i="2"/>
  <c r="I139" i="2" s="1"/>
  <c r="J139" i="2"/>
  <c r="N138" i="2"/>
  <c r="M138" i="2"/>
  <c r="L138" i="2"/>
  <c r="K138" i="2"/>
  <c r="J138" i="2"/>
  <c r="I138" i="2" s="1"/>
  <c r="N137" i="2"/>
  <c r="M137" i="2"/>
  <c r="L137" i="2"/>
  <c r="K137" i="2"/>
  <c r="I137" i="2" s="1"/>
  <c r="J137" i="2"/>
  <c r="N136" i="2"/>
  <c r="M136" i="2"/>
  <c r="L136" i="2"/>
  <c r="K136" i="2"/>
  <c r="J136" i="2"/>
  <c r="I136" i="2" s="1"/>
  <c r="N135" i="2"/>
  <c r="M135" i="2"/>
  <c r="L135" i="2"/>
  <c r="K135" i="2"/>
  <c r="I135" i="2" s="1"/>
  <c r="J135" i="2"/>
  <c r="N134" i="2"/>
  <c r="M134" i="2"/>
  <c r="L134" i="2"/>
  <c r="K134" i="2"/>
  <c r="J134" i="2"/>
  <c r="I134" i="2" s="1"/>
  <c r="N133" i="2"/>
  <c r="M133" i="2"/>
  <c r="L133" i="2"/>
  <c r="K133" i="2"/>
  <c r="I133" i="2" s="1"/>
  <c r="J133" i="2"/>
  <c r="N132" i="2"/>
  <c r="M132" i="2"/>
  <c r="L132" i="2"/>
  <c r="K132" i="2"/>
  <c r="J132" i="2"/>
  <c r="I132" i="2" s="1"/>
  <c r="N131" i="2"/>
  <c r="M131" i="2"/>
  <c r="L131" i="2"/>
  <c r="K131" i="2"/>
  <c r="I131" i="2" s="1"/>
  <c r="J131" i="2"/>
  <c r="N130" i="2"/>
  <c r="M130" i="2"/>
  <c r="L130" i="2"/>
  <c r="K130" i="2"/>
  <c r="J130" i="2"/>
  <c r="I130" i="2" s="1"/>
  <c r="N129" i="2"/>
  <c r="M129" i="2"/>
  <c r="L129" i="2"/>
  <c r="K129" i="2"/>
  <c r="I129" i="2" s="1"/>
  <c r="J129" i="2"/>
  <c r="N128" i="2"/>
  <c r="M128" i="2"/>
  <c r="L128" i="2"/>
  <c r="K128" i="2"/>
  <c r="J128" i="2"/>
  <c r="I128" i="2" s="1"/>
  <c r="N127" i="2"/>
  <c r="M127" i="2"/>
  <c r="L127" i="2"/>
  <c r="K127" i="2"/>
  <c r="I127" i="2" s="1"/>
  <c r="J127" i="2"/>
  <c r="N126" i="2"/>
  <c r="M126" i="2"/>
  <c r="L126" i="2"/>
  <c r="K126" i="2"/>
  <c r="J126" i="2"/>
  <c r="I126" i="2" s="1"/>
  <c r="N125" i="2"/>
  <c r="M125" i="2"/>
  <c r="L125" i="2"/>
  <c r="K125" i="2"/>
  <c r="I125" i="2" s="1"/>
  <c r="J125" i="2"/>
  <c r="N124" i="2"/>
  <c r="M124" i="2"/>
  <c r="L124" i="2"/>
  <c r="K124" i="2"/>
  <c r="J124" i="2"/>
  <c r="I124" i="2" s="1"/>
  <c r="N123" i="2"/>
  <c r="M123" i="2"/>
  <c r="L123" i="2"/>
  <c r="K123" i="2"/>
  <c r="I123" i="2" s="1"/>
  <c r="J123" i="2"/>
  <c r="N122" i="2"/>
  <c r="M122" i="2"/>
  <c r="L122" i="2"/>
  <c r="K122" i="2"/>
  <c r="J122" i="2"/>
  <c r="I122" i="2" s="1"/>
  <c r="N121" i="2"/>
  <c r="M121" i="2"/>
  <c r="L121" i="2"/>
  <c r="K121" i="2"/>
  <c r="I121" i="2" s="1"/>
  <c r="J121" i="2"/>
  <c r="N120" i="2"/>
  <c r="M120" i="2"/>
  <c r="L120" i="2"/>
  <c r="K120" i="2"/>
  <c r="J120" i="2"/>
  <c r="I120" i="2" s="1"/>
  <c r="N119" i="2"/>
  <c r="M119" i="2"/>
  <c r="L119" i="2"/>
  <c r="K119" i="2"/>
  <c r="I119" i="2" s="1"/>
  <c r="J119" i="2"/>
  <c r="N118" i="2"/>
  <c r="M118" i="2"/>
  <c r="L118" i="2"/>
  <c r="K118" i="2"/>
  <c r="J118" i="2"/>
  <c r="I118" i="2" s="1"/>
  <c r="N117" i="2"/>
  <c r="M117" i="2"/>
  <c r="L117" i="2"/>
  <c r="K117" i="2"/>
  <c r="I117" i="2" s="1"/>
  <c r="J117" i="2"/>
  <c r="N116" i="2"/>
  <c r="M116" i="2"/>
  <c r="L116" i="2"/>
  <c r="K116" i="2"/>
  <c r="J116" i="2"/>
  <c r="I116" i="2" s="1"/>
  <c r="N115" i="2"/>
  <c r="M115" i="2"/>
  <c r="L115" i="2"/>
  <c r="K115" i="2"/>
  <c r="I115" i="2" s="1"/>
  <c r="J115" i="2"/>
  <c r="N114" i="2"/>
  <c r="M114" i="2"/>
  <c r="L114" i="2"/>
  <c r="K114" i="2"/>
  <c r="J114" i="2"/>
  <c r="I114" i="2" s="1"/>
  <c r="N113" i="2"/>
  <c r="M113" i="2"/>
  <c r="L113" i="2"/>
  <c r="K113" i="2"/>
  <c r="I113" i="2" s="1"/>
  <c r="J113" i="2"/>
  <c r="N112" i="2"/>
  <c r="M112" i="2"/>
  <c r="L112" i="2"/>
  <c r="K112" i="2"/>
  <c r="J112" i="2"/>
  <c r="I112" i="2" s="1"/>
  <c r="N111" i="2"/>
  <c r="M111" i="2"/>
  <c r="L111" i="2"/>
  <c r="K111" i="2"/>
  <c r="I111" i="2" s="1"/>
  <c r="J111" i="2"/>
  <c r="N110" i="2"/>
  <c r="M110" i="2"/>
  <c r="L110" i="2"/>
  <c r="K110" i="2"/>
  <c r="J110" i="2"/>
  <c r="I110" i="2" s="1"/>
  <c r="N109" i="2"/>
  <c r="M109" i="2"/>
  <c r="L109" i="2"/>
  <c r="K109" i="2"/>
  <c r="I109" i="2" s="1"/>
  <c r="J109" i="2"/>
  <c r="N108" i="2"/>
  <c r="M108" i="2"/>
  <c r="L108" i="2"/>
  <c r="K108" i="2"/>
  <c r="J108" i="2"/>
  <c r="I108" i="2" s="1"/>
  <c r="N107" i="2"/>
  <c r="M107" i="2"/>
  <c r="L107" i="2"/>
  <c r="K107" i="2"/>
  <c r="I107" i="2" s="1"/>
  <c r="J107" i="2"/>
  <c r="N106" i="2"/>
  <c r="M106" i="2"/>
  <c r="L106" i="2"/>
  <c r="K106" i="2"/>
  <c r="J106" i="2"/>
  <c r="I106" i="2" s="1"/>
  <c r="N105" i="2"/>
  <c r="M105" i="2"/>
  <c r="L105" i="2"/>
  <c r="K105" i="2"/>
  <c r="I105" i="2" s="1"/>
  <c r="J105" i="2"/>
  <c r="N104" i="2"/>
  <c r="M104" i="2"/>
  <c r="L104" i="2"/>
  <c r="K104" i="2"/>
  <c r="J104" i="2"/>
  <c r="I104" i="2" s="1"/>
  <c r="N103" i="2"/>
  <c r="M103" i="2"/>
  <c r="L103" i="2"/>
  <c r="K103" i="2"/>
  <c r="I103" i="2" s="1"/>
  <c r="J103" i="2"/>
  <c r="N102" i="2"/>
  <c r="M102" i="2"/>
  <c r="L102" i="2"/>
  <c r="K102" i="2"/>
  <c r="J102" i="2"/>
  <c r="I102" i="2" s="1"/>
  <c r="N101" i="2"/>
  <c r="M101" i="2"/>
  <c r="L101" i="2"/>
  <c r="K101" i="2"/>
  <c r="I101" i="2" s="1"/>
  <c r="J101" i="2"/>
  <c r="N100" i="2"/>
  <c r="M100" i="2"/>
  <c r="L100" i="2"/>
  <c r="K100" i="2"/>
  <c r="J100" i="2"/>
  <c r="I100" i="2" s="1"/>
  <c r="N99" i="2"/>
  <c r="M99" i="2"/>
  <c r="L99" i="2"/>
  <c r="K99" i="2"/>
  <c r="I99" i="2" s="1"/>
  <c r="J99" i="2"/>
  <c r="N98" i="2"/>
  <c r="M98" i="2"/>
  <c r="L98" i="2"/>
  <c r="K98" i="2"/>
  <c r="J98" i="2"/>
  <c r="I98" i="2" s="1"/>
  <c r="N97" i="2"/>
  <c r="M97" i="2"/>
  <c r="L97" i="2"/>
  <c r="K97" i="2"/>
  <c r="I97" i="2" s="1"/>
  <c r="J97" i="2"/>
  <c r="N96" i="2"/>
  <c r="M96" i="2"/>
  <c r="L96" i="2"/>
  <c r="K96" i="2"/>
  <c r="J96" i="2"/>
  <c r="I96" i="2" s="1"/>
  <c r="N95" i="2"/>
  <c r="M95" i="2"/>
  <c r="L95" i="2"/>
  <c r="K95" i="2"/>
  <c r="I95" i="2" s="1"/>
  <c r="J95" i="2"/>
  <c r="N94" i="2"/>
  <c r="M94" i="2"/>
  <c r="L94" i="2"/>
  <c r="K94" i="2"/>
  <c r="J94" i="2"/>
  <c r="I94" i="2" s="1"/>
  <c r="N93" i="2"/>
  <c r="M93" i="2"/>
  <c r="L93" i="2"/>
  <c r="K93" i="2"/>
  <c r="I93" i="2" s="1"/>
  <c r="J93" i="2"/>
  <c r="N92" i="2"/>
  <c r="M92" i="2"/>
  <c r="L92" i="2"/>
  <c r="K92" i="2"/>
  <c r="J92" i="2"/>
  <c r="I92" i="2" s="1"/>
  <c r="N91" i="2"/>
  <c r="M91" i="2"/>
  <c r="L91" i="2"/>
  <c r="K91" i="2"/>
  <c r="I91" i="2" s="1"/>
  <c r="J91" i="2"/>
  <c r="N90" i="2"/>
  <c r="M90" i="2"/>
  <c r="L90" i="2"/>
  <c r="K90" i="2"/>
  <c r="J90" i="2"/>
  <c r="I90" i="2" s="1"/>
  <c r="N89" i="2"/>
  <c r="M89" i="2"/>
  <c r="L89" i="2"/>
  <c r="J89" i="2"/>
  <c r="L88" i="2"/>
  <c r="K88" i="2"/>
  <c r="J88" i="2"/>
  <c r="L87" i="2"/>
  <c r="K87" i="2"/>
  <c r="J87" i="2"/>
  <c r="L86" i="2"/>
  <c r="K86" i="2"/>
  <c r="J86" i="2"/>
  <c r="L85" i="2"/>
  <c r="K85" i="2"/>
  <c r="J85" i="2"/>
  <c r="L84" i="2"/>
  <c r="K84" i="2"/>
  <c r="J84" i="2"/>
  <c r="L83" i="2"/>
  <c r="K83" i="2"/>
  <c r="J83" i="2"/>
  <c r="L82" i="2"/>
  <c r="K82" i="2"/>
  <c r="J82" i="2"/>
  <c r="L81" i="2"/>
  <c r="K81" i="2"/>
  <c r="J81" i="2"/>
  <c r="N80" i="2"/>
  <c r="M80" i="2"/>
  <c r="I80" i="2" s="1"/>
  <c r="L80" i="2"/>
  <c r="K80" i="2"/>
  <c r="J80" i="2"/>
  <c r="N79" i="2"/>
  <c r="M79" i="2"/>
  <c r="L79" i="2"/>
  <c r="K79" i="2"/>
  <c r="I79" i="2" s="1"/>
  <c r="J79" i="2"/>
  <c r="N78" i="2"/>
  <c r="M78" i="2"/>
  <c r="L78" i="2"/>
  <c r="J78" i="2"/>
  <c r="L77" i="2"/>
  <c r="K77" i="2"/>
  <c r="J77" i="2"/>
  <c r="J76" i="2"/>
  <c r="J75" i="2"/>
  <c r="J74" i="2"/>
  <c r="J73" i="2"/>
  <c r="J72" i="2"/>
  <c r="J71" i="2"/>
  <c r="J70" i="2"/>
  <c r="N69" i="2"/>
  <c r="M69" i="2"/>
  <c r="J69" i="2"/>
  <c r="N68" i="2"/>
  <c r="M68" i="2"/>
  <c r="J68" i="2"/>
  <c r="N67" i="2"/>
  <c r="M67" i="2"/>
  <c r="K67" i="2"/>
  <c r="J67" i="2"/>
  <c r="E67" i="2"/>
  <c r="L67" i="2" s="1"/>
  <c r="N66" i="2"/>
  <c r="M66" i="2"/>
  <c r="I66" i="2" s="1"/>
  <c r="L66" i="2"/>
  <c r="K66" i="2"/>
  <c r="J66" i="2"/>
  <c r="N65" i="2"/>
  <c r="M65" i="2"/>
  <c r="L65" i="2"/>
  <c r="K65" i="2"/>
  <c r="I65" i="2" s="1"/>
  <c r="J65" i="2"/>
  <c r="N64" i="2"/>
  <c r="M64" i="2"/>
  <c r="I64" i="2" s="1"/>
  <c r="L64" i="2"/>
  <c r="K64" i="2"/>
  <c r="J64" i="2"/>
  <c r="N63" i="2"/>
  <c r="M63" i="2"/>
  <c r="L63" i="2"/>
  <c r="K63" i="2"/>
  <c r="I63" i="2" s="1"/>
  <c r="J63" i="2"/>
  <c r="N62" i="2"/>
  <c r="M62" i="2"/>
  <c r="I62" i="2" s="1"/>
  <c r="L62" i="2"/>
  <c r="K62" i="2"/>
  <c r="J62" i="2"/>
  <c r="N61" i="2"/>
  <c r="M61" i="2"/>
  <c r="L61" i="2"/>
  <c r="K61" i="2"/>
  <c r="I61" i="2" s="1"/>
  <c r="J61" i="2"/>
  <c r="N60" i="2"/>
  <c r="M60" i="2"/>
  <c r="I60" i="2" s="1"/>
  <c r="L60" i="2"/>
  <c r="K60" i="2"/>
  <c r="J60" i="2"/>
  <c r="E12" i="2"/>
  <c r="D12" i="2"/>
  <c r="K8" i="2" s="1"/>
  <c r="K10" i="2"/>
  <c r="K9" i="2"/>
  <c r="K7" i="2"/>
  <c r="K6" i="2"/>
  <c r="L5" i="2"/>
  <c r="K5" i="2"/>
  <c r="J5" i="2"/>
  <c r="L4" i="2"/>
  <c r="K4" i="2"/>
  <c r="J4" i="2"/>
  <c r="P3" i="2"/>
  <c r="O3" i="2"/>
  <c r="N3" i="2"/>
  <c r="M3" i="2"/>
  <c r="L3" i="2"/>
  <c r="K3" i="2"/>
  <c r="J3" i="2"/>
  <c r="K2" i="2"/>
  <c r="D1" i="2"/>
  <c r="D75" i="27"/>
  <c r="D73" i="27"/>
  <c r="D71" i="27"/>
  <c r="D76" i="27"/>
  <c r="D74" i="27"/>
  <c r="D72" i="27"/>
  <c r="D70" i="27"/>
  <c r="D69" i="27"/>
  <c r="D68" i="27"/>
  <c r="D75" i="26"/>
  <c r="D73" i="26"/>
  <c r="D71" i="26"/>
  <c r="D76" i="26"/>
  <c r="D74" i="26"/>
  <c r="D72" i="26"/>
  <c r="D70" i="26"/>
  <c r="D69" i="26"/>
  <c r="D68" i="26"/>
  <c r="D75" i="25"/>
  <c r="D73" i="25"/>
  <c r="D71" i="25"/>
  <c r="D74" i="25"/>
  <c r="D68" i="25"/>
  <c r="D76" i="25"/>
  <c r="D70" i="25"/>
  <c r="D72" i="25"/>
  <c r="D69" i="25"/>
  <c r="D75" i="24"/>
  <c r="D73" i="24"/>
  <c r="D71" i="24"/>
  <c r="D76" i="23"/>
  <c r="D74" i="23"/>
  <c r="D72" i="23"/>
  <c r="D70" i="23"/>
  <c r="D69" i="23"/>
  <c r="D68" i="23"/>
  <c r="D76" i="24"/>
  <c r="D74" i="24"/>
  <c r="D72" i="24"/>
  <c r="D70" i="24"/>
  <c r="D69" i="24"/>
  <c r="D68" i="24"/>
  <c r="D75" i="23"/>
  <c r="D73" i="23"/>
  <c r="D71" i="23"/>
  <c r="D76" i="22"/>
  <c r="D74" i="22"/>
  <c r="D72" i="22"/>
  <c r="D70" i="22"/>
  <c r="D69" i="22"/>
  <c r="D68" i="22"/>
  <c r="D75" i="22"/>
  <c r="D73" i="22"/>
  <c r="D71" i="22"/>
  <c r="D76" i="21"/>
  <c r="D74" i="21"/>
  <c r="D72" i="21"/>
  <c r="D70" i="21"/>
  <c r="D69" i="21"/>
  <c r="D68" i="21"/>
  <c r="D71" i="21"/>
  <c r="D76" i="20"/>
  <c r="D73" i="21"/>
  <c r="D75" i="21"/>
  <c r="D75" i="20"/>
  <c r="D73" i="20"/>
  <c r="D71" i="20"/>
  <c r="D74" i="20"/>
  <c r="D68" i="20"/>
  <c r="D75" i="19"/>
  <c r="D73" i="19"/>
  <c r="D71" i="19"/>
  <c r="D76" i="18"/>
  <c r="D74" i="18"/>
  <c r="D72" i="18"/>
  <c r="D70" i="18"/>
  <c r="D69" i="18"/>
  <c r="D68" i="18"/>
  <c r="D70" i="20"/>
  <c r="D76" i="19"/>
  <c r="D74" i="19"/>
  <c r="D72" i="19"/>
  <c r="D70" i="19"/>
  <c r="D69" i="19"/>
  <c r="D68" i="19"/>
  <c r="D72" i="20"/>
  <c r="D69" i="20"/>
  <c r="D73" i="18"/>
  <c r="D76" i="17"/>
  <c r="D74" i="17"/>
  <c r="D72" i="17"/>
  <c r="D70" i="17"/>
  <c r="D69" i="17"/>
  <c r="D68" i="17"/>
  <c r="D75" i="16"/>
  <c r="D73" i="16"/>
  <c r="D71" i="16"/>
  <c r="D75" i="18"/>
  <c r="D75" i="17"/>
  <c r="D73" i="17"/>
  <c r="D71" i="17"/>
  <c r="D76" i="16"/>
  <c r="D74" i="16"/>
  <c r="D72" i="16"/>
  <c r="D70" i="16"/>
  <c r="D69" i="16"/>
  <c r="D68" i="16"/>
  <c r="D71" i="18"/>
  <c r="D76" i="15"/>
  <c r="D74" i="15"/>
  <c r="D72" i="15"/>
  <c r="D70" i="15"/>
  <c r="D69" i="15"/>
  <c r="D68" i="15"/>
  <c r="D75" i="15"/>
  <c r="D73" i="15"/>
  <c r="D71" i="15"/>
  <c r="D75" i="14"/>
  <c r="D73" i="14"/>
  <c r="D71" i="14"/>
  <c r="D76" i="13"/>
  <c r="D74" i="13"/>
  <c r="D72" i="13"/>
  <c r="D70" i="13"/>
  <c r="D69" i="13"/>
  <c r="D68" i="13"/>
  <c r="D75" i="12"/>
  <c r="D73" i="12"/>
  <c r="D71" i="12"/>
  <c r="D76" i="14"/>
  <c r="D74" i="14"/>
  <c r="D72" i="14"/>
  <c r="D70" i="14"/>
  <c r="D69" i="14"/>
  <c r="D68" i="14"/>
  <c r="D71" i="13"/>
  <c r="D74" i="12"/>
  <c r="D68" i="12"/>
  <c r="D76" i="11"/>
  <c r="D74" i="11"/>
  <c r="D72" i="11"/>
  <c r="D70" i="11"/>
  <c r="D69" i="11"/>
  <c r="D68" i="11"/>
  <c r="D75" i="10"/>
  <c r="D73" i="10"/>
  <c r="D71" i="10"/>
  <c r="D76" i="9"/>
  <c r="D74" i="9"/>
  <c r="D72" i="9"/>
  <c r="D70" i="9"/>
  <c r="D69" i="9"/>
  <c r="D68" i="9"/>
  <c r="D75" i="8"/>
  <c r="D73" i="8"/>
  <c r="D71" i="8"/>
  <c r="D76" i="7"/>
  <c r="D74" i="7"/>
  <c r="D72" i="7"/>
  <c r="D70" i="7"/>
  <c r="D69" i="7"/>
  <c r="D68" i="7"/>
  <c r="D75" i="6"/>
  <c r="D73" i="6"/>
  <c r="D71" i="6"/>
  <c r="D73" i="13"/>
  <c r="D76" i="12"/>
  <c r="D75" i="13"/>
  <c r="D70" i="12"/>
  <c r="D75" i="11"/>
  <c r="D73" i="11"/>
  <c r="D71" i="11"/>
  <c r="D76" i="10"/>
  <c r="D74" i="10"/>
  <c r="D72" i="10"/>
  <c r="D70" i="10"/>
  <c r="D69" i="10"/>
  <c r="D68" i="10"/>
  <c r="D75" i="9"/>
  <c r="D73" i="9"/>
  <c r="D71" i="9"/>
  <c r="D76" i="8"/>
  <c r="D74" i="8"/>
  <c r="D72" i="8"/>
  <c r="D70" i="8"/>
  <c r="D69" i="8"/>
  <c r="D68" i="8"/>
  <c r="D75" i="7"/>
  <c r="D73" i="7"/>
  <c r="D71" i="7"/>
  <c r="D76" i="6"/>
  <c r="D74" i="6"/>
  <c r="D72" i="6"/>
  <c r="D70" i="6"/>
  <c r="D69" i="6"/>
  <c r="D68" i="6"/>
  <c r="D72" i="12"/>
  <c r="D69" i="12"/>
  <c r="D75" i="5"/>
  <c r="D73" i="5"/>
  <c r="D71" i="5"/>
  <c r="D76" i="4"/>
  <c r="D74" i="4"/>
  <c r="D72" i="4"/>
  <c r="D70" i="4"/>
  <c r="D69" i="4"/>
  <c r="D68" i="4"/>
  <c r="D76" i="5"/>
  <c r="D74" i="5"/>
  <c r="D72" i="5"/>
  <c r="D70" i="5"/>
  <c r="D69" i="5"/>
  <c r="D68" i="5"/>
  <c r="D75" i="4"/>
  <c r="D73" i="4"/>
  <c r="D71" i="4"/>
  <c r="D75" i="3"/>
  <c r="D73" i="3"/>
  <c r="D71" i="3"/>
  <c r="D69" i="3"/>
  <c r="D75" i="2"/>
  <c r="D73" i="2"/>
  <c r="D71" i="2"/>
  <c r="D76" i="3"/>
  <c r="D74" i="3"/>
  <c r="D72" i="3"/>
  <c r="D70" i="3"/>
  <c r="D68" i="3"/>
  <c r="D76" i="2"/>
  <c r="D74" i="2"/>
  <c r="D72" i="2"/>
  <c r="D70" i="2"/>
  <c r="D69" i="2"/>
  <c r="D68" i="2"/>
  <c r="K17" i="27" l="1"/>
  <c r="B26" i="1" s="1"/>
  <c r="K17" i="6"/>
  <c r="B5" i="1" s="1"/>
  <c r="K17" i="8"/>
  <c r="B7" i="1" s="1"/>
  <c r="K17" i="10"/>
  <c r="B9" i="1" s="1"/>
  <c r="K17" i="3"/>
  <c r="B2" i="1" s="1"/>
  <c r="K17" i="15"/>
  <c r="B14" i="1" s="1"/>
  <c r="K17" i="12"/>
  <c r="B11" i="1" s="1"/>
  <c r="K17" i="14"/>
  <c r="B13" i="1" s="1"/>
  <c r="K17" i="17"/>
  <c r="B16" i="1" s="1"/>
  <c r="K17" i="19"/>
  <c r="B18" i="1" s="1"/>
  <c r="K17" i="20"/>
  <c r="B19" i="1" s="1"/>
  <c r="K17" i="11"/>
  <c r="B10" i="1" s="1"/>
  <c r="K17" i="21"/>
  <c r="B20" i="1" s="1"/>
  <c r="K17" i="25"/>
  <c r="B24" i="1" s="1"/>
  <c r="K68" i="2"/>
  <c r="E68" i="2" s="1"/>
  <c r="L68" i="2" s="1"/>
  <c r="E69" i="2"/>
  <c r="L69" i="2" s="1"/>
  <c r="K69" i="2"/>
  <c r="K70" i="2"/>
  <c r="E70" i="2" s="1"/>
  <c r="K72" i="2"/>
  <c r="E72" i="2" s="1"/>
  <c r="K74" i="2"/>
  <c r="E74" i="2" s="1"/>
  <c r="K76" i="2"/>
  <c r="E76" i="2"/>
  <c r="K68" i="3"/>
  <c r="E68" i="3" s="1"/>
  <c r="L68" i="3" s="1"/>
  <c r="K70" i="3"/>
  <c r="E70" i="3" s="1"/>
  <c r="K72" i="3"/>
  <c r="E72" i="3" s="1"/>
  <c r="K74" i="3"/>
  <c r="E74" i="3" s="1"/>
  <c r="E76" i="3"/>
  <c r="K76" i="3"/>
  <c r="K71" i="2"/>
  <c r="E71" i="2" s="1"/>
  <c r="K73" i="2"/>
  <c r="E73" i="2" s="1"/>
  <c r="E75" i="2"/>
  <c r="K75" i="2"/>
  <c r="E69" i="3"/>
  <c r="L69" i="3" s="1"/>
  <c r="K69" i="3"/>
  <c r="K71" i="3"/>
  <c r="E71" i="3" s="1"/>
  <c r="K73" i="3"/>
  <c r="E73" i="3" s="1"/>
  <c r="E75" i="3"/>
  <c r="K75" i="3"/>
  <c r="K71" i="4"/>
  <c r="E71" i="4" s="1"/>
  <c r="K73" i="4"/>
  <c r="E73" i="4" s="1"/>
  <c r="K75" i="4"/>
  <c r="E75" i="4"/>
  <c r="E68" i="5"/>
  <c r="L68" i="5" s="1"/>
  <c r="K68" i="5"/>
  <c r="E69" i="5"/>
  <c r="L69" i="5" s="1"/>
  <c r="K69" i="5"/>
  <c r="K70" i="5"/>
  <c r="E70" i="5"/>
  <c r="K72" i="5"/>
  <c r="E72" i="5"/>
  <c r="K74" i="5"/>
  <c r="E74" i="5"/>
  <c r="K76" i="5"/>
  <c r="E76" i="5"/>
  <c r="K68" i="4"/>
  <c r="E68" i="4" s="1"/>
  <c r="L68" i="4" s="1"/>
  <c r="E69" i="4"/>
  <c r="L69" i="4" s="1"/>
  <c r="K69" i="4"/>
  <c r="K70" i="4"/>
  <c r="E70" i="4" s="1"/>
  <c r="K72" i="4"/>
  <c r="E72" i="4" s="1"/>
  <c r="K74" i="4"/>
  <c r="E74" i="4" s="1"/>
  <c r="E76" i="4"/>
  <c r="K76" i="4"/>
  <c r="E71" i="5"/>
  <c r="K71" i="5"/>
  <c r="E73" i="5"/>
  <c r="K73" i="5"/>
  <c r="E75" i="5"/>
  <c r="K75" i="5"/>
  <c r="E69" i="12"/>
  <c r="L69" i="12" s="1"/>
  <c r="K69" i="12"/>
  <c r="K72" i="12"/>
  <c r="E72" i="12"/>
  <c r="K68" i="6"/>
  <c r="E68" i="6" s="1"/>
  <c r="L68" i="6" s="1"/>
  <c r="K69" i="6"/>
  <c r="E69" i="6"/>
  <c r="L69" i="6" s="1"/>
  <c r="K70" i="6"/>
  <c r="E70" i="6" s="1"/>
  <c r="K72" i="6"/>
  <c r="E72" i="6"/>
  <c r="K74" i="6"/>
  <c r="E74" i="6" s="1"/>
  <c r="K76" i="6"/>
  <c r="E76" i="6"/>
  <c r="K71" i="7"/>
  <c r="E71" i="7" s="1"/>
  <c r="K73" i="7"/>
  <c r="E73" i="7" s="1"/>
  <c r="K75" i="7"/>
  <c r="E75" i="7"/>
  <c r="K68" i="8"/>
  <c r="E68" i="8" s="1"/>
  <c r="L68" i="8" s="1"/>
  <c r="E69" i="8"/>
  <c r="L69" i="8" s="1"/>
  <c r="K69" i="8"/>
  <c r="K70" i="8"/>
  <c r="E70" i="8" s="1"/>
  <c r="K72" i="8"/>
  <c r="E72" i="8" s="1"/>
  <c r="K74" i="8"/>
  <c r="E74" i="8" s="1"/>
  <c r="K76" i="8"/>
  <c r="E76" i="8"/>
  <c r="K71" i="9"/>
  <c r="E71" i="9"/>
  <c r="K73" i="9"/>
  <c r="E73" i="9" s="1"/>
  <c r="K75" i="9"/>
  <c r="E75" i="9"/>
  <c r="K68" i="10"/>
  <c r="E68" i="10" s="1"/>
  <c r="L68" i="10" s="1"/>
  <c r="E69" i="10"/>
  <c r="L69" i="10" s="1"/>
  <c r="K69" i="10"/>
  <c r="K70" i="10"/>
  <c r="E70" i="10" s="1"/>
  <c r="K72" i="10"/>
  <c r="E72" i="10" s="1"/>
  <c r="K74" i="10"/>
  <c r="E74" i="10" s="1"/>
  <c r="K76" i="10"/>
  <c r="E76" i="10"/>
  <c r="K71" i="11"/>
  <c r="E71" i="11" s="1"/>
  <c r="K73" i="11"/>
  <c r="E73" i="11" s="1"/>
  <c r="K75" i="11"/>
  <c r="E75" i="11"/>
  <c r="K70" i="12"/>
  <c r="E70" i="12" s="1"/>
  <c r="K75" i="13"/>
  <c r="E75" i="13"/>
  <c r="K76" i="12"/>
  <c r="E76" i="12"/>
  <c r="K73" i="13"/>
  <c r="E73" i="13" s="1"/>
  <c r="K71" i="6"/>
  <c r="E71" i="6"/>
  <c r="K73" i="6"/>
  <c r="E73" i="6" s="1"/>
  <c r="K75" i="6"/>
  <c r="E75" i="6"/>
  <c r="K68" i="7"/>
  <c r="E68" i="7" s="1"/>
  <c r="L68" i="7" s="1"/>
  <c r="K69" i="7"/>
  <c r="E69" i="7"/>
  <c r="L69" i="7" s="1"/>
  <c r="K70" i="7"/>
  <c r="E70" i="7" s="1"/>
  <c r="K72" i="7"/>
  <c r="E72" i="7" s="1"/>
  <c r="K74" i="7"/>
  <c r="E74" i="7" s="1"/>
  <c r="K76" i="7"/>
  <c r="E76" i="7"/>
  <c r="K71" i="8"/>
  <c r="E71" i="8" s="1"/>
  <c r="K73" i="8"/>
  <c r="E73" i="8" s="1"/>
  <c r="K75" i="8"/>
  <c r="E75" i="8"/>
  <c r="K68" i="9"/>
  <c r="E68" i="9" s="1"/>
  <c r="L68" i="9" s="1"/>
  <c r="K69" i="9"/>
  <c r="E69" i="9"/>
  <c r="L69" i="9" s="1"/>
  <c r="K70" i="9"/>
  <c r="E70" i="9" s="1"/>
  <c r="K72" i="9"/>
  <c r="E72" i="9"/>
  <c r="K74" i="9"/>
  <c r="E74" i="9" s="1"/>
  <c r="K76" i="9"/>
  <c r="E76" i="9"/>
  <c r="K71" i="10"/>
  <c r="E71" i="10" s="1"/>
  <c r="K73" i="10"/>
  <c r="E73" i="10" s="1"/>
  <c r="K75" i="10"/>
  <c r="E75" i="10"/>
  <c r="K68" i="11"/>
  <c r="E68" i="11" s="1"/>
  <c r="L68" i="11" s="1"/>
  <c r="K69" i="11"/>
  <c r="E69" i="11"/>
  <c r="L69" i="11" s="1"/>
  <c r="K70" i="11"/>
  <c r="E70" i="11" s="1"/>
  <c r="K72" i="11"/>
  <c r="E72" i="11"/>
  <c r="K74" i="11"/>
  <c r="E74" i="11" s="1"/>
  <c r="K76" i="11"/>
  <c r="E76" i="11"/>
  <c r="K68" i="12"/>
  <c r="E68" i="12" s="1"/>
  <c r="L68" i="12" s="1"/>
  <c r="K74" i="12"/>
  <c r="E74" i="12" s="1"/>
  <c r="K71" i="13"/>
  <c r="E71" i="13" s="1"/>
  <c r="K68" i="14"/>
  <c r="E68" i="14" s="1"/>
  <c r="L68" i="14" s="1"/>
  <c r="E69" i="14"/>
  <c r="L69" i="14" s="1"/>
  <c r="K69" i="14"/>
  <c r="K70" i="14"/>
  <c r="E70" i="14" s="1"/>
  <c r="K72" i="14"/>
  <c r="E72" i="14" s="1"/>
  <c r="K74" i="14"/>
  <c r="E74" i="14" s="1"/>
  <c r="K76" i="14"/>
  <c r="E76" i="14"/>
  <c r="K71" i="12"/>
  <c r="E71" i="12" s="1"/>
  <c r="K73" i="12"/>
  <c r="E73" i="12" s="1"/>
  <c r="E75" i="12"/>
  <c r="K75" i="12"/>
  <c r="K68" i="13"/>
  <c r="E68" i="13" s="1"/>
  <c r="L68" i="13" s="1"/>
  <c r="K69" i="13"/>
  <c r="E69" i="13"/>
  <c r="L69" i="13" s="1"/>
  <c r="K70" i="13"/>
  <c r="E70" i="13" s="1"/>
  <c r="K72" i="13"/>
  <c r="E72" i="13" s="1"/>
  <c r="K74" i="13"/>
  <c r="E74" i="13" s="1"/>
  <c r="E76" i="13"/>
  <c r="K76" i="13"/>
  <c r="K71" i="14"/>
  <c r="E71" i="14" s="1"/>
  <c r="K73" i="14"/>
  <c r="E73" i="14" s="1"/>
  <c r="K75" i="14"/>
  <c r="E75" i="14"/>
  <c r="K71" i="15"/>
  <c r="E71" i="15" s="1"/>
  <c r="K73" i="15"/>
  <c r="E73" i="15" s="1"/>
  <c r="K75" i="15"/>
  <c r="E75" i="15"/>
  <c r="K68" i="15"/>
  <c r="E68" i="15" s="1"/>
  <c r="L68" i="15" s="1"/>
  <c r="E69" i="15"/>
  <c r="L69" i="15" s="1"/>
  <c r="K69" i="15"/>
  <c r="K70" i="15"/>
  <c r="E70" i="15" s="1"/>
  <c r="K72" i="15"/>
  <c r="E72" i="15" s="1"/>
  <c r="K74" i="15"/>
  <c r="E74" i="15" s="1"/>
  <c r="E76" i="15"/>
  <c r="K76" i="15"/>
  <c r="K71" i="18"/>
  <c r="E71" i="18" s="1"/>
  <c r="K68" i="16"/>
  <c r="E68" i="16" s="1"/>
  <c r="L68" i="16" s="1"/>
  <c r="K69" i="16"/>
  <c r="E69" i="16"/>
  <c r="L69" i="16" s="1"/>
  <c r="K70" i="16"/>
  <c r="E70" i="16" s="1"/>
  <c r="K72" i="16"/>
  <c r="E72" i="16" s="1"/>
  <c r="K74" i="16"/>
  <c r="E74" i="16" s="1"/>
  <c r="K76" i="16"/>
  <c r="E76" i="16"/>
  <c r="K71" i="17"/>
  <c r="E71" i="17" s="1"/>
  <c r="K73" i="17"/>
  <c r="E73" i="17" s="1"/>
  <c r="K75" i="17"/>
  <c r="E75" i="17"/>
  <c r="K75" i="18"/>
  <c r="E75" i="18"/>
  <c r="K71" i="16"/>
  <c r="E71" i="16" s="1"/>
  <c r="K73" i="16"/>
  <c r="E73" i="16" s="1"/>
  <c r="K75" i="16"/>
  <c r="E75" i="16"/>
  <c r="K68" i="17"/>
  <c r="E68" i="17" s="1"/>
  <c r="L68" i="17" s="1"/>
  <c r="K69" i="17"/>
  <c r="E69" i="17"/>
  <c r="L69" i="17" s="1"/>
  <c r="K70" i="17"/>
  <c r="E70" i="17" s="1"/>
  <c r="K72" i="17"/>
  <c r="E72" i="17" s="1"/>
  <c r="K74" i="17"/>
  <c r="E74" i="17" s="1"/>
  <c r="K76" i="17"/>
  <c r="E76" i="17"/>
  <c r="K73" i="18"/>
  <c r="E73" i="18" s="1"/>
  <c r="E69" i="20"/>
  <c r="L69" i="20" s="1"/>
  <c r="K69" i="20"/>
  <c r="K72" i="20"/>
  <c r="E72" i="20" s="1"/>
  <c r="K68" i="19"/>
  <c r="E68" i="19" s="1"/>
  <c r="L68" i="19" s="1"/>
  <c r="E69" i="19"/>
  <c r="L69" i="19" s="1"/>
  <c r="K69" i="19"/>
  <c r="K70" i="19"/>
  <c r="E70" i="19" s="1"/>
  <c r="K72" i="19"/>
  <c r="E72" i="19"/>
  <c r="K74" i="19"/>
  <c r="E74" i="19" s="1"/>
  <c r="K76" i="19"/>
  <c r="E76" i="19"/>
  <c r="K70" i="20"/>
  <c r="E70" i="20" s="1"/>
  <c r="K68" i="18"/>
  <c r="E68" i="18" s="1"/>
  <c r="L68" i="18" s="1"/>
  <c r="K69" i="18"/>
  <c r="E69" i="18"/>
  <c r="L69" i="18" s="1"/>
  <c r="K70" i="18"/>
  <c r="E70" i="18" s="1"/>
  <c r="K72" i="18"/>
  <c r="E72" i="18"/>
  <c r="K74" i="18"/>
  <c r="E74" i="18" s="1"/>
  <c r="K76" i="18"/>
  <c r="E76" i="18"/>
  <c r="K71" i="19"/>
  <c r="E71" i="19"/>
  <c r="K73" i="19"/>
  <c r="E73" i="19" s="1"/>
  <c r="K75" i="19"/>
  <c r="E75" i="19"/>
  <c r="E68" i="20"/>
  <c r="L68" i="20" s="1"/>
  <c r="K68" i="20"/>
  <c r="K74" i="20"/>
  <c r="E74" i="20" s="1"/>
  <c r="K71" i="20"/>
  <c r="E71" i="20" s="1"/>
  <c r="K73" i="20"/>
  <c r="E73" i="20" s="1"/>
  <c r="E75" i="20"/>
  <c r="K75" i="20"/>
  <c r="K75" i="21"/>
  <c r="E75" i="21"/>
  <c r="K73" i="21"/>
  <c r="E73" i="21" s="1"/>
  <c r="K76" i="20"/>
  <c r="E76" i="20"/>
  <c r="K71" i="21"/>
  <c r="E71" i="21" s="1"/>
  <c r="K68" i="21"/>
  <c r="E68" i="21" s="1"/>
  <c r="L68" i="21" s="1"/>
  <c r="K69" i="21"/>
  <c r="E69" i="21"/>
  <c r="L69" i="21" s="1"/>
  <c r="K70" i="21"/>
  <c r="E70" i="21" s="1"/>
  <c r="K72" i="21"/>
  <c r="E72" i="21"/>
  <c r="K74" i="21"/>
  <c r="E74" i="21" s="1"/>
  <c r="K76" i="21"/>
  <c r="E76" i="21"/>
  <c r="K71" i="22"/>
  <c r="E71" i="22" s="1"/>
  <c r="K73" i="22"/>
  <c r="E73" i="22" s="1"/>
  <c r="K75" i="22"/>
  <c r="E75" i="22"/>
  <c r="K68" i="22"/>
  <c r="E68" i="22" s="1"/>
  <c r="L68" i="22" s="1"/>
  <c r="E69" i="22"/>
  <c r="L69" i="22" s="1"/>
  <c r="K69" i="22"/>
  <c r="K70" i="22"/>
  <c r="E70" i="22" s="1"/>
  <c r="K72" i="22"/>
  <c r="E72" i="22" s="1"/>
  <c r="K74" i="22"/>
  <c r="E74" i="22" s="1"/>
  <c r="E76" i="22"/>
  <c r="K76" i="22"/>
  <c r="K71" i="23"/>
  <c r="E71" i="23" s="1"/>
  <c r="K73" i="23"/>
  <c r="E73" i="23" s="1"/>
  <c r="K75" i="23"/>
  <c r="E75" i="23"/>
  <c r="E68" i="24"/>
  <c r="L68" i="24" s="1"/>
  <c r="K68" i="24"/>
  <c r="E69" i="24"/>
  <c r="L69" i="24" s="1"/>
  <c r="K69" i="24"/>
  <c r="K70" i="24"/>
  <c r="E70" i="24"/>
  <c r="K72" i="24"/>
  <c r="E72" i="24"/>
  <c r="K74" i="24"/>
  <c r="E74" i="24"/>
  <c r="K76" i="24"/>
  <c r="E76" i="24"/>
  <c r="K68" i="23"/>
  <c r="E68" i="23" s="1"/>
  <c r="L68" i="23" s="1"/>
  <c r="K69" i="23"/>
  <c r="E69" i="23"/>
  <c r="L69" i="23" s="1"/>
  <c r="K70" i="23"/>
  <c r="E70" i="23" s="1"/>
  <c r="K72" i="23"/>
  <c r="E72" i="23"/>
  <c r="K74" i="23"/>
  <c r="E74" i="23" s="1"/>
  <c r="K76" i="23"/>
  <c r="E76" i="23"/>
  <c r="E71" i="24"/>
  <c r="K71" i="24"/>
  <c r="E73" i="24"/>
  <c r="K73" i="24"/>
  <c r="E75" i="24"/>
  <c r="K75" i="24"/>
  <c r="E69" i="25"/>
  <c r="L69" i="25" s="1"/>
  <c r="K69" i="25"/>
  <c r="K72" i="25"/>
  <c r="E72" i="25" s="1"/>
  <c r="K70" i="25"/>
  <c r="E70" i="25" s="1"/>
  <c r="K76" i="25"/>
  <c r="E76" i="25"/>
  <c r="K68" i="25"/>
  <c r="E68" i="25" s="1"/>
  <c r="L68" i="25" s="1"/>
  <c r="K74" i="25"/>
  <c r="E74" i="25" s="1"/>
  <c r="K71" i="25"/>
  <c r="E71" i="25" s="1"/>
  <c r="K73" i="25"/>
  <c r="E73" i="25" s="1"/>
  <c r="E75" i="25"/>
  <c r="K75" i="25"/>
  <c r="K68" i="26"/>
  <c r="E68" i="26" s="1"/>
  <c r="L68" i="26" s="1"/>
  <c r="K69" i="26"/>
  <c r="E69" i="26"/>
  <c r="L69" i="26" s="1"/>
  <c r="K70" i="26"/>
  <c r="E70" i="26" s="1"/>
  <c r="K72" i="26"/>
  <c r="E72" i="26"/>
  <c r="K74" i="26"/>
  <c r="E74" i="26" s="1"/>
  <c r="K76" i="26"/>
  <c r="E76" i="26"/>
  <c r="E71" i="26"/>
  <c r="K71" i="26"/>
  <c r="K73" i="26"/>
  <c r="E73" i="26" s="1"/>
  <c r="E75" i="26"/>
  <c r="K75" i="26"/>
  <c r="K68" i="27"/>
  <c r="E68" i="27" s="1"/>
  <c r="L68" i="27" s="1"/>
  <c r="E69" i="27"/>
  <c r="L69" i="27" s="1"/>
  <c r="K69" i="27"/>
  <c r="K70" i="27"/>
  <c r="E70" i="27" s="1"/>
  <c r="K72" i="27"/>
  <c r="E72" i="27" s="1"/>
  <c r="K74" i="27"/>
  <c r="E74" i="27" s="1"/>
  <c r="K76" i="27"/>
  <c r="E76" i="27"/>
  <c r="K71" i="27"/>
  <c r="E71" i="27" s="1"/>
  <c r="K73" i="27"/>
  <c r="E73" i="27" s="1"/>
  <c r="E75" i="27"/>
  <c r="K75" i="27"/>
  <c r="K17" i="2"/>
  <c r="B1" i="1" s="1"/>
  <c r="L26" i="2"/>
  <c r="J26" i="2"/>
  <c r="V26" i="2"/>
  <c r="T26" i="2"/>
  <c r="V28" i="2"/>
  <c r="T28" i="2"/>
  <c r="L34" i="2"/>
  <c r="J34" i="2"/>
  <c r="L37" i="2"/>
  <c r="J37" i="2"/>
  <c r="V37" i="2"/>
  <c r="T37" i="2"/>
  <c r="V34" i="2"/>
  <c r="T34" i="2"/>
  <c r="I67" i="2"/>
  <c r="L23" i="2"/>
  <c r="J23" i="2"/>
  <c r="L25" i="2"/>
  <c r="J25" i="2"/>
  <c r="V25" i="2"/>
  <c r="T25" i="2"/>
  <c r="V27" i="2"/>
  <c r="T27" i="2"/>
  <c r="L29" i="2"/>
  <c r="J29" i="2"/>
  <c r="V30" i="2"/>
  <c r="T30" i="2"/>
  <c r="L31" i="2"/>
  <c r="J31" i="2"/>
  <c r="L35" i="2"/>
  <c r="J35" i="2"/>
  <c r="V38" i="2"/>
  <c r="T38" i="2"/>
  <c r="U22" i="2"/>
  <c r="K22" i="2"/>
  <c r="L24" i="2"/>
  <c r="J24" i="2"/>
  <c r="V24" i="2"/>
  <c r="T24" i="2"/>
  <c r="L28" i="2"/>
  <c r="J28" i="2"/>
  <c r="L30" i="2"/>
  <c r="J30" i="2"/>
  <c r="V32" i="2"/>
  <c r="T32" i="2"/>
  <c r="V36" i="2"/>
  <c r="T36" i="2"/>
  <c r="V23" i="2"/>
  <c r="T23" i="2"/>
  <c r="K27" i="2"/>
  <c r="U29" i="2"/>
  <c r="L32" i="2"/>
  <c r="J32" i="2"/>
  <c r="L33" i="2"/>
  <c r="J33" i="2"/>
  <c r="V31" i="2"/>
  <c r="T31" i="2"/>
  <c r="L36" i="2"/>
  <c r="J36" i="2"/>
  <c r="V33" i="2"/>
  <c r="T33" i="2"/>
  <c r="V35" i="2"/>
  <c r="T35" i="2"/>
  <c r="L38" i="2"/>
  <c r="J38" i="2"/>
  <c r="I80" i="3"/>
  <c r="U22" i="3"/>
  <c r="K22" i="3"/>
  <c r="K17" i="4"/>
  <c r="B3" i="1" s="1"/>
  <c r="J28" i="4"/>
  <c r="L28" i="4"/>
  <c r="J29" i="4"/>
  <c r="L29" i="4"/>
  <c r="K17" i="5"/>
  <c r="B4" i="1" s="1"/>
  <c r="U29" i="5"/>
  <c r="K27" i="5"/>
  <c r="L28" i="5"/>
  <c r="J28" i="5"/>
  <c r="L34" i="5"/>
  <c r="J34" i="5"/>
  <c r="V38" i="5"/>
  <c r="T38" i="5"/>
  <c r="V22" i="6"/>
  <c r="W22" i="6" s="1"/>
  <c r="T22" i="6"/>
  <c r="J26" i="4"/>
  <c r="L26" i="4"/>
  <c r="T28" i="4"/>
  <c r="V28" i="4"/>
  <c r="T29" i="4"/>
  <c r="V29" i="4"/>
  <c r="J32" i="4"/>
  <c r="L32" i="4"/>
  <c r="J33" i="4"/>
  <c r="L33" i="4"/>
  <c r="J34" i="4"/>
  <c r="L34" i="4"/>
  <c r="J37" i="4"/>
  <c r="L37" i="4"/>
  <c r="T37" i="4"/>
  <c r="V37" i="4"/>
  <c r="T38" i="4"/>
  <c r="V38" i="4"/>
  <c r="T34" i="4"/>
  <c r="V34" i="4"/>
  <c r="L23" i="5"/>
  <c r="J23" i="5"/>
  <c r="L25" i="5"/>
  <c r="J25" i="5"/>
  <c r="L26" i="5"/>
  <c r="J26" i="5"/>
  <c r="V25" i="5"/>
  <c r="T25" i="5"/>
  <c r="V27" i="5"/>
  <c r="T27" i="5"/>
  <c r="V28" i="5"/>
  <c r="T28" i="5"/>
  <c r="V30" i="5"/>
  <c r="T30" i="5"/>
  <c r="L31" i="5"/>
  <c r="J31" i="5"/>
  <c r="L32" i="5"/>
  <c r="J32" i="5"/>
  <c r="L33" i="5"/>
  <c r="J33" i="5"/>
  <c r="L36" i="5"/>
  <c r="J36" i="5"/>
  <c r="L37" i="5"/>
  <c r="J37" i="5"/>
  <c r="V37" i="5"/>
  <c r="T37" i="5"/>
  <c r="V34" i="5"/>
  <c r="T34" i="5"/>
  <c r="V23" i="6"/>
  <c r="W23" i="6" s="1"/>
  <c r="T23" i="6"/>
  <c r="I79" i="3"/>
  <c r="U29" i="3"/>
  <c r="K27" i="3"/>
  <c r="U22" i="4"/>
  <c r="K22" i="4"/>
  <c r="J23" i="4"/>
  <c r="L23" i="4"/>
  <c r="J24" i="4"/>
  <c r="L24" i="4"/>
  <c r="J25" i="4"/>
  <c r="L25" i="4"/>
  <c r="T24" i="4"/>
  <c r="V24" i="4"/>
  <c r="T25" i="4"/>
  <c r="V25" i="4"/>
  <c r="T27" i="4"/>
  <c r="V27" i="4"/>
  <c r="T30" i="4"/>
  <c r="V30" i="4"/>
  <c r="J30" i="4"/>
  <c r="L30" i="4"/>
  <c r="J31" i="4"/>
  <c r="L31" i="4"/>
  <c r="J35" i="4"/>
  <c r="L35" i="4"/>
  <c r="J36" i="4"/>
  <c r="L36" i="4"/>
  <c r="T32" i="4"/>
  <c r="V32" i="4"/>
  <c r="V22" i="5"/>
  <c r="W22" i="5" s="1"/>
  <c r="T22" i="5"/>
  <c r="L24" i="5"/>
  <c r="J24" i="5"/>
  <c r="V24" i="5"/>
  <c r="T24" i="5"/>
  <c r="L30" i="5"/>
  <c r="J30" i="5"/>
  <c r="L35" i="5"/>
  <c r="J35" i="5"/>
  <c r="V32" i="5"/>
  <c r="T32" i="5"/>
  <c r="V36" i="5"/>
  <c r="T36" i="5"/>
  <c r="I63" i="3"/>
  <c r="T23" i="4"/>
  <c r="V23" i="4"/>
  <c r="T26" i="4"/>
  <c r="V26" i="4"/>
  <c r="T31" i="4"/>
  <c r="V31" i="4"/>
  <c r="T33" i="4"/>
  <c r="V33" i="4"/>
  <c r="T35" i="4"/>
  <c r="V35" i="4"/>
  <c r="T36" i="4"/>
  <c r="V36" i="4"/>
  <c r="J38" i="4"/>
  <c r="L38" i="4"/>
  <c r="V23" i="5"/>
  <c r="W23" i="5" s="1"/>
  <c r="T23" i="5"/>
  <c r="V26" i="5"/>
  <c r="T26" i="5"/>
  <c r="L29" i="5"/>
  <c r="J29" i="5"/>
  <c r="V31" i="5"/>
  <c r="T31" i="5"/>
  <c r="V33" i="5"/>
  <c r="T33" i="5"/>
  <c r="V35" i="5"/>
  <c r="T35" i="5"/>
  <c r="L38" i="5"/>
  <c r="J38" i="5"/>
  <c r="L5" i="5"/>
  <c r="I90" i="6"/>
  <c r="I94" i="6"/>
  <c r="I98" i="6"/>
  <c r="I102" i="6"/>
  <c r="I106" i="6"/>
  <c r="I110" i="6"/>
  <c r="I114" i="6"/>
  <c r="I118" i="6"/>
  <c r="I122" i="6"/>
  <c r="I126" i="6"/>
  <c r="I130" i="6"/>
  <c r="I134" i="6"/>
  <c r="I138" i="6"/>
  <c r="I142" i="6"/>
  <c r="I146" i="6"/>
  <c r="K23" i="6" s="1"/>
  <c r="U22" i="7"/>
  <c r="K22" i="7"/>
  <c r="J24" i="7"/>
  <c r="L24" i="7"/>
  <c r="T24" i="7"/>
  <c r="V24" i="7"/>
  <c r="U29" i="7"/>
  <c r="K27" i="7"/>
  <c r="J28" i="7"/>
  <c r="L28" i="7"/>
  <c r="J30" i="7"/>
  <c r="L30" i="7"/>
  <c r="J34" i="7"/>
  <c r="L34" i="7"/>
  <c r="J35" i="7"/>
  <c r="L35" i="7"/>
  <c r="T32" i="7"/>
  <c r="V32" i="7"/>
  <c r="T38" i="7"/>
  <c r="V38" i="7"/>
  <c r="T36" i="7"/>
  <c r="V36" i="7"/>
  <c r="U22" i="8"/>
  <c r="K22" i="8"/>
  <c r="L23" i="8"/>
  <c r="J23" i="8"/>
  <c r="L24" i="8"/>
  <c r="J24" i="8"/>
  <c r="L25" i="8"/>
  <c r="J25" i="8"/>
  <c r="V24" i="8"/>
  <c r="T24" i="8"/>
  <c r="V25" i="8"/>
  <c r="T25" i="8"/>
  <c r="V27" i="8"/>
  <c r="T27" i="8"/>
  <c r="L28" i="8"/>
  <c r="J28" i="8"/>
  <c r="L29" i="8"/>
  <c r="J29" i="8"/>
  <c r="V30" i="8"/>
  <c r="T30" i="8"/>
  <c r="L30" i="8"/>
  <c r="J30" i="8"/>
  <c r="L31" i="8"/>
  <c r="J31" i="8"/>
  <c r="L35" i="8"/>
  <c r="J35" i="8"/>
  <c r="L36" i="8"/>
  <c r="J36" i="8"/>
  <c r="V32" i="8"/>
  <c r="T32" i="8"/>
  <c r="U22" i="9"/>
  <c r="K22" i="9"/>
  <c r="J24" i="9"/>
  <c r="L24" i="9"/>
  <c r="T24" i="9"/>
  <c r="V24" i="9"/>
  <c r="U29" i="9"/>
  <c r="K27" i="9"/>
  <c r="J28" i="9"/>
  <c r="L28" i="9"/>
  <c r="J30" i="9"/>
  <c r="L30" i="9"/>
  <c r="J34" i="9"/>
  <c r="L34" i="9"/>
  <c r="J35" i="9"/>
  <c r="L35" i="9"/>
  <c r="T32" i="9"/>
  <c r="V32" i="9"/>
  <c r="T38" i="9"/>
  <c r="V38" i="9"/>
  <c r="T36" i="9"/>
  <c r="V36" i="9"/>
  <c r="U22" i="10"/>
  <c r="K22" i="10"/>
  <c r="L23" i="10"/>
  <c r="J23" i="10"/>
  <c r="L24" i="10"/>
  <c r="J24" i="10"/>
  <c r="L25" i="10"/>
  <c r="J25" i="10"/>
  <c r="V24" i="10"/>
  <c r="T24" i="10"/>
  <c r="V25" i="10"/>
  <c r="T25" i="10"/>
  <c r="V27" i="10"/>
  <c r="T27" i="10"/>
  <c r="L28" i="10"/>
  <c r="J28" i="10"/>
  <c r="L29" i="10"/>
  <c r="J29" i="10"/>
  <c r="V30" i="10"/>
  <c r="T30" i="10"/>
  <c r="L30" i="10"/>
  <c r="J30" i="10"/>
  <c r="L31" i="10"/>
  <c r="J31" i="10"/>
  <c r="L35" i="10"/>
  <c r="J35" i="10"/>
  <c r="L36" i="10"/>
  <c r="J36" i="10"/>
  <c r="V32" i="10"/>
  <c r="T32" i="10"/>
  <c r="U22" i="11"/>
  <c r="K22" i="11"/>
  <c r="T35" i="11"/>
  <c r="V35" i="11"/>
  <c r="L25" i="12"/>
  <c r="J25" i="12"/>
  <c r="V27" i="12"/>
  <c r="T27" i="12"/>
  <c r="K22" i="5"/>
  <c r="I394" i="5"/>
  <c r="J22" i="6"/>
  <c r="J26" i="6"/>
  <c r="J32" i="6"/>
  <c r="J38" i="6"/>
  <c r="I150" i="6"/>
  <c r="I154" i="6"/>
  <c r="K25" i="6" s="1"/>
  <c r="I158" i="6"/>
  <c r="I162" i="6"/>
  <c r="U25" i="6" s="1"/>
  <c r="I166" i="6"/>
  <c r="I170" i="6"/>
  <c r="U27" i="6" s="1"/>
  <c r="I174" i="6"/>
  <c r="K29" i="6" s="1"/>
  <c r="I178" i="6"/>
  <c r="U30" i="6" s="1"/>
  <c r="I182" i="6"/>
  <c r="I186" i="6"/>
  <c r="K31" i="6" s="1"/>
  <c r="I190" i="6"/>
  <c r="I194" i="6"/>
  <c r="I198" i="6"/>
  <c r="I202" i="6"/>
  <c r="K36" i="6" s="1"/>
  <c r="I206" i="6"/>
  <c r="I210" i="6"/>
  <c r="I214" i="6"/>
  <c r="I218" i="6"/>
  <c r="I222" i="6"/>
  <c r="I226" i="6"/>
  <c r="I230" i="6"/>
  <c r="I234" i="6"/>
  <c r="I238" i="6"/>
  <c r="I242" i="6"/>
  <c r="I246" i="6"/>
  <c r="I250" i="6"/>
  <c r="I254" i="6"/>
  <c r="I258" i="6"/>
  <c r="I262" i="6"/>
  <c r="I266" i="6"/>
  <c r="I270" i="6"/>
  <c r="I274" i="6"/>
  <c r="I278" i="6"/>
  <c r="I282" i="6"/>
  <c r="I286" i="6"/>
  <c r="I290" i="6"/>
  <c r="I294" i="6"/>
  <c r="I298" i="6"/>
  <c r="I302" i="6"/>
  <c r="I306" i="6"/>
  <c r="I310" i="6"/>
  <c r="I314" i="6"/>
  <c r="I318" i="6"/>
  <c r="I322" i="6"/>
  <c r="I326" i="6"/>
  <c r="I330" i="6"/>
  <c r="I334" i="6"/>
  <c r="I338" i="6"/>
  <c r="I342" i="6"/>
  <c r="I346" i="6"/>
  <c r="I350" i="6"/>
  <c r="I354" i="6"/>
  <c r="I358" i="6"/>
  <c r="I362" i="6"/>
  <c r="I366" i="6"/>
  <c r="I370" i="6"/>
  <c r="I374" i="6"/>
  <c r="I378" i="6"/>
  <c r="I382" i="6"/>
  <c r="I386" i="6"/>
  <c r="I390" i="6"/>
  <c r="I394" i="6"/>
  <c r="I398" i="6"/>
  <c r="V35" i="10"/>
  <c r="T35" i="10"/>
  <c r="J33" i="11"/>
  <c r="L33" i="11"/>
  <c r="T34" i="11"/>
  <c r="V34" i="11"/>
  <c r="L29" i="12"/>
  <c r="J29" i="12"/>
  <c r="J23" i="7"/>
  <c r="L23" i="7"/>
  <c r="T23" i="7"/>
  <c r="V23" i="7"/>
  <c r="J25" i="7"/>
  <c r="L25" i="7"/>
  <c r="J26" i="7"/>
  <c r="L26" i="7"/>
  <c r="T25" i="7"/>
  <c r="V25" i="7"/>
  <c r="T26" i="7"/>
  <c r="V26" i="7"/>
  <c r="T27" i="7"/>
  <c r="V27" i="7"/>
  <c r="T28" i="7"/>
  <c r="V28" i="7"/>
  <c r="J29" i="7"/>
  <c r="L29" i="7"/>
  <c r="T30" i="7"/>
  <c r="V30" i="7"/>
  <c r="J31" i="7"/>
  <c r="L31" i="7"/>
  <c r="J32" i="7"/>
  <c r="L32" i="7"/>
  <c r="J33" i="7"/>
  <c r="L33" i="7"/>
  <c r="T31" i="7"/>
  <c r="V31" i="7"/>
  <c r="J36" i="7"/>
  <c r="L36" i="7"/>
  <c r="J37" i="7"/>
  <c r="L37" i="7"/>
  <c r="T33" i="7"/>
  <c r="V33" i="7"/>
  <c r="T37" i="7"/>
  <c r="V37" i="7"/>
  <c r="T34" i="7"/>
  <c r="V34" i="7"/>
  <c r="T35" i="7"/>
  <c r="V35" i="7"/>
  <c r="J38" i="7"/>
  <c r="L38" i="7"/>
  <c r="I67" i="8"/>
  <c r="V23" i="8"/>
  <c r="T23" i="8"/>
  <c r="L26" i="8"/>
  <c r="J26" i="8"/>
  <c r="V26" i="8"/>
  <c r="T26" i="8"/>
  <c r="V28" i="8"/>
  <c r="T28" i="8"/>
  <c r="U29" i="8"/>
  <c r="K27" i="8"/>
  <c r="L32" i="8"/>
  <c r="J32" i="8"/>
  <c r="L33" i="8"/>
  <c r="J33" i="8"/>
  <c r="L34" i="8"/>
  <c r="J34" i="8"/>
  <c r="V31" i="8"/>
  <c r="T31" i="8"/>
  <c r="L37" i="8"/>
  <c r="J37" i="8"/>
  <c r="V33" i="8"/>
  <c r="T33" i="8"/>
  <c r="V37" i="8"/>
  <c r="T37" i="8"/>
  <c r="V38" i="8"/>
  <c r="T38" i="8"/>
  <c r="V34" i="8"/>
  <c r="T34" i="8"/>
  <c r="V35" i="8"/>
  <c r="T35" i="8"/>
  <c r="V36" i="8"/>
  <c r="T36" i="8"/>
  <c r="L38" i="8"/>
  <c r="J38" i="8"/>
  <c r="J23" i="9"/>
  <c r="L23" i="9"/>
  <c r="T23" i="9"/>
  <c r="V23" i="9"/>
  <c r="J25" i="9"/>
  <c r="L25" i="9"/>
  <c r="J26" i="9"/>
  <c r="L26" i="9"/>
  <c r="T25" i="9"/>
  <c r="V25" i="9"/>
  <c r="T26" i="9"/>
  <c r="V26" i="9"/>
  <c r="T27" i="9"/>
  <c r="V27" i="9"/>
  <c r="T28" i="9"/>
  <c r="V28" i="9"/>
  <c r="J29" i="9"/>
  <c r="L29" i="9"/>
  <c r="T30" i="9"/>
  <c r="V30" i="9"/>
  <c r="J31" i="9"/>
  <c r="L31" i="9"/>
  <c r="J32" i="9"/>
  <c r="L32" i="9"/>
  <c r="J33" i="9"/>
  <c r="L33" i="9"/>
  <c r="T31" i="9"/>
  <c r="V31" i="9"/>
  <c r="J36" i="9"/>
  <c r="L36" i="9"/>
  <c r="J37" i="9"/>
  <c r="L37" i="9"/>
  <c r="T33" i="9"/>
  <c r="V33" i="9"/>
  <c r="T37" i="9"/>
  <c r="V37" i="9"/>
  <c r="T34" i="9"/>
  <c r="V34" i="9"/>
  <c r="T35" i="9"/>
  <c r="V35" i="9"/>
  <c r="J38" i="9"/>
  <c r="L38" i="9"/>
  <c r="I67" i="10"/>
  <c r="V23" i="10"/>
  <c r="T23" i="10"/>
  <c r="L26" i="10"/>
  <c r="J26" i="10"/>
  <c r="V26" i="10"/>
  <c r="T26" i="10"/>
  <c r="V28" i="10"/>
  <c r="T28" i="10"/>
  <c r="U29" i="10"/>
  <c r="K27" i="10"/>
  <c r="L32" i="10"/>
  <c r="J32" i="10"/>
  <c r="L33" i="10"/>
  <c r="J33" i="10"/>
  <c r="L34" i="10"/>
  <c r="J34" i="10"/>
  <c r="V31" i="10"/>
  <c r="T31" i="10"/>
  <c r="L37" i="10"/>
  <c r="J37" i="10"/>
  <c r="V33" i="10"/>
  <c r="T33" i="10"/>
  <c r="V37" i="10"/>
  <c r="T37" i="10"/>
  <c r="V38" i="10"/>
  <c r="T38" i="10"/>
  <c r="V34" i="10"/>
  <c r="T34" i="10"/>
  <c r="V36" i="10"/>
  <c r="T36" i="10"/>
  <c r="L38" i="10"/>
  <c r="J38" i="10"/>
  <c r="I67" i="11"/>
  <c r="J23" i="11"/>
  <c r="L23" i="11"/>
  <c r="T23" i="11"/>
  <c r="V23" i="11"/>
  <c r="T26" i="11"/>
  <c r="V26" i="11"/>
  <c r="T31" i="11"/>
  <c r="V31" i="11"/>
  <c r="T33" i="11"/>
  <c r="V33" i="11"/>
  <c r="J38" i="11"/>
  <c r="L38" i="11"/>
  <c r="L23" i="12"/>
  <c r="J23" i="12"/>
  <c r="V25" i="12"/>
  <c r="T25" i="12"/>
  <c r="V30" i="12"/>
  <c r="T30" i="12"/>
  <c r="K27" i="4"/>
  <c r="I398" i="5"/>
  <c r="J33" i="6"/>
  <c r="J37" i="6"/>
  <c r="I67" i="6"/>
  <c r="I141" i="6"/>
  <c r="I148" i="6"/>
  <c r="I149" i="6"/>
  <c r="I152" i="6"/>
  <c r="I153" i="6"/>
  <c r="K24" i="6" s="1"/>
  <c r="I156" i="6"/>
  <c r="I157" i="6"/>
  <c r="I160" i="6"/>
  <c r="I161" i="6"/>
  <c r="U24" i="6" s="1"/>
  <c r="I164" i="6"/>
  <c r="I165" i="6"/>
  <c r="I168" i="6"/>
  <c r="I169" i="6"/>
  <c r="I172" i="6"/>
  <c r="I173" i="6"/>
  <c r="K28" i="6" s="1"/>
  <c r="I176" i="6"/>
  <c r="I177" i="6"/>
  <c r="I180" i="6"/>
  <c r="I181" i="6"/>
  <c r="I184" i="6"/>
  <c r="I185" i="6"/>
  <c r="K30" i="6" s="1"/>
  <c r="I188" i="6"/>
  <c r="I189" i="6"/>
  <c r="I192" i="6"/>
  <c r="I193" i="6"/>
  <c r="I196" i="6"/>
  <c r="K34" i="6" s="1"/>
  <c r="I197" i="6"/>
  <c r="I200" i="6"/>
  <c r="I201" i="6"/>
  <c r="K35" i="6" s="1"/>
  <c r="I204" i="6"/>
  <c r="I205" i="6"/>
  <c r="I208" i="6"/>
  <c r="I209" i="6"/>
  <c r="U32" i="6" s="1"/>
  <c r="I212" i="6"/>
  <c r="I213" i="6"/>
  <c r="I216" i="6"/>
  <c r="I217" i="6"/>
  <c r="I220" i="6"/>
  <c r="I221" i="6"/>
  <c r="I224" i="6"/>
  <c r="I225" i="6"/>
  <c r="I228" i="6"/>
  <c r="I229" i="6"/>
  <c r="I232" i="6"/>
  <c r="I233" i="6"/>
  <c r="I236" i="6"/>
  <c r="U38" i="6" s="1"/>
  <c r="I237" i="6"/>
  <c r="I240" i="6"/>
  <c r="I241" i="6"/>
  <c r="I244" i="6"/>
  <c r="I245" i="6"/>
  <c r="I248" i="6"/>
  <c r="I249" i="6"/>
  <c r="I252" i="6"/>
  <c r="I253" i="6"/>
  <c r="I256" i="6"/>
  <c r="I257" i="6"/>
  <c r="I260" i="6"/>
  <c r="I261" i="6"/>
  <c r="I264" i="6"/>
  <c r="I265" i="6"/>
  <c r="I268" i="6"/>
  <c r="I269" i="6"/>
  <c r="I272" i="6"/>
  <c r="I273" i="6"/>
  <c r="I276" i="6"/>
  <c r="I277" i="6"/>
  <c r="I280" i="6"/>
  <c r="I281" i="6"/>
  <c r="I284" i="6"/>
  <c r="I285" i="6"/>
  <c r="I288" i="6"/>
  <c r="I289" i="6"/>
  <c r="I292" i="6"/>
  <c r="I293" i="6"/>
  <c r="I296" i="6"/>
  <c r="I297" i="6"/>
  <c r="I300" i="6"/>
  <c r="I301" i="6"/>
  <c r="I304" i="6"/>
  <c r="I305" i="6"/>
  <c r="I308" i="6"/>
  <c r="I309" i="6"/>
  <c r="I312" i="6"/>
  <c r="I313" i="6"/>
  <c r="I316" i="6"/>
  <c r="I317" i="6"/>
  <c r="I320" i="6"/>
  <c r="I321" i="6"/>
  <c r="I324" i="6"/>
  <c r="I325" i="6"/>
  <c r="I328" i="6"/>
  <c r="I329" i="6"/>
  <c r="I332" i="6"/>
  <c r="I333" i="6"/>
  <c r="I336" i="6"/>
  <c r="U36" i="6" s="1"/>
  <c r="I337" i="6"/>
  <c r="I340" i="6"/>
  <c r="I341" i="6"/>
  <c r="I344" i="6"/>
  <c r="I345" i="6"/>
  <c r="I348" i="6"/>
  <c r="I349" i="6"/>
  <c r="I352" i="6"/>
  <c r="K39" i="6" s="1"/>
  <c r="I353" i="6"/>
  <c r="I356" i="6"/>
  <c r="I357" i="6"/>
  <c r="I360" i="6"/>
  <c r="I361" i="6"/>
  <c r="I364" i="6"/>
  <c r="I365" i="6"/>
  <c r="I368" i="6"/>
  <c r="I369" i="6"/>
  <c r="I372" i="6"/>
  <c r="I373" i="6"/>
  <c r="I376" i="6"/>
  <c r="I377" i="6"/>
  <c r="I380" i="6"/>
  <c r="I381" i="6"/>
  <c r="I384" i="6"/>
  <c r="I385" i="6"/>
  <c r="I388" i="6"/>
  <c r="I392" i="6"/>
  <c r="I396" i="6"/>
  <c r="K17" i="7"/>
  <c r="B6" i="1" s="1"/>
  <c r="K17" i="9"/>
  <c r="B8" i="1" s="1"/>
  <c r="J26" i="11"/>
  <c r="L26" i="11"/>
  <c r="T28" i="11"/>
  <c r="V28" i="11"/>
  <c r="J32" i="11"/>
  <c r="L32" i="11"/>
  <c r="J37" i="11"/>
  <c r="L37" i="11"/>
  <c r="T37" i="11"/>
  <c r="V37" i="11"/>
  <c r="I67" i="12"/>
  <c r="L5" i="13"/>
  <c r="K5" i="13"/>
  <c r="I60" i="13"/>
  <c r="I64" i="13"/>
  <c r="U29" i="13"/>
  <c r="K27" i="13"/>
  <c r="L24" i="11"/>
  <c r="V24" i="11"/>
  <c r="L27" i="11"/>
  <c r="L28" i="11"/>
  <c r="V29" i="11"/>
  <c r="L30" i="11"/>
  <c r="V32" i="11"/>
  <c r="L34" i="11"/>
  <c r="L35" i="11"/>
  <c r="V36" i="11"/>
  <c r="V38" i="11"/>
  <c r="I158" i="11"/>
  <c r="I166" i="11"/>
  <c r="I174" i="11"/>
  <c r="K29" i="11" s="1"/>
  <c r="I182" i="11"/>
  <c r="I190" i="11"/>
  <c r="I198" i="11"/>
  <c r="I206" i="11"/>
  <c r="I214" i="11"/>
  <c r="I222" i="11"/>
  <c r="I230" i="11"/>
  <c r="I238" i="11"/>
  <c r="I246" i="11"/>
  <c r="I254" i="11"/>
  <c r="I262" i="11"/>
  <c r="I270" i="11"/>
  <c r="I278" i="11"/>
  <c r="I286" i="11"/>
  <c r="I294" i="11"/>
  <c r="I302" i="11"/>
  <c r="I310" i="11"/>
  <c r="I318" i="11"/>
  <c r="I326" i="11"/>
  <c r="I334" i="11"/>
  <c r="I342" i="11"/>
  <c r="I350" i="11"/>
  <c r="I358" i="11"/>
  <c r="I366" i="11"/>
  <c r="I374" i="11"/>
  <c r="I382" i="11"/>
  <c r="I390" i="11"/>
  <c r="I398" i="11"/>
  <c r="I63" i="12"/>
  <c r="I93" i="12"/>
  <c r="I101" i="12"/>
  <c r="I109" i="12"/>
  <c r="I117" i="12"/>
  <c r="I125" i="12"/>
  <c r="I133" i="12"/>
  <c r="I141" i="12"/>
  <c r="I149" i="12"/>
  <c r="I157" i="12"/>
  <c r="I165" i="12"/>
  <c r="I173" i="12"/>
  <c r="K28" i="12" s="1"/>
  <c r="I181" i="12"/>
  <c r="K17" i="13"/>
  <c r="B12" i="1" s="1"/>
  <c r="I67" i="14"/>
  <c r="L26" i="14"/>
  <c r="J26" i="14"/>
  <c r="I396" i="11"/>
  <c r="U29" i="12"/>
  <c r="K27" i="12"/>
  <c r="I79" i="13"/>
  <c r="U22" i="13"/>
  <c r="K22" i="13"/>
  <c r="U22" i="14"/>
  <c r="K22" i="14"/>
  <c r="L23" i="14"/>
  <c r="J23" i="14"/>
  <c r="L24" i="14"/>
  <c r="J24" i="14"/>
  <c r="L25" i="14"/>
  <c r="J25" i="14"/>
  <c r="V25" i="14"/>
  <c r="T25" i="14"/>
  <c r="L29" i="14"/>
  <c r="J29" i="14"/>
  <c r="I154" i="11"/>
  <c r="K25" i="11" s="1"/>
  <c r="I162" i="11"/>
  <c r="U25" i="11" s="1"/>
  <c r="I170" i="11"/>
  <c r="U27" i="11" s="1"/>
  <c r="I178" i="11"/>
  <c r="U30" i="11" s="1"/>
  <c r="I186" i="11"/>
  <c r="K31" i="11" s="1"/>
  <c r="I194" i="11"/>
  <c r="I202" i="11"/>
  <c r="K36" i="11" s="1"/>
  <c r="I210" i="11"/>
  <c r="I218" i="11"/>
  <c r="I226" i="11"/>
  <c r="I234" i="11"/>
  <c r="I242" i="11"/>
  <c r="I250" i="11"/>
  <c r="I258" i="11"/>
  <c r="I266" i="11"/>
  <c r="I274" i="11"/>
  <c r="I282" i="11"/>
  <c r="I290" i="11"/>
  <c r="I298" i="11"/>
  <c r="I306" i="11"/>
  <c r="I314" i="11"/>
  <c r="I322" i="11"/>
  <c r="I330" i="11"/>
  <c r="I338" i="11"/>
  <c r="I346" i="11"/>
  <c r="I354" i="11"/>
  <c r="I362" i="11"/>
  <c r="I370" i="11"/>
  <c r="I378" i="11"/>
  <c r="I386" i="11"/>
  <c r="I394" i="11"/>
  <c r="I97" i="12"/>
  <c r="I105" i="12"/>
  <c r="I113" i="12"/>
  <c r="I121" i="12"/>
  <c r="I129" i="12"/>
  <c r="I137" i="12"/>
  <c r="I145" i="12"/>
  <c r="I153" i="12"/>
  <c r="K24" i="12" s="1"/>
  <c r="I161" i="12"/>
  <c r="U24" i="12" s="1"/>
  <c r="I169" i="12"/>
  <c r="I177" i="12"/>
  <c r="V23" i="14"/>
  <c r="T23" i="14"/>
  <c r="V27" i="14"/>
  <c r="T27" i="14"/>
  <c r="V28" i="14"/>
  <c r="T28" i="14"/>
  <c r="V29" i="14"/>
  <c r="T29" i="14"/>
  <c r="I157" i="14"/>
  <c r="I165" i="14"/>
  <c r="I173" i="14"/>
  <c r="K28" i="14" s="1"/>
  <c r="I179" i="14"/>
  <c r="I180" i="14"/>
  <c r="I183" i="14"/>
  <c r="I184" i="14"/>
  <c r="I187" i="14"/>
  <c r="K32" i="14" s="1"/>
  <c r="I188" i="14"/>
  <c r="I191" i="14"/>
  <c r="I192" i="14"/>
  <c r="I195" i="14"/>
  <c r="K33" i="14" s="1"/>
  <c r="I196" i="14"/>
  <c r="K34" i="14" s="1"/>
  <c r="I199" i="14"/>
  <c r="U31" i="14" s="1"/>
  <c r="I200" i="14"/>
  <c r="I203" i="14"/>
  <c r="K37" i="14" s="1"/>
  <c r="I204" i="14"/>
  <c r="I207" i="14"/>
  <c r="I208" i="14"/>
  <c r="I211" i="14"/>
  <c r="I212" i="14"/>
  <c r="I215" i="14"/>
  <c r="I216" i="14"/>
  <c r="I219" i="14"/>
  <c r="I220" i="14"/>
  <c r="I223" i="14"/>
  <c r="I224" i="14"/>
  <c r="I227" i="14"/>
  <c r="I228" i="14"/>
  <c r="I231" i="14"/>
  <c r="U33" i="14" s="1"/>
  <c r="I232" i="14"/>
  <c r="I235" i="14"/>
  <c r="U37" i="14" s="1"/>
  <c r="I236" i="14"/>
  <c r="U38" i="14" s="1"/>
  <c r="I239" i="14"/>
  <c r="I240" i="14"/>
  <c r="I243" i="14"/>
  <c r="I244" i="14"/>
  <c r="I247" i="14"/>
  <c r="I248" i="14"/>
  <c r="I251" i="14"/>
  <c r="U34" i="14" s="1"/>
  <c r="I252" i="14"/>
  <c r="I255" i="14"/>
  <c r="I256" i="14"/>
  <c r="I259" i="14"/>
  <c r="I260" i="14"/>
  <c r="I263" i="14"/>
  <c r="I264" i="14"/>
  <c r="I267" i="14"/>
  <c r="I268" i="14"/>
  <c r="I271" i="14"/>
  <c r="I272" i="14"/>
  <c r="I275" i="14"/>
  <c r="I276" i="14"/>
  <c r="I279" i="14"/>
  <c r="U35" i="14" s="1"/>
  <c r="I280" i="14"/>
  <c r="I283" i="14"/>
  <c r="I284" i="14"/>
  <c r="I287" i="14"/>
  <c r="I288" i="14"/>
  <c r="I291" i="14"/>
  <c r="I292" i="14"/>
  <c r="I295" i="14"/>
  <c r="I296" i="14"/>
  <c r="I299" i="14"/>
  <c r="I300" i="14"/>
  <c r="I303" i="14"/>
  <c r="I304" i="14"/>
  <c r="I307" i="14"/>
  <c r="I308" i="14"/>
  <c r="I311" i="14"/>
  <c r="I312" i="14"/>
  <c r="I315" i="14"/>
  <c r="I316" i="14"/>
  <c r="I319" i="14"/>
  <c r="I323" i="14"/>
  <c r="I327" i="14"/>
  <c r="I331" i="14"/>
  <c r="J29" i="15"/>
  <c r="L29" i="15"/>
  <c r="J23" i="15"/>
  <c r="L23" i="15"/>
  <c r="T25" i="15"/>
  <c r="V25" i="15"/>
  <c r="T30" i="15"/>
  <c r="V30" i="15"/>
  <c r="K27" i="14"/>
  <c r="I161" i="14"/>
  <c r="U24" i="14" s="1"/>
  <c r="I169" i="14"/>
  <c r="I177" i="14"/>
  <c r="I181" i="14"/>
  <c r="I185" i="14"/>
  <c r="K30" i="14" s="1"/>
  <c r="I189" i="14"/>
  <c r="I193" i="14"/>
  <c r="I197" i="14"/>
  <c r="I201" i="14"/>
  <c r="K35" i="14" s="1"/>
  <c r="I205" i="14"/>
  <c r="I209" i="14"/>
  <c r="U32" i="14" s="1"/>
  <c r="I213" i="14"/>
  <c r="I217" i="14"/>
  <c r="I221" i="14"/>
  <c r="I225" i="14"/>
  <c r="I229" i="14"/>
  <c r="I233" i="14"/>
  <c r="I237" i="14"/>
  <c r="I241" i="14"/>
  <c r="I245" i="14"/>
  <c r="I249" i="14"/>
  <c r="I253" i="14"/>
  <c r="I257" i="14"/>
  <c r="I261" i="14"/>
  <c r="I265" i="14"/>
  <c r="I269" i="14"/>
  <c r="I273" i="14"/>
  <c r="I277" i="14"/>
  <c r="I281" i="14"/>
  <c r="I285" i="14"/>
  <c r="I289" i="14"/>
  <c r="I293" i="14"/>
  <c r="I297" i="14"/>
  <c r="I301" i="14"/>
  <c r="I305" i="14"/>
  <c r="I309" i="14"/>
  <c r="I313" i="14"/>
  <c r="I317" i="14"/>
  <c r="L22" i="16"/>
  <c r="M22" i="16" s="1"/>
  <c r="J22" i="16"/>
  <c r="L24" i="16"/>
  <c r="J24" i="16"/>
  <c r="L28" i="16"/>
  <c r="J28" i="16"/>
  <c r="L30" i="16"/>
  <c r="J30" i="16"/>
  <c r="I159" i="14"/>
  <c r="I167" i="14"/>
  <c r="U26" i="14" s="1"/>
  <c r="I175" i="14"/>
  <c r="I67" i="15"/>
  <c r="J25" i="15"/>
  <c r="L25" i="15"/>
  <c r="T27" i="15"/>
  <c r="V27" i="15"/>
  <c r="J31" i="15"/>
  <c r="L31" i="15"/>
  <c r="V23" i="15"/>
  <c r="L26" i="15"/>
  <c r="V26" i="15"/>
  <c r="L27" i="15"/>
  <c r="V28" i="15"/>
  <c r="V29" i="15"/>
  <c r="V31" i="15"/>
  <c r="L32" i="15"/>
  <c r="V32" i="15"/>
  <c r="L33" i="15"/>
  <c r="V33" i="15"/>
  <c r="L34" i="15"/>
  <c r="V34" i="15"/>
  <c r="L35" i="15"/>
  <c r="V35" i="15"/>
  <c r="L36" i="15"/>
  <c r="V36" i="15"/>
  <c r="L37" i="15"/>
  <c r="V37" i="15"/>
  <c r="L38" i="15"/>
  <c r="V38" i="15"/>
  <c r="I97" i="15"/>
  <c r="I105" i="15"/>
  <c r="I113" i="15"/>
  <c r="I121" i="15"/>
  <c r="I129" i="15"/>
  <c r="I137" i="15"/>
  <c r="I145" i="15"/>
  <c r="I153" i="15"/>
  <c r="K24" i="15" s="1"/>
  <c r="I161" i="15"/>
  <c r="U24" i="15" s="1"/>
  <c r="I169" i="15"/>
  <c r="I177" i="15"/>
  <c r="I185" i="15"/>
  <c r="K30" i="15" s="1"/>
  <c r="I193" i="15"/>
  <c r="L33" i="16"/>
  <c r="J33" i="16"/>
  <c r="L35" i="16"/>
  <c r="J35" i="16"/>
  <c r="L37" i="16"/>
  <c r="J37" i="16"/>
  <c r="I90" i="16"/>
  <c r="I94" i="16"/>
  <c r="I98" i="16"/>
  <c r="I102" i="16"/>
  <c r="I106" i="16"/>
  <c r="I110" i="16"/>
  <c r="I114" i="16"/>
  <c r="I118" i="16"/>
  <c r="I122" i="16"/>
  <c r="I126" i="16"/>
  <c r="I130" i="16"/>
  <c r="I134" i="16"/>
  <c r="I138" i="16"/>
  <c r="I142" i="16"/>
  <c r="I146" i="16"/>
  <c r="K23" i="16" s="1"/>
  <c r="I150" i="16"/>
  <c r="I154" i="16"/>
  <c r="K25" i="16" s="1"/>
  <c r="I158" i="16"/>
  <c r="I162" i="16"/>
  <c r="U25" i="16" s="1"/>
  <c r="I166" i="16"/>
  <c r="I170" i="16"/>
  <c r="U27" i="16" s="1"/>
  <c r="I174" i="16"/>
  <c r="K29" i="16" s="1"/>
  <c r="I178" i="16"/>
  <c r="U30" i="16" s="1"/>
  <c r="I182" i="16"/>
  <c r="I186" i="16"/>
  <c r="K31" i="16" s="1"/>
  <c r="I190" i="16"/>
  <c r="I194" i="16"/>
  <c r="I198" i="16"/>
  <c r="I202" i="16"/>
  <c r="K36" i="16" s="1"/>
  <c r="I206" i="16"/>
  <c r="I210" i="16"/>
  <c r="I214" i="16"/>
  <c r="I218" i="16"/>
  <c r="I222" i="16"/>
  <c r="I226" i="16"/>
  <c r="I230" i="16"/>
  <c r="I234" i="16"/>
  <c r="I238" i="16"/>
  <c r="I242" i="16"/>
  <c r="I246" i="16"/>
  <c r="I250" i="16"/>
  <c r="I254" i="16"/>
  <c r="I258" i="16"/>
  <c r="I262" i="16"/>
  <c r="I266" i="16"/>
  <c r="I270" i="16"/>
  <c r="I274" i="16"/>
  <c r="I278" i="16"/>
  <c r="I282" i="16"/>
  <c r="I286" i="16"/>
  <c r="I290" i="16"/>
  <c r="I294" i="16"/>
  <c r="I298" i="16"/>
  <c r="I302" i="16"/>
  <c r="I306" i="16"/>
  <c r="I310" i="16"/>
  <c r="I314" i="16"/>
  <c r="I318" i="16"/>
  <c r="I322" i="16"/>
  <c r="I326" i="16"/>
  <c r="I330" i="16"/>
  <c r="I334" i="16"/>
  <c r="I338" i="16"/>
  <c r="I342" i="16"/>
  <c r="I346" i="16"/>
  <c r="I350" i="16"/>
  <c r="I354" i="16"/>
  <c r="I358" i="16"/>
  <c r="I362" i="16"/>
  <c r="I366" i="16"/>
  <c r="I370" i="16"/>
  <c r="I374" i="16"/>
  <c r="I378" i="16"/>
  <c r="I382" i="16"/>
  <c r="I386" i="16"/>
  <c r="I390" i="16"/>
  <c r="I394" i="16"/>
  <c r="I398" i="16"/>
  <c r="V23" i="16"/>
  <c r="T23" i="16"/>
  <c r="V31" i="16"/>
  <c r="T31" i="16"/>
  <c r="V33" i="16"/>
  <c r="T33" i="16"/>
  <c r="V35" i="16"/>
  <c r="T35" i="16"/>
  <c r="V37" i="16"/>
  <c r="T37" i="16"/>
  <c r="J23" i="17"/>
  <c r="L23" i="17"/>
  <c r="T23" i="17"/>
  <c r="V23" i="17"/>
  <c r="J25" i="17"/>
  <c r="L25" i="17"/>
  <c r="J26" i="17"/>
  <c r="L26" i="17"/>
  <c r="T25" i="17"/>
  <c r="V25" i="17"/>
  <c r="T26" i="17"/>
  <c r="V26" i="17"/>
  <c r="T27" i="17"/>
  <c r="V27" i="17"/>
  <c r="T28" i="17"/>
  <c r="V28" i="17"/>
  <c r="J29" i="17"/>
  <c r="L29" i="17"/>
  <c r="T30" i="17"/>
  <c r="V30" i="17"/>
  <c r="J31" i="17"/>
  <c r="L31" i="17"/>
  <c r="J32" i="17"/>
  <c r="L32" i="17"/>
  <c r="J33" i="17"/>
  <c r="L33" i="17"/>
  <c r="T31" i="17"/>
  <c r="V31" i="17"/>
  <c r="J36" i="17"/>
  <c r="L36" i="17"/>
  <c r="J37" i="17"/>
  <c r="L37" i="17"/>
  <c r="T33" i="17"/>
  <c r="V33" i="17"/>
  <c r="T37" i="17"/>
  <c r="V37" i="17"/>
  <c r="T38" i="17"/>
  <c r="V38" i="17"/>
  <c r="T34" i="17"/>
  <c r="V34" i="17"/>
  <c r="T35" i="17"/>
  <c r="V35" i="17"/>
  <c r="T36" i="17"/>
  <c r="V36" i="17"/>
  <c r="J38" i="17"/>
  <c r="L38" i="17"/>
  <c r="W24" i="18"/>
  <c r="I101" i="15"/>
  <c r="I109" i="15"/>
  <c r="I117" i="15"/>
  <c r="I125" i="15"/>
  <c r="I133" i="15"/>
  <c r="I141" i="15"/>
  <c r="I149" i="15"/>
  <c r="I157" i="15"/>
  <c r="I165" i="15"/>
  <c r="I173" i="15"/>
  <c r="K28" i="15" s="1"/>
  <c r="I181" i="15"/>
  <c r="I189" i="15"/>
  <c r="I197" i="15"/>
  <c r="K17" i="16"/>
  <c r="B15" i="1" s="1"/>
  <c r="L26" i="16"/>
  <c r="J26" i="16"/>
  <c r="L32" i="16"/>
  <c r="J32" i="16"/>
  <c r="L38" i="16"/>
  <c r="J38" i="16"/>
  <c r="I92" i="16"/>
  <c r="I96" i="16"/>
  <c r="I100" i="16"/>
  <c r="I104" i="16"/>
  <c r="I108" i="16"/>
  <c r="I112" i="16"/>
  <c r="I116" i="16"/>
  <c r="I120" i="16"/>
  <c r="I124" i="16"/>
  <c r="I128" i="16"/>
  <c r="I132" i="16"/>
  <c r="I136" i="16"/>
  <c r="I140" i="16"/>
  <c r="I144" i="16"/>
  <c r="I148" i="16"/>
  <c r="I152" i="16"/>
  <c r="I156" i="16"/>
  <c r="I160" i="16"/>
  <c r="I164" i="16"/>
  <c r="I168" i="16"/>
  <c r="I172" i="16"/>
  <c r="I176" i="16"/>
  <c r="I180" i="16"/>
  <c r="I184" i="16"/>
  <c r="I188" i="16"/>
  <c r="I192" i="16"/>
  <c r="I196" i="16"/>
  <c r="K34" i="16" s="1"/>
  <c r="I200" i="16"/>
  <c r="I204" i="16"/>
  <c r="I208" i="16"/>
  <c r="I212" i="16"/>
  <c r="I216" i="16"/>
  <c r="I220" i="16"/>
  <c r="I224" i="16"/>
  <c r="I228" i="16"/>
  <c r="I232" i="16"/>
  <c r="I236" i="16"/>
  <c r="U38" i="16" s="1"/>
  <c r="I240" i="16"/>
  <c r="I244" i="16"/>
  <c r="I248" i="16"/>
  <c r="I252" i="16"/>
  <c r="I256" i="16"/>
  <c r="I260" i="16"/>
  <c r="I264" i="16"/>
  <c r="I268" i="16"/>
  <c r="I272" i="16"/>
  <c r="I276" i="16"/>
  <c r="I280" i="16"/>
  <c r="I284" i="16"/>
  <c r="I288" i="16"/>
  <c r="I292" i="16"/>
  <c r="I296" i="16"/>
  <c r="I300" i="16"/>
  <c r="I304" i="16"/>
  <c r="I308" i="16"/>
  <c r="I312" i="16"/>
  <c r="I316" i="16"/>
  <c r="I320" i="16"/>
  <c r="I324" i="16"/>
  <c r="I328" i="16"/>
  <c r="I332" i="16"/>
  <c r="I333" i="16"/>
  <c r="I336" i="16"/>
  <c r="U36" i="16" s="1"/>
  <c r="I337" i="16"/>
  <c r="I340" i="16"/>
  <c r="I341" i="16"/>
  <c r="I344" i="16"/>
  <c r="I345" i="16"/>
  <c r="I348" i="16"/>
  <c r="I349" i="16"/>
  <c r="I352" i="16"/>
  <c r="K39" i="16" s="1"/>
  <c r="I353" i="16"/>
  <c r="I356" i="16"/>
  <c r="I357" i="16"/>
  <c r="I360" i="16"/>
  <c r="I364" i="16"/>
  <c r="I368" i="16"/>
  <c r="I372" i="16"/>
  <c r="I376" i="16"/>
  <c r="I380" i="16"/>
  <c r="I384" i="16"/>
  <c r="I388" i="16"/>
  <c r="I392" i="16"/>
  <c r="I396" i="16"/>
  <c r="K17" i="18"/>
  <c r="B17" i="1" s="1"/>
  <c r="V22" i="16"/>
  <c r="W22" i="16" s="1"/>
  <c r="T22" i="16"/>
  <c r="V24" i="16"/>
  <c r="T24" i="16"/>
  <c r="V26" i="16"/>
  <c r="T26" i="16"/>
  <c r="V28" i="16"/>
  <c r="T28" i="16"/>
  <c r="V32" i="16"/>
  <c r="T32" i="16"/>
  <c r="V34" i="16"/>
  <c r="T34" i="16"/>
  <c r="U22" i="17"/>
  <c r="K22" i="17"/>
  <c r="J24" i="17"/>
  <c r="L24" i="17"/>
  <c r="T24" i="17"/>
  <c r="V24" i="17"/>
  <c r="U29" i="17"/>
  <c r="K27" i="17"/>
  <c r="J28" i="17"/>
  <c r="L28" i="17"/>
  <c r="J30" i="17"/>
  <c r="L30" i="17"/>
  <c r="J34" i="17"/>
  <c r="L34" i="17"/>
  <c r="J35" i="17"/>
  <c r="L35" i="17"/>
  <c r="T32" i="17"/>
  <c r="V32" i="17"/>
  <c r="L26" i="18"/>
  <c r="J26" i="18"/>
  <c r="K5" i="16"/>
  <c r="K5" i="18"/>
  <c r="V37" i="18"/>
  <c r="I92" i="18"/>
  <c r="I100" i="18"/>
  <c r="I108" i="18"/>
  <c r="I116" i="18"/>
  <c r="I124" i="18"/>
  <c r="L28" i="19"/>
  <c r="J28" i="19"/>
  <c r="V34" i="19"/>
  <c r="T34" i="19"/>
  <c r="J22" i="18"/>
  <c r="T22" i="18"/>
  <c r="T23" i="18"/>
  <c r="J24" i="18"/>
  <c r="T24" i="18"/>
  <c r="T26" i="18"/>
  <c r="J27" i="18"/>
  <c r="T27" i="18"/>
  <c r="J28" i="18"/>
  <c r="T28" i="18"/>
  <c r="J29" i="18"/>
  <c r="T29" i="18"/>
  <c r="J30" i="18"/>
  <c r="T30" i="18"/>
  <c r="J31" i="18"/>
  <c r="T31" i="18"/>
  <c r="J32" i="18"/>
  <c r="T32" i="18"/>
  <c r="J33" i="18"/>
  <c r="T33" i="18"/>
  <c r="J34" i="18"/>
  <c r="T34" i="18"/>
  <c r="J35" i="18"/>
  <c r="T35" i="18"/>
  <c r="J36" i="18"/>
  <c r="L37" i="18"/>
  <c r="I90" i="18"/>
  <c r="I98" i="18"/>
  <c r="I106" i="18"/>
  <c r="I114" i="18"/>
  <c r="I122" i="18"/>
  <c r="I130" i="18"/>
  <c r="I138" i="18"/>
  <c r="I146" i="18"/>
  <c r="K23" i="18" s="1"/>
  <c r="I154" i="18"/>
  <c r="K25" i="18" s="1"/>
  <c r="I162" i="18"/>
  <c r="U25" i="18" s="1"/>
  <c r="I67" i="19"/>
  <c r="L26" i="19"/>
  <c r="J26" i="19"/>
  <c r="V28" i="19"/>
  <c r="T28" i="19"/>
  <c r="L32" i="19"/>
  <c r="J32" i="19"/>
  <c r="L33" i="19"/>
  <c r="J33" i="19"/>
  <c r="V31" i="19"/>
  <c r="T31" i="19"/>
  <c r="V33" i="19"/>
  <c r="T33" i="19"/>
  <c r="U22" i="19"/>
  <c r="K22" i="19"/>
  <c r="L24" i="19"/>
  <c r="J24" i="19"/>
  <c r="V24" i="19"/>
  <c r="T24" i="19"/>
  <c r="L30" i="19"/>
  <c r="J30" i="19"/>
  <c r="L37" i="19"/>
  <c r="J37" i="19"/>
  <c r="V37" i="19"/>
  <c r="T37" i="19"/>
  <c r="L38" i="18"/>
  <c r="I94" i="18"/>
  <c r="I102" i="18"/>
  <c r="I110" i="18"/>
  <c r="I118" i="18"/>
  <c r="I126" i="18"/>
  <c r="V23" i="19"/>
  <c r="T23" i="19"/>
  <c r="V26" i="19"/>
  <c r="T26" i="19"/>
  <c r="V35" i="19"/>
  <c r="T35" i="19"/>
  <c r="I202" i="19"/>
  <c r="K36" i="19" s="1"/>
  <c r="I210" i="19"/>
  <c r="I218" i="19"/>
  <c r="I226" i="19"/>
  <c r="I234" i="19"/>
  <c r="I242" i="19"/>
  <c r="I250" i="19"/>
  <c r="I258" i="19"/>
  <c r="I266" i="19"/>
  <c r="I274" i="19"/>
  <c r="I282" i="19"/>
  <c r="U22" i="20"/>
  <c r="K22" i="20"/>
  <c r="W23" i="21"/>
  <c r="I67" i="21"/>
  <c r="I198" i="19"/>
  <c r="I206" i="19"/>
  <c r="I214" i="19"/>
  <c r="I222" i="19"/>
  <c r="I230" i="19"/>
  <c r="I238" i="19"/>
  <c r="I246" i="19"/>
  <c r="I254" i="19"/>
  <c r="I262" i="19"/>
  <c r="I270" i="19"/>
  <c r="I278" i="19"/>
  <c r="J40" i="21"/>
  <c r="K40" i="21" s="1"/>
  <c r="W24" i="21"/>
  <c r="W25" i="21" s="1"/>
  <c r="W26" i="21" s="1"/>
  <c r="W27" i="21" s="1"/>
  <c r="W28" i="21" s="1"/>
  <c r="T29" i="21"/>
  <c r="T40" i="21" s="1"/>
  <c r="U40" i="21" s="1"/>
  <c r="V29" i="21"/>
  <c r="J28" i="21"/>
  <c r="L28" i="21"/>
  <c r="J34" i="21"/>
  <c r="L34" i="21"/>
  <c r="T38" i="21"/>
  <c r="V38" i="21"/>
  <c r="K27" i="20"/>
  <c r="I327" i="20"/>
  <c r="I335" i="20"/>
  <c r="I343" i="20"/>
  <c r="I351" i="20"/>
  <c r="K38" i="20" s="1"/>
  <c r="I359" i="20"/>
  <c r="I367" i="20"/>
  <c r="I375" i="20"/>
  <c r="I383" i="20"/>
  <c r="I391" i="20"/>
  <c r="I399" i="20"/>
  <c r="L23" i="21"/>
  <c r="M23" i="21" s="1"/>
  <c r="L25" i="21"/>
  <c r="L27" i="21"/>
  <c r="L29" i="21"/>
  <c r="L31" i="21"/>
  <c r="L33" i="21"/>
  <c r="L35" i="21"/>
  <c r="L37" i="21"/>
  <c r="U22" i="22"/>
  <c r="K22" i="22"/>
  <c r="J24" i="22"/>
  <c r="L24" i="22"/>
  <c r="T24" i="22"/>
  <c r="V24" i="22"/>
  <c r="J30" i="22"/>
  <c r="L30" i="22"/>
  <c r="J35" i="22"/>
  <c r="L35" i="22"/>
  <c r="T32" i="22"/>
  <c r="V32" i="22"/>
  <c r="K17" i="22"/>
  <c r="B21" i="1" s="1"/>
  <c r="T23" i="22"/>
  <c r="V23" i="22"/>
  <c r="T26" i="22"/>
  <c r="V26" i="22"/>
  <c r="T31" i="22"/>
  <c r="V31" i="22"/>
  <c r="T33" i="22"/>
  <c r="V33" i="22"/>
  <c r="T35" i="22"/>
  <c r="V35" i="22"/>
  <c r="K17" i="23"/>
  <c r="B22" i="1" s="1"/>
  <c r="I323" i="20"/>
  <c r="I331" i="20"/>
  <c r="I339" i="20"/>
  <c r="I347" i="20"/>
  <c r="I355" i="20"/>
  <c r="I363" i="20"/>
  <c r="I371" i="20"/>
  <c r="I379" i="20"/>
  <c r="I387" i="20"/>
  <c r="I395" i="20"/>
  <c r="L22" i="21"/>
  <c r="M22" i="21" s="1"/>
  <c r="L24" i="21"/>
  <c r="M24" i="21" s="1"/>
  <c r="L26" i="21"/>
  <c r="L30" i="21"/>
  <c r="L32" i="21"/>
  <c r="L36" i="21"/>
  <c r="L38" i="21"/>
  <c r="I94" i="21"/>
  <c r="J28" i="22"/>
  <c r="L28" i="22"/>
  <c r="J26" i="22"/>
  <c r="L26" i="22"/>
  <c r="T28" i="22"/>
  <c r="V28" i="22"/>
  <c r="J32" i="22"/>
  <c r="L32" i="22"/>
  <c r="J33" i="22"/>
  <c r="L33" i="22"/>
  <c r="J37" i="22"/>
  <c r="L37" i="22"/>
  <c r="T37" i="22"/>
  <c r="V37" i="22"/>
  <c r="T34" i="22"/>
  <c r="V34" i="22"/>
  <c r="J22" i="23"/>
  <c r="L22" i="23"/>
  <c r="M22" i="23" s="1"/>
  <c r="J23" i="23"/>
  <c r="L23" i="23"/>
  <c r="J24" i="23"/>
  <c r="L24" i="23"/>
  <c r="J25" i="23"/>
  <c r="L25" i="23"/>
  <c r="J26" i="23"/>
  <c r="L26" i="23"/>
  <c r="J27" i="23"/>
  <c r="L27" i="23"/>
  <c r="J28" i="23"/>
  <c r="L28" i="23"/>
  <c r="J29" i="23"/>
  <c r="L29" i="23"/>
  <c r="J30" i="23"/>
  <c r="L30" i="23"/>
  <c r="J31" i="23"/>
  <c r="L31" i="23"/>
  <c r="J32" i="23"/>
  <c r="L32" i="23"/>
  <c r="J33" i="23"/>
  <c r="L33" i="23"/>
  <c r="J34" i="23"/>
  <c r="L34" i="23"/>
  <c r="J35" i="23"/>
  <c r="L35" i="23"/>
  <c r="J36" i="23"/>
  <c r="L36" i="23"/>
  <c r="J37" i="23"/>
  <c r="L37" i="23"/>
  <c r="J38" i="23"/>
  <c r="L38" i="23"/>
  <c r="I108" i="23"/>
  <c r="W23" i="24"/>
  <c r="I320" i="22"/>
  <c r="I328" i="22"/>
  <c r="I336" i="22"/>
  <c r="U36" i="22" s="1"/>
  <c r="I337" i="22"/>
  <c r="I340" i="22"/>
  <c r="I341" i="22"/>
  <c r="I344" i="22"/>
  <c r="I345" i="22"/>
  <c r="I348" i="22"/>
  <c r="I349" i="22"/>
  <c r="I352" i="22"/>
  <c r="K39" i="22" s="1"/>
  <c r="I353" i="22"/>
  <c r="I356" i="22"/>
  <c r="I357" i="22"/>
  <c r="I360" i="22"/>
  <c r="I361" i="22"/>
  <c r="I364" i="22"/>
  <c r="I365" i="22"/>
  <c r="I368" i="22"/>
  <c r="I369" i="22"/>
  <c r="I372" i="22"/>
  <c r="I373" i="22"/>
  <c r="I376" i="22"/>
  <c r="I377" i="22"/>
  <c r="I380" i="22"/>
  <c r="I381" i="22"/>
  <c r="I384" i="22"/>
  <c r="I385" i="22"/>
  <c r="I388" i="22"/>
  <c r="I389" i="22"/>
  <c r="I392" i="22"/>
  <c r="I393" i="22"/>
  <c r="I396" i="22"/>
  <c r="I397" i="22"/>
  <c r="I67" i="23"/>
  <c r="I92" i="23"/>
  <c r="I93" i="23"/>
  <c r="I96" i="23"/>
  <c r="I97" i="23"/>
  <c r="I100" i="23"/>
  <c r="I104" i="23"/>
  <c r="K17" i="24"/>
  <c r="B23" i="1" s="1"/>
  <c r="M24" i="24"/>
  <c r="M25" i="24" s="1"/>
  <c r="M26" i="24" s="1"/>
  <c r="I67" i="24"/>
  <c r="T22" i="23"/>
  <c r="V22" i="23"/>
  <c r="W22" i="23" s="1"/>
  <c r="T23" i="23"/>
  <c r="V23" i="23"/>
  <c r="W23" i="23" s="1"/>
  <c r="T24" i="23"/>
  <c r="V24" i="23"/>
  <c r="T25" i="23"/>
  <c r="V25" i="23"/>
  <c r="T26" i="23"/>
  <c r="V26" i="23"/>
  <c r="T27" i="23"/>
  <c r="V27" i="23"/>
  <c r="T28" i="23"/>
  <c r="V28" i="23"/>
  <c r="T29" i="23"/>
  <c r="V29" i="23"/>
  <c r="T30" i="23"/>
  <c r="V30" i="23"/>
  <c r="T31" i="23"/>
  <c r="V31" i="23"/>
  <c r="T32" i="23"/>
  <c r="V32" i="23"/>
  <c r="T33" i="23"/>
  <c r="V33" i="23"/>
  <c r="T34" i="23"/>
  <c r="V34" i="23"/>
  <c r="T35" i="23"/>
  <c r="V35" i="23"/>
  <c r="T36" i="23"/>
  <c r="V36" i="23"/>
  <c r="T37" i="23"/>
  <c r="V37" i="23"/>
  <c r="T38" i="23"/>
  <c r="V38" i="23"/>
  <c r="W24" i="24"/>
  <c r="W25" i="24" s="1"/>
  <c r="W26" i="24" s="1"/>
  <c r="I316" i="22"/>
  <c r="I324" i="22"/>
  <c r="I332" i="22"/>
  <c r="I338" i="22"/>
  <c r="I342" i="22"/>
  <c r="I346" i="22"/>
  <c r="I350" i="22"/>
  <c r="I354" i="22"/>
  <c r="I358" i="22"/>
  <c r="I362" i="22"/>
  <c r="I366" i="22"/>
  <c r="I370" i="22"/>
  <c r="I374" i="22"/>
  <c r="I378" i="22"/>
  <c r="I382" i="22"/>
  <c r="I386" i="22"/>
  <c r="I390" i="22"/>
  <c r="I394" i="22"/>
  <c r="I398" i="22"/>
  <c r="I90" i="23"/>
  <c r="I94" i="23"/>
  <c r="I98" i="23"/>
  <c r="I102" i="23"/>
  <c r="J22" i="24"/>
  <c r="T22" i="24"/>
  <c r="J23" i="24"/>
  <c r="T23" i="24"/>
  <c r="J24" i="24"/>
  <c r="T24" i="24"/>
  <c r="J25" i="24"/>
  <c r="T25" i="24"/>
  <c r="J26" i="24"/>
  <c r="T26" i="24"/>
  <c r="J28" i="24"/>
  <c r="T28" i="24"/>
  <c r="J30" i="24"/>
  <c r="T31" i="24"/>
  <c r="J32" i="24"/>
  <c r="T32" i="24"/>
  <c r="J33" i="24"/>
  <c r="T33" i="24"/>
  <c r="T34" i="24"/>
  <c r="J35" i="24"/>
  <c r="T35" i="24"/>
  <c r="J36" i="24"/>
  <c r="T36" i="24"/>
  <c r="J37" i="24"/>
  <c r="T37" i="24"/>
  <c r="J38" i="24"/>
  <c r="T38" i="24"/>
  <c r="I95" i="24"/>
  <c r="I103" i="24"/>
  <c r="I111" i="24"/>
  <c r="I119" i="24"/>
  <c r="I124" i="24"/>
  <c r="I128" i="24"/>
  <c r="I132" i="24"/>
  <c r="I136" i="24"/>
  <c r="I140" i="24"/>
  <c r="I144" i="24"/>
  <c r="I148" i="24"/>
  <c r="I152" i="24"/>
  <c r="I156" i="24"/>
  <c r="I160" i="24"/>
  <c r="I164" i="24"/>
  <c r="I168" i="24"/>
  <c r="I172" i="24"/>
  <c r="I176" i="24"/>
  <c r="I180" i="24"/>
  <c r="I184" i="24"/>
  <c r="I188" i="24"/>
  <c r="I192" i="24"/>
  <c r="I196" i="24"/>
  <c r="K34" i="24" s="1"/>
  <c r="I200" i="24"/>
  <c r="I91" i="24"/>
  <c r="I99" i="24"/>
  <c r="I107" i="24"/>
  <c r="I115" i="24"/>
  <c r="I170" i="24"/>
  <c r="U27" i="24" s="1"/>
  <c r="I174" i="24"/>
  <c r="K29" i="24" s="1"/>
  <c r="I178" i="24"/>
  <c r="U30" i="24" s="1"/>
  <c r="I182" i="24"/>
  <c r="I186" i="24"/>
  <c r="K31" i="24" s="1"/>
  <c r="I190" i="24"/>
  <c r="I194" i="24"/>
  <c r="I198" i="24"/>
  <c r="I386" i="24"/>
  <c r="I394" i="24"/>
  <c r="I60" i="25"/>
  <c r="I64" i="25"/>
  <c r="I67" i="25"/>
  <c r="I62" i="25"/>
  <c r="I66" i="25"/>
  <c r="U22" i="25"/>
  <c r="K22" i="25"/>
  <c r="I380" i="24"/>
  <c r="I388" i="24"/>
  <c r="I396" i="24"/>
  <c r="I250" i="25"/>
  <c r="K17" i="26"/>
  <c r="B25" i="1" s="1"/>
  <c r="I246" i="25"/>
  <c r="I254" i="25"/>
  <c r="I259" i="25"/>
  <c r="I263" i="25"/>
  <c r="I267" i="25"/>
  <c r="I271" i="25"/>
  <c r="I275" i="25"/>
  <c r="I279" i="25"/>
  <c r="U35" i="25" s="1"/>
  <c r="I283" i="25"/>
  <c r="I287" i="25"/>
  <c r="I291" i="25"/>
  <c r="I295" i="25"/>
  <c r="I299" i="25"/>
  <c r="I303" i="25"/>
  <c r="I307" i="25"/>
  <c r="L22" i="26"/>
  <c r="M22" i="26" s="1"/>
  <c r="J22" i="26"/>
  <c r="L24" i="26"/>
  <c r="J24" i="26"/>
  <c r="L26" i="26"/>
  <c r="J26" i="26"/>
  <c r="L28" i="26"/>
  <c r="J28" i="26"/>
  <c r="L30" i="26"/>
  <c r="J30" i="26"/>
  <c r="L32" i="26"/>
  <c r="J32" i="26"/>
  <c r="L34" i="26"/>
  <c r="J34" i="26"/>
  <c r="L36" i="26"/>
  <c r="J36" i="26"/>
  <c r="L38" i="26"/>
  <c r="J38" i="26"/>
  <c r="I392" i="25"/>
  <c r="V22" i="26"/>
  <c r="W22" i="26" s="1"/>
  <c r="T22" i="26"/>
  <c r="V24" i="26"/>
  <c r="T24" i="26"/>
  <c r="V26" i="26"/>
  <c r="T26" i="26"/>
  <c r="V28" i="26"/>
  <c r="T28" i="26"/>
  <c r="V30" i="26"/>
  <c r="T30" i="26"/>
  <c r="V32" i="26"/>
  <c r="T32" i="26"/>
  <c r="V34" i="26"/>
  <c r="T34" i="26"/>
  <c r="V36" i="26"/>
  <c r="T36" i="26"/>
  <c r="V38" i="26"/>
  <c r="T38" i="26"/>
  <c r="L23" i="26"/>
  <c r="J23" i="26"/>
  <c r="L25" i="26"/>
  <c r="J25" i="26"/>
  <c r="L27" i="26"/>
  <c r="J27" i="26"/>
  <c r="L29" i="26"/>
  <c r="J29" i="26"/>
  <c r="L31" i="26"/>
  <c r="J31" i="26"/>
  <c r="L33" i="26"/>
  <c r="J33" i="26"/>
  <c r="L35" i="26"/>
  <c r="J35" i="26"/>
  <c r="L37" i="26"/>
  <c r="J37" i="26"/>
  <c r="I67" i="26"/>
  <c r="I396" i="25"/>
  <c r="V23" i="26"/>
  <c r="W23" i="26" s="1"/>
  <c r="T23" i="26"/>
  <c r="V25" i="26"/>
  <c r="T25" i="26"/>
  <c r="V27" i="26"/>
  <c r="T27" i="26"/>
  <c r="V29" i="26"/>
  <c r="T29" i="26"/>
  <c r="V31" i="26"/>
  <c r="T31" i="26"/>
  <c r="V33" i="26"/>
  <c r="T33" i="26"/>
  <c r="V35" i="26"/>
  <c r="T35" i="26"/>
  <c r="V37" i="26"/>
  <c r="T37" i="26"/>
  <c r="I240" i="26"/>
  <c r="I248" i="26"/>
  <c r="V23" i="27"/>
  <c r="W23" i="27" s="1"/>
  <c r="T23" i="27"/>
  <c r="L26" i="27"/>
  <c r="J26" i="27"/>
  <c r="V26" i="27"/>
  <c r="T26" i="27"/>
  <c r="V28" i="27"/>
  <c r="T28" i="27"/>
  <c r="V29" i="27"/>
  <c r="T29" i="27"/>
  <c r="L32" i="27"/>
  <c r="J32" i="27"/>
  <c r="L33" i="27"/>
  <c r="J33" i="27"/>
  <c r="L34" i="27"/>
  <c r="J34" i="27"/>
  <c r="V31" i="27"/>
  <c r="T31" i="27"/>
  <c r="L37" i="27"/>
  <c r="J37" i="27"/>
  <c r="V33" i="27"/>
  <c r="T33" i="27"/>
  <c r="I244" i="26"/>
  <c r="W24" i="27"/>
  <c r="I242" i="26"/>
  <c r="I250" i="26"/>
  <c r="I67" i="27"/>
  <c r="K27" i="27"/>
  <c r="I97" i="27"/>
  <c r="I102" i="27"/>
  <c r="I106" i="27"/>
  <c r="I110" i="27"/>
  <c r="I114" i="27"/>
  <c r="I118" i="27"/>
  <c r="I122" i="27"/>
  <c r="I126" i="27"/>
  <c r="I130" i="27"/>
  <c r="I134" i="27"/>
  <c r="I138" i="27"/>
  <c r="I142" i="27"/>
  <c r="I146" i="27"/>
  <c r="K23" i="27" s="1"/>
  <c r="I150" i="27"/>
  <c r="I154" i="27"/>
  <c r="K25" i="27" s="1"/>
  <c r="I158" i="27"/>
  <c r="I162" i="27"/>
  <c r="U25" i="27" s="1"/>
  <c r="I166" i="27"/>
  <c r="I170" i="27"/>
  <c r="U27" i="27" s="1"/>
  <c r="I174" i="27"/>
  <c r="K29" i="27" s="1"/>
  <c r="I178" i="27"/>
  <c r="U30" i="27" s="1"/>
  <c r="I182" i="27"/>
  <c r="I186" i="27"/>
  <c r="K31" i="27" s="1"/>
  <c r="I190" i="27"/>
  <c r="I194" i="27"/>
  <c r="I198" i="27"/>
  <c r="I202" i="27"/>
  <c r="K36" i="27" s="1"/>
  <c r="I206" i="27"/>
  <c r="I210" i="27"/>
  <c r="I214" i="27"/>
  <c r="I218" i="27"/>
  <c r="I222" i="27"/>
  <c r="I226" i="27"/>
  <c r="I230" i="27"/>
  <c r="I246" i="27"/>
  <c r="I93" i="27"/>
  <c r="I233" i="27"/>
  <c r="I241" i="27"/>
  <c r="I249" i="27"/>
  <c r="I257" i="27"/>
  <c r="I265" i="27"/>
  <c r="I273" i="27"/>
  <c r="I237" i="27"/>
  <c r="I245" i="27"/>
  <c r="I253" i="27"/>
  <c r="I261" i="27"/>
  <c r="I269" i="27"/>
  <c r="I69" i="11" l="1"/>
  <c r="I69" i="26"/>
  <c r="I69" i="16"/>
  <c r="I69" i="18"/>
  <c r="I69" i="13"/>
  <c r="I69" i="23"/>
  <c r="I69" i="9"/>
  <c r="I69" i="7"/>
  <c r="I69" i="21"/>
  <c r="I69" i="17"/>
  <c r="I69" i="6"/>
  <c r="F70" i="25"/>
  <c r="F81" i="25"/>
  <c r="L70" i="25"/>
  <c r="F81" i="21"/>
  <c r="L70" i="21"/>
  <c r="F70" i="21"/>
  <c r="F71" i="21"/>
  <c r="F82" i="21"/>
  <c r="L71" i="21"/>
  <c r="L74" i="20"/>
  <c r="F74" i="20"/>
  <c r="F85" i="20"/>
  <c r="F74" i="19"/>
  <c r="F85" i="19"/>
  <c r="L74" i="19"/>
  <c r="L72" i="20"/>
  <c r="F72" i="20"/>
  <c r="F83" i="20"/>
  <c r="L70" i="17"/>
  <c r="F70" i="17"/>
  <c r="F81" i="17"/>
  <c r="F73" i="17"/>
  <c r="F84" i="17"/>
  <c r="L73" i="17"/>
  <c r="F74" i="16"/>
  <c r="L74" i="16"/>
  <c r="F85" i="16"/>
  <c r="F70" i="14"/>
  <c r="F81" i="14"/>
  <c r="L70" i="14"/>
  <c r="F84" i="10"/>
  <c r="L73" i="10"/>
  <c r="F73" i="10"/>
  <c r="L74" i="9"/>
  <c r="F74" i="9"/>
  <c r="F85" i="9"/>
  <c r="F73" i="13"/>
  <c r="F84" i="13"/>
  <c r="L73" i="13"/>
  <c r="F73" i="11"/>
  <c r="F84" i="11"/>
  <c r="L73" i="11"/>
  <c r="F74" i="10"/>
  <c r="F85" i="10"/>
  <c r="L74" i="10"/>
  <c r="F71" i="7"/>
  <c r="F82" i="7"/>
  <c r="L71" i="7"/>
  <c r="F82" i="2"/>
  <c r="L71" i="2"/>
  <c r="F71" i="2"/>
  <c r="L70" i="27"/>
  <c r="F70" i="27"/>
  <c r="F81" i="27"/>
  <c r="L70" i="26"/>
  <c r="D78" i="26"/>
  <c r="F70" i="26"/>
  <c r="F81" i="26"/>
  <c r="F72" i="25"/>
  <c r="F83" i="25"/>
  <c r="L72" i="25"/>
  <c r="F73" i="23"/>
  <c r="F84" i="23"/>
  <c r="L73" i="23"/>
  <c r="F84" i="22"/>
  <c r="L73" i="22"/>
  <c r="F73" i="22"/>
  <c r="L74" i="21"/>
  <c r="F74" i="21"/>
  <c r="F85" i="21"/>
  <c r="F84" i="19"/>
  <c r="L73" i="19"/>
  <c r="F73" i="19"/>
  <c r="F81" i="18"/>
  <c r="L70" i="18"/>
  <c r="F70" i="18"/>
  <c r="L70" i="20"/>
  <c r="F70" i="20"/>
  <c r="F81" i="20"/>
  <c r="F71" i="17"/>
  <c r="F82" i="17"/>
  <c r="L71" i="17"/>
  <c r="F72" i="16"/>
  <c r="L72" i="16"/>
  <c r="F83" i="16"/>
  <c r="F84" i="15"/>
  <c r="L73" i="15"/>
  <c r="F73" i="15"/>
  <c r="F84" i="14"/>
  <c r="L73" i="14"/>
  <c r="F73" i="14"/>
  <c r="F71" i="13"/>
  <c r="F82" i="13"/>
  <c r="L71" i="13"/>
  <c r="F82" i="10"/>
  <c r="L71" i="10"/>
  <c r="F71" i="10"/>
  <c r="F84" i="8"/>
  <c r="L73" i="8"/>
  <c r="F73" i="8"/>
  <c r="L74" i="7"/>
  <c r="F74" i="7"/>
  <c r="F85" i="7"/>
  <c r="F73" i="6"/>
  <c r="L73" i="6"/>
  <c r="F84" i="6"/>
  <c r="F70" i="12"/>
  <c r="F81" i="12"/>
  <c r="L70" i="12"/>
  <c r="F71" i="11"/>
  <c r="F82" i="11"/>
  <c r="L71" i="11"/>
  <c r="F72" i="10"/>
  <c r="F83" i="10"/>
  <c r="L72" i="10"/>
  <c r="F73" i="9"/>
  <c r="F84" i="9"/>
  <c r="L73" i="9"/>
  <c r="F74" i="2"/>
  <c r="L74" i="2"/>
  <c r="F85" i="2"/>
  <c r="L72" i="27"/>
  <c r="F72" i="27"/>
  <c r="F83" i="27"/>
  <c r="F74" i="23"/>
  <c r="L74" i="23"/>
  <c r="F85" i="23"/>
  <c r="F70" i="8"/>
  <c r="F81" i="8"/>
  <c r="L70" i="8"/>
  <c r="L74" i="26"/>
  <c r="F74" i="26"/>
  <c r="F85" i="26"/>
  <c r="F71" i="23"/>
  <c r="F82" i="23"/>
  <c r="L71" i="23"/>
  <c r="F82" i="22"/>
  <c r="L71" i="22"/>
  <c r="F71" i="22"/>
  <c r="F85" i="18"/>
  <c r="L74" i="18"/>
  <c r="F74" i="18"/>
  <c r="L74" i="17"/>
  <c r="F74" i="17"/>
  <c r="F85" i="17"/>
  <c r="F73" i="16"/>
  <c r="F84" i="16"/>
  <c r="L73" i="16"/>
  <c r="F70" i="16"/>
  <c r="L70" i="16"/>
  <c r="F81" i="16"/>
  <c r="F71" i="18"/>
  <c r="F82" i="18"/>
  <c r="L71" i="18"/>
  <c r="F82" i="15"/>
  <c r="L71" i="15"/>
  <c r="F71" i="15"/>
  <c r="F82" i="14"/>
  <c r="L71" i="14"/>
  <c r="F71" i="14"/>
  <c r="F74" i="14"/>
  <c r="F85" i="14"/>
  <c r="L74" i="14"/>
  <c r="F74" i="12"/>
  <c r="F85" i="12"/>
  <c r="L74" i="12"/>
  <c r="L70" i="11"/>
  <c r="D78" i="11"/>
  <c r="F70" i="11"/>
  <c r="F81" i="11"/>
  <c r="F82" i="8"/>
  <c r="L71" i="8"/>
  <c r="F71" i="8"/>
  <c r="L72" i="7"/>
  <c r="F72" i="7"/>
  <c r="F83" i="7"/>
  <c r="F70" i="10"/>
  <c r="F81" i="10"/>
  <c r="L70" i="10"/>
  <c r="F74" i="8"/>
  <c r="F85" i="8"/>
  <c r="L74" i="8"/>
  <c r="D78" i="6"/>
  <c r="F70" i="6"/>
  <c r="F81" i="6"/>
  <c r="L70" i="6"/>
  <c r="F84" i="4"/>
  <c r="L73" i="4"/>
  <c r="F73" i="4"/>
  <c r="F72" i="2"/>
  <c r="F83" i="2"/>
  <c r="L72" i="2"/>
  <c r="L74" i="27"/>
  <c r="F74" i="27"/>
  <c r="F85" i="27"/>
  <c r="F74" i="25"/>
  <c r="F85" i="25"/>
  <c r="L74" i="25"/>
  <c r="F70" i="23"/>
  <c r="L70" i="23"/>
  <c r="F81" i="23"/>
  <c r="F73" i="21"/>
  <c r="L73" i="21"/>
  <c r="F84" i="21"/>
  <c r="F70" i="19"/>
  <c r="F81" i="19"/>
  <c r="L70" i="19"/>
  <c r="F73" i="18"/>
  <c r="F84" i="18"/>
  <c r="L73" i="18"/>
  <c r="L72" i="17"/>
  <c r="F72" i="17"/>
  <c r="F83" i="17"/>
  <c r="F71" i="16"/>
  <c r="F82" i="16"/>
  <c r="L71" i="16"/>
  <c r="F72" i="14"/>
  <c r="F83" i="14"/>
  <c r="L72" i="14"/>
  <c r="L74" i="11"/>
  <c r="F74" i="11"/>
  <c r="F85" i="11"/>
  <c r="L70" i="9"/>
  <c r="D78" i="9"/>
  <c r="F70" i="9"/>
  <c r="F81" i="9"/>
  <c r="L70" i="7"/>
  <c r="F70" i="7"/>
  <c r="D89" i="7"/>
  <c r="F81" i="7"/>
  <c r="F72" i="8"/>
  <c r="F83" i="8"/>
  <c r="L72" i="8"/>
  <c r="F73" i="7"/>
  <c r="F84" i="7"/>
  <c r="L73" i="7"/>
  <c r="F74" i="6"/>
  <c r="F85" i="6"/>
  <c r="L74" i="6"/>
  <c r="F82" i="4"/>
  <c r="L71" i="4"/>
  <c r="F71" i="4"/>
  <c r="F70" i="2"/>
  <c r="F81" i="2"/>
  <c r="L70" i="2"/>
  <c r="L27" i="27"/>
  <c r="J27" i="27"/>
  <c r="T40" i="26"/>
  <c r="U40" i="26" s="1"/>
  <c r="L36" i="27"/>
  <c r="J36" i="27"/>
  <c r="L31" i="27"/>
  <c r="J31" i="27"/>
  <c r="V27" i="27"/>
  <c r="T27" i="27"/>
  <c r="L25" i="27"/>
  <c r="J25" i="27"/>
  <c r="M23" i="26"/>
  <c r="J40" i="26"/>
  <c r="K40" i="26" s="1"/>
  <c r="L22" i="25"/>
  <c r="M22" i="25" s="1"/>
  <c r="M23" i="25" s="1"/>
  <c r="M24" i="25" s="1"/>
  <c r="M25" i="25" s="1"/>
  <c r="M26" i="25" s="1"/>
  <c r="M27" i="25" s="1"/>
  <c r="M28" i="25" s="1"/>
  <c r="M29" i="25" s="1"/>
  <c r="M30" i="25" s="1"/>
  <c r="M31" i="25" s="1"/>
  <c r="M32" i="25" s="1"/>
  <c r="M33" i="25" s="1"/>
  <c r="M34" i="25" s="1"/>
  <c r="M35" i="25" s="1"/>
  <c r="M36" i="25" s="1"/>
  <c r="M37" i="25" s="1"/>
  <c r="M38" i="25" s="1"/>
  <c r="M39" i="25" s="1"/>
  <c r="J22" i="25"/>
  <c r="J40" i="25" s="1"/>
  <c r="K40" i="25" s="1"/>
  <c r="L29" i="24"/>
  <c r="J29" i="24"/>
  <c r="W24" i="23"/>
  <c r="M23" i="23"/>
  <c r="J22" i="22"/>
  <c r="J40" i="22" s="1"/>
  <c r="K40" i="22" s="1"/>
  <c r="L22" i="22"/>
  <c r="M22" i="22" s="1"/>
  <c r="M23" i="22" s="1"/>
  <c r="V22" i="20"/>
  <c r="W22" i="20" s="1"/>
  <c r="W23" i="20" s="1"/>
  <c r="W24" i="20" s="1"/>
  <c r="W25" i="20" s="1"/>
  <c r="W26" i="20" s="1"/>
  <c r="W27" i="20" s="1"/>
  <c r="W28" i="20" s="1"/>
  <c r="W29" i="20" s="1"/>
  <c r="W30" i="20" s="1"/>
  <c r="W31" i="20" s="1"/>
  <c r="W32" i="20" s="1"/>
  <c r="W33" i="20" s="1"/>
  <c r="W34" i="20" s="1"/>
  <c r="W35" i="20" s="1"/>
  <c r="W36" i="20" s="1"/>
  <c r="W37" i="20" s="1"/>
  <c r="W38" i="20" s="1"/>
  <c r="W39" i="20" s="1"/>
  <c r="T22" i="20"/>
  <c r="T40" i="20" s="1"/>
  <c r="U40" i="20" s="1"/>
  <c r="T22" i="17"/>
  <c r="V22" i="17"/>
  <c r="W22" i="17" s="1"/>
  <c r="W23" i="16"/>
  <c r="L29" i="16"/>
  <c r="J29" i="16"/>
  <c r="T24" i="15"/>
  <c r="V24" i="15"/>
  <c r="V38" i="14"/>
  <c r="T38" i="14"/>
  <c r="L34" i="14"/>
  <c r="J34" i="14"/>
  <c r="J31" i="11"/>
  <c r="L31" i="11"/>
  <c r="J25" i="11"/>
  <c r="L25" i="11"/>
  <c r="V22" i="14"/>
  <c r="W22" i="14" s="1"/>
  <c r="W23" i="14" s="1"/>
  <c r="T22" i="14"/>
  <c r="V32" i="6"/>
  <c r="T32" i="6"/>
  <c r="L35" i="6"/>
  <c r="J35" i="6"/>
  <c r="L30" i="6"/>
  <c r="J30" i="6"/>
  <c r="V24" i="6"/>
  <c r="W24" i="6" s="1"/>
  <c r="T24" i="6"/>
  <c r="L24" i="6"/>
  <c r="J24" i="6"/>
  <c r="L29" i="6"/>
  <c r="J29" i="6"/>
  <c r="J22" i="11"/>
  <c r="L22" i="11"/>
  <c r="M22" i="11" s="1"/>
  <c r="T22" i="9"/>
  <c r="V22" i="9"/>
  <c r="W22" i="9" s="1"/>
  <c r="W23" i="9" s="1"/>
  <c r="W24" i="9" s="1"/>
  <c r="W25" i="9" s="1"/>
  <c r="W26" i="9" s="1"/>
  <c r="W27" i="9" s="1"/>
  <c r="W28" i="9" s="1"/>
  <c r="L22" i="8"/>
  <c r="M22" i="8" s="1"/>
  <c r="J22" i="8"/>
  <c r="J27" i="7"/>
  <c r="L27" i="7"/>
  <c r="V22" i="3"/>
  <c r="W22" i="3" s="1"/>
  <c r="W23" i="3" s="1"/>
  <c r="W24" i="3" s="1"/>
  <c r="W25" i="3" s="1"/>
  <c r="W26" i="3" s="1"/>
  <c r="W27" i="3" s="1"/>
  <c r="W28" i="3" s="1"/>
  <c r="T22" i="3"/>
  <c r="V22" i="2"/>
  <c r="W22" i="2" s="1"/>
  <c r="T22" i="2"/>
  <c r="I68" i="27"/>
  <c r="L76" i="26"/>
  <c r="F76" i="26"/>
  <c r="F87" i="26"/>
  <c r="L72" i="26"/>
  <c r="F72" i="26"/>
  <c r="F83" i="26"/>
  <c r="I68" i="25"/>
  <c r="I69" i="25"/>
  <c r="F76" i="23"/>
  <c r="F87" i="23"/>
  <c r="L76" i="23"/>
  <c r="F72" i="23"/>
  <c r="F83" i="23"/>
  <c r="L72" i="23"/>
  <c r="L76" i="24"/>
  <c r="F76" i="24"/>
  <c r="F87" i="24"/>
  <c r="L72" i="24"/>
  <c r="F72" i="24"/>
  <c r="F83" i="24"/>
  <c r="I69" i="24"/>
  <c r="F75" i="23"/>
  <c r="F86" i="23"/>
  <c r="L75" i="23"/>
  <c r="I68" i="22"/>
  <c r="F87" i="21"/>
  <c r="L76" i="21"/>
  <c r="F76" i="21"/>
  <c r="F83" i="21"/>
  <c r="L72" i="21"/>
  <c r="F72" i="21"/>
  <c r="I68" i="20"/>
  <c r="L76" i="18"/>
  <c r="F76" i="18"/>
  <c r="F87" i="18"/>
  <c r="L72" i="18"/>
  <c r="F72" i="18"/>
  <c r="F83" i="18"/>
  <c r="I68" i="19"/>
  <c r="I69" i="20"/>
  <c r="L76" i="17"/>
  <c r="F76" i="17"/>
  <c r="F87" i="17"/>
  <c r="F75" i="16"/>
  <c r="F86" i="16"/>
  <c r="L75" i="16"/>
  <c r="F75" i="17"/>
  <c r="F86" i="17"/>
  <c r="L75" i="17"/>
  <c r="I69" i="15"/>
  <c r="F86" i="15"/>
  <c r="L75" i="15"/>
  <c r="F75" i="15"/>
  <c r="I68" i="14"/>
  <c r="L76" i="11"/>
  <c r="F76" i="11"/>
  <c r="F87" i="11"/>
  <c r="L72" i="11"/>
  <c r="F72" i="11"/>
  <c r="F83" i="11"/>
  <c r="F86" i="10"/>
  <c r="L75" i="10"/>
  <c r="F75" i="10"/>
  <c r="L76" i="7"/>
  <c r="F76" i="7"/>
  <c r="F87" i="7"/>
  <c r="F75" i="6"/>
  <c r="F86" i="6"/>
  <c r="L75" i="6"/>
  <c r="F71" i="6"/>
  <c r="F82" i="6"/>
  <c r="L71" i="6"/>
  <c r="F76" i="12"/>
  <c r="F87" i="12"/>
  <c r="L76" i="12"/>
  <c r="F76" i="10"/>
  <c r="F87" i="10"/>
  <c r="L76" i="10"/>
  <c r="I69" i="10"/>
  <c r="F75" i="9"/>
  <c r="F86" i="9"/>
  <c r="L75" i="9"/>
  <c r="F71" i="9"/>
  <c r="F82" i="9"/>
  <c r="L71" i="9"/>
  <c r="I68" i="8"/>
  <c r="F76" i="6"/>
  <c r="F87" i="6"/>
  <c r="L76" i="6"/>
  <c r="F72" i="6"/>
  <c r="F83" i="6"/>
  <c r="L72" i="6"/>
  <c r="F72" i="12"/>
  <c r="F83" i="12"/>
  <c r="L72" i="12"/>
  <c r="I68" i="4"/>
  <c r="L74" i="5"/>
  <c r="F74" i="5"/>
  <c r="F85" i="5"/>
  <c r="L70" i="5"/>
  <c r="D78" i="5"/>
  <c r="F70" i="5"/>
  <c r="D89" i="5"/>
  <c r="F81" i="5"/>
  <c r="I68" i="5"/>
  <c r="F76" i="2"/>
  <c r="F87" i="2"/>
  <c r="L76" i="2"/>
  <c r="I69" i="2"/>
  <c r="V35" i="25"/>
  <c r="T35" i="25"/>
  <c r="V27" i="24"/>
  <c r="W27" i="24" s="1"/>
  <c r="W28" i="24" s="1"/>
  <c r="T27" i="24"/>
  <c r="U29" i="24"/>
  <c r="K27" i="24"/>
  <c r="T40" i="23"/>
  <c r="U40" i="23" s="1"/>
  <c r="T36" i="22"/>
  <c r="V36" i="22"/>
  <c r="T22" i="22"/>
  <c r="T40" i="22" s="1"/>
  <c r="U40" i="22" s="1"/>
  <c r="V22" i="22"/>
  <c r="W22" i="22" s="1"/>
  <c r="W23" i="22" s="1"/>
  <c r="W24" i="22" s="1"/>
  <c r="W25" i="22" s="1"/>
  <c r="W26" i="22" s="1"/>
  <c r="W27" i="22" s="1"/>
  <c r="W28" i="22" s="1"/>
  <c r="W29" i="22" s="1"/>
  <c r="W30" i="22" s="1"/>
  <c r="W31" i="22" s="1"/>
  <c r="W32" i="22" s="1"/>
  <c r="W33" i="22" s="1"/>
  <c r="W34" i="22" s="1"/>
  <c r="W35" i="22" s="1"/>
  <c r="W29" i="21"/>
  <c r="W30" i="21" s="1"/>
  <c r="W31" i="21" s="1"/>
  <c r="W32" i="21" s="1"/>
  <c r="W33" i="21" s="1"/>
  <c r="W34" i="21" s="1"/>
  <c r="W35" i="21" s="1"/>
  <c r="W36" i="21" s="1"/>
  <c r="W37" i="21" s="1"/>
  <c r="L36" i="19"/>
  <c r="J36" i="19"/>
  <c r="V25" i="18"/>
  <c r="W25" i="18" s="1"/>
  <c r="W26" i="18" s="1"/>
  <c r="W27" i="18" s="1"/>
  <c r="W28" i="18" s="1"/>
  <c r="W29" i="18" s="1"/>
  <c r="W30" i="18" s="1"/>
  <c r="W31" i="18" s="1"/>
  <c r="W32" i="18" s="1"/>
  <c r="W33" i="18" s="1"/>
  <c r="W34" i="18" s="1"/>
  <c r="W35" i="18" s="1"/>
  <c r="W36" i="18" s="1"/>
  <c r="W37" i="18" s="1"/>
  <c r="W38" i="18" s="1"/>
  <c r="W39" i="18" s="1"/>
  <c r="W40" i="18" s="1"/>
  <c r="U42" i="18" s="1"/>
  <c r="T25" i="18"/>
  <c r="J27" i="17"/>
  <c r="L27" i="17"/>
  <c r="V36" i="16"/>
  <c r="T36" i="16"/>
  <c r="L34" i="16"/>
  <c r="J34" i="16"/>
  <c r="L36" i="16"/>
  <c r="J36" i="16"/>
  <c r="L31" i="16"/>
  <c r="J31" i="16"/>
  <c r="V27" i="16"/>
  <c r="T27" i="16"/>
  <c r="L25" i="16"/>
  <c r="J25" i="16"/>
  <c r="J30" i="15"/>
  <c r="L30" i="15"/>
  <c r="J24" i="15"/>
  <c r="L24" i="15"/>
  <c r="L35" i="14"/>
  <c r="J35" i="14"/>
  <c r="L30" i="14"/>
  <c r="J30" i="14"/>
  <c r="V24" i="14"/>
  <c r="T24" i="14"/>
  <c r="V34" i="14"/>
  <c r="T34" i="14"/>
  <c r="V37" i="14"/>
  <c r="T37" i="14"/>
  <c r="L37" i="14"/>
  <c r="J37" i="14"/>
  <c r="L33" i="14"/>
  <c r="J33" i="14"/>
  <c r="L32" i="14"/>
  <c r="J32" i="14"/>
  <c r="V24" i="12"/>
  <c r="T24" i="12"/>
  <c r="T30" i="11"/>
  <c r="V30" i="11"/>
  <c r="J27" i="13"/>
  <c r="L27" i="13"/>
  <c r="V36" i="6"/>
  <c r="T36" i="6"/>
  <c r="J27" i="4"/>
  <c r="L27" i="4"/>
  <c r="W23" i="11"/>
  <c r="L36" i="6"/>
  <c r="J36" i="6"/>
  <c r="L31" i="6"/>
  <c r="J31" i="6"/>
  <c r="V27" i="6"/>
  <c r="T27" i="6"/>
  <c r="L25" i="6"/>
  <c r="J25" i="6"/>
  <c r="L22" i="5"/>
  <c r="M22" i="5" s="1"/>
  <c r="J22" i="5"/>
  <c r="T22" i="11"/>
  <c r="V22" i="11"/>
  <c r="W22" i="11" s="1"/>
  <c r="L22" i="10"/>
  <c r="M22" i="10" s="1"/>
  <c r="M23" i="10" s="1"/>
  <c r="M24" i="10" s="1"/>
  <c r="M25" i="10" s="1"/>
  <c r="M26" i="10" s="1"/>
  <c r="J22" i="10"/>
  <c r="J27" i="9"/>
  <c r="L27" i="9"/>
  <c r="V22" i="8"/>
  <c r="W22" i="8" s="1"/>
  <c r="T22" i="8"/>
  <c r="T29" i="7"/>
  <c r="V29" i="7"/>
  <c r="J22" i="4"/>
  <c r="J40" i="4" s="1"/>
  <c r="K40" i="4" s="1"/>
  <c r="L22" i="4"/>
  <c r="M22" i="4" s="1"/>
  <c r="L27" i="3"/>
  <c r="J27" i="3"/>
  <c r="W23" i="2"/>
  <c r="W24" i="2" s="1"/>
  <c r="W25" i="2" s="1"/>
  <c r="W26" i="2" s="1"/>
  <c r="W27" i="2" s="1"/>
  <c r="W28" i="2" s="1"/>
  <c r="F86" i="27"/>
  <c r="L75" i="27"/>
  <c r="F75" i="27"/>
  <c r="F82" i="27"/>
  <c r="L71" i="27"/>
  <c r="F71" i="27"/>
  <c r="F84" i="26"/>
  <c r="F73" i="26"/>
  <c r="L73" i="26"/>
  <c r="F86" i="25"/>
  <c r="L75" i="25"/>
  <c r="F75" i="25"/>
  <c r="F82" i="25"/>
  <c r="L71" i="25"/>
  <c r="F71" i="25"/>
  <c r="F84" i="24"/>
  <c r="L73" i="24"/>
  <c r="F73" i="24"/>
  <c r="F85" i="22"/>
  <c r="L74" i="22"/>
  <c r="F74" i="22"/>
  <c r="F81" i="22"/>
  <c r="L70" i="22"/>
  <c r="F70" i="22"/>
  <c r="F86" i="20"/>
  <c r="L75" i="20"/>
  <c r="F75" i="20"/>
  <c r="F82" i="20"/>
  <c r="L71" i="20"/>
  <c r="F71" i="20"/>
  <c r="I68" i="16"/>
  <c r="F87" i="15"/>
  <c r="L76" i="15"/>
  <c r="F76" i="15"/>
  <c r="F83" i="15"/>
  <c r="L72" i="15"/>
  <c r="F72" i="15"/>
  <c r="L76" i="13"/>
  <c r="F87" i="13"/>
  <c r="F76" i="13"/>
  <c r="L72" i="13"/>
  <c r="F83" i="13"/>
  <c r="F72" i="13"/>
  <c r="F86" i="12"/>
  <c r="L75" i="12"/>
  <c r="F75" i="12"/>
  <c r="F82" i="12"/>
  <c r="L71" i="12"/>
  <c r="F71" i="12"/>
  <c r="I68" i="9"/>
  <c r="F86" i="5"/>
  <c r="L75" i="5"/>
  <c r="F75" i="5"/>
  <c r="F82" i="5"/>
  <c r="L71" i="5"/>
  <c r="F71" i="5"/>
  <c r="F85" i="4"/>
  <c r="L74" i="4"/>
  <c r="F74" i="4"/>
  <c r="F81" i="4"/>
  <c r="L70" i="4"/>
  <c r="F70" i="4"/>
  <c r="F86" i="3"/>
  <c r="L75" i="3"/>
  <c r="F75" i="3"/>
  <c r="F82" i="3"/>
  <c r="L71" i="3"/>
  <c r="F71" i="3"/>
  <c r="F86" i="2"/>
  <c r="L75" i="2"/>
  <c r="F75" i="2"/>
  <c r="L74" i="3"/>
  <c r="F85" i="3"/>
  <c r="F74" i="3"/>
  <c r="L70" i="3"/>
  <c r="F81" i="3"/>
  <c r="F70" i="3"/>
  <c r="V22" i="25"/>
  <c r="W22" i="25" s="1"/>
  <c r="W23" i="25" s="1"/>
  <c r="W24" i="25" s="1"/>
  <c r="W25" i="25" s="1"/>
  <c r="W26" i="25" s="1"/>
  <c r="W27" i="25" s="1"/>
  <c r="W28" i="25" s="1"/>
  <c r="W29" i="25" s="1"/>
  <c r="W30" i="25" s="1"/>
  <c r="W31" i="25" s="1"/>
  <c r="W32" i="25" s="1"/>
  <c r="W33" i="25" s="1"/>
  <c r="W34" i="25" s="1"/>
  <c r="T22" i="25"/>
  <c r="T40" i="25" s="1"/>
  <c r="U40" i="25" s="1"/>
  <c r="L31" i="24"/>
  <c r="J31" i="24"/>
  <c r="V30" i="27"/>
  <c r="T30" i="27"/>
  <c r="V25" i="27"/>
  <c r="W25" i="27" s="1"/>
  <c r="T25" i="27"/>
  <c r="T40" i="27" s="1"/>
  <c r="U40" i="27" s="1"/>
  <c r="L23" i="27"/>
  <c r="M23" i="27" s="1"/>
  <c r="M24" i="27" s="1"/>
  <c r="J23" i="27"/>
  <c r="W26" i="27"/>
  <c r="W24" i="26"/>
  <c r="W25" i="26" s="1"/>
  <c r="W26" i="26" s="1"/>
  <c r="W27" i="26" s="1"/>
  <c r="W28" i="26" s="1"/>
  <c r="W29" i="26" s="1"/>
  <c r="W30" i="26" s="1"/>
  <c r="W31" i="26" s="1"/>
  <c r="W32" i="26" s="1"/>
  <c r="W33" i="26" s="1"/>
  <c r="W34" i="26" s="1"/>
  <c r="W35" i="26" s="1"/>
  <c r="W36" i="26" s="1"/>
  <c r="W37" i="26" s="1"/>
  <c r="W38" i="26" s="1"/>
  <c r="W39" i="26" s="1"/>
  <c r="W40" i="26" s="1"/>
  <c r="U42" i="26" s="1"/>
  <c r="K11" i="26" s="1"/>
  <c r="W25" i="23"/>
  <c r="W26" i="23" s="1"/>
  <c r="W27" i="23" s="1"/>
  <c r="W28" i="23" s="1"/>
  <c r="W29" i="23" s="1"/>
  <c r="W30" i="23" s="1"/>
  <c r="W31" i="23" s="1"/>
  <c r="W32" i="23" s="1"/>
  <c r="W33" i="23" s="1"/>
  <c r="W34" i="23" s="1"/>
  <c r="W35" i="23" s="1"/>
  <c r="W36" i="23" s="1"/>
  <c r="W37" i="23" s="1"/>
  <c r="W38" i="23" s="1"/>
  <c r="W39" i="23" s="1"/>
  <c r="W40" i="23" s="1"/>
  <c r="U42" i="23" s="1"/>
  <c r="K11" i="23" s="1"/>
  <c r="M24" i="23"/>
  <c r="M25" i="23" s="1"/>
  <c r="M26" i="23" s="1"/>
  <c r="M27" i="23" s="1"/>
  <c r="M28" i="23" s="1"/>
  <c r="M29" i="23" s="1"/>
  <c r="M30" i="23" s="1"/>
  <c r="M31" i="23" s="1"/>
  <c r="M32" i="23" s="1"/>
  <c r="M33" i="23" s="1"/>
  <c r="M34" i="23" s="1"/>
  <c r="M35" i="23" s="1"/>
  <c r="M36" i="23" s="1"/>
  <c r="M37" i="23" s="1"/>
  <c r="M38" i="23" s="1"/>
  <c r="M39" i="23" s="1"/>
  <c r="M40" i="23" s="1"/>
  <c r="K42" i="23" s="1"/>
  <c r="M26" i="21"/>
  <c r="M27" i="21" s="1"/>
  <c r="M28" i="21" s="1"/>
  <c r="M29" i="21" s="1"/>
  <c r="M30" i="21" s="1"/>
  <c r="M31" i="21" s="1"/>
  <c r="M32" i="21" s="1"/>
  <c r="M33" i="21" s="1"/>
  <c r="M34" i="21" s="1"/>
  <c r="M35" i="21" s="1"/>
  <c r="M36" i="21" s="1"/>
  <c r="M37" i="21" s="1"/>
  <c r="M38" i="21" s="1"/>
  <c r="M39" i="21" s="1"/>
  <c r="M40" i="21" s="1"/>
  <c r="K42" i="21" s="1"/>
  <c r="M24" i="22"/>
  <c r="M25" i="22" s="1"/>
  <c r="M26" i="22" s="1"/>
  <c r="M27" i="22" s="1"/>
  <c r="M28" i="22" s="1"/>
  <c r="M29" i="22" s="1"/>
  <c r="M30" i="22" s="1"/>
  <c r="M31" i="22" s="1"/>
  <c r="M32" i="22" s="1"/>
  <c r="M33" i="22" s="1"/>
  <c r="M34" i="22" s="1"/>
  <c r="M35" i="22" s="1"/>
  <c r="M36" i="22" s="1"/>
  <c r="M37" i="22" s="1"/>
  <c r="M38" i="22" s="1"/>
  <c r="M39" i="22" s="1"/>
  <c r="M40" i="22" s="1"/>
  <c r="K42" i="22" s="1"/>
  <c r="M25" i="21"/>
  <c r="L38" i="20"/>
  <c r="J38" i="20"/>
  <c r="L27" i="20"/>
  <c r="J27" i="20"/>
  <c r="L22" i="19"/>
  <c r="M22" i="19" s="1"/>
  <c r="M23" i="19" s="1"/>
  <c r="M24" i="19" s="1"/>
  <c r="M25" i="19" s="1"/>
  <c r="M26" i="19" s="1"/>
  <c r="M27" i="19" s="1"/>
  <c r="M28" i="19" s="1"/>
  <c r="M29" i="19" s="1"/>
  <c r="M30" i="19" s="1"/>
  <c r="M31" i="19" s="1"/>
  <c r="M32" i="19" s="1"/>
  <c r="M33" i="19" s="1"/>
  <c r="M34" i="19" s="1"/>
  <c r="M35" i="19" s="1"/>
  <c r="J22" i="19"/>
  <c r="J40" i="19" s="1"/>
  <c r="K40" i="19" s="1"/>
  <c r="L25" i="18"/>
  <c r="J25" i="18"/>
  <c r="T29" i="17"/>
  <c r="V29" i="17"/>
  <c r="J28" i="15"/>
  <c r="L28" i="15"/>
  <c r="W23" i="17"/>
  <c r="U22" i="15"/>
  <c r="K22" i="15"/>
  <c r="V26" i="14"/>
  <c r="T26" i="14"/>
  <c r="L27" i="14"/>
  <c r="J27" i="14"/>
  <c r="L28" i="14"/>
  <c r="J28" i="14"/>
  <c r="L24" i="12"/>
  <c r="J24" i="12"/>
  <c r="J36" i="11"/>
  <c r="L36" i="11"/>
  <c r="T27" i="11"/>
  <c r="V27" i="11"/>
  <c r="J22" i="13"/>
  <c r="J40" i="13" s="1"/>
  <c r="K40" i="13" s="1"/>
  <c r="L22" i="13"/>
  <c r="M22" i="13" s="1"/>
  <c r="M23" i="13" s="1"/>
  <c r="M24" i="13" s="1"/>
  <c r="M25" i="13" s="1"/>
  <c r="M26" i="13" s="1"/>
  <c r="L27" i="12"/>
  <c r="J27" i="12"/>
  <c r="T29" i="13"/>
  <c r="V29" i="13"/>
  <c r="L28" i="6"/>
  <c r="J28" i="6"/>
  <c r="L27" i="10"/>
  <c r="J27" i="10"/>
  <c r="L27" i="8"/>
  <c r="J27" i="8"/>
  <c r="V22" i="10"/>
  <c r="W22" i="10" s="1"/>
  <c r="T22" i="10"/>
  <c r="T29" i="9"/>
  <c r="V29" i="9"/>
  <c r="J22" i="7"/>
  <c r="J40" i="7" s="1"/>
  <c r="K40" i="7" s="1"/>
  <c r="L22" i="7"/>
  <c r="M22" i="7" s="1"/>
  <c r="M23" i="7" s="1"/>
  <c r="M24" i="7" s="1"/>
  <c r="M25" i="7" s="1"/>
  <c r="M26" i="7" s="1"/>
  <c r="W24" i="5"/>
  <c r="W25" i="5" s="1"/>
  <c r="W26" i="5" s="1"/>
  <c r="W27" i="5" s="1"/>
  <c r="W28" i="5" s="1"/>
  <c r="T22" i="4"/>
  <c r="T40" i="4" s="1"/>
  <c r="U40" i="4" s="1"/>
  <c r="V22" i="4"/>
  <c r="W22" i="4" s="1"/>
  <c r="W23" i="4" s="1"/>
  <c r="W24" i="4" s="1"/>
  <c r="W25" i="4" s="1"/>
  <c r="W26" i="4" s="1"/>
  <c r="W27" i="4" s="1"/>
  <c r="W28" i="4" s="1"/>
  <c r="W29" i="4" s="1"/>
  <c r="W30" i="4" s="1"/>
  <c r="W31" i="4" s="1"/>
  <c r="W32" i="4" s="1"/>
  <c r="W33" i="4" s="1"/>
  <c r="W34" i="4" s="1"/>
  <c r="W35" i="4" s="1"/>
  <c r="W36" i="4" s="1"/>
  <c r="W37" i="4" s="1"/>
  <c r="W38" i="4" s="1"/>
  <c r="W39" i="4" s="1"/>
  <c r="W40" i="4" s="1"/>
  <c r="U42" i="4" s="1"/>
  <c r="V29" i="3"/>
  <c r="W29" i="3" s="1"/>
  <c r="W30" i="3" s="1"/>
  <c r="W31" i="3" s="1"/>
  <c r="W32" i="3" s="1"/>
  <c r="W33" i="3" s="1"/>
  <c r="W34" i="3" s="1"/>
  <c r="W35" i="3" s="1"/>
  <c r="W36" i="3" s="1"/>
  <c r="W37" i="3" s="1"/>
  <c r="W38" i="3" s="1"/>
  <c r="W39" i="3" s="1"/>
  <c r="T29" i="3"/>
  <c r="L27" i="5"/>
  <c r="J27" i="5"/>
  <c r="V29" i="2"/>
  <c r="T29" i="2"/>
  <c r="L76" i="27"/>
  <c r="F76" i="27"/>
  <c r="F87" i="27"/>
  <c r="I69" i="27"/>
  <c r="F76" i="25"/>
  <c r="F87" i="25"/>
  <c r="L76" i="25"/>
  <c r="L74" i="24"/>
  <c r="F74" i="24"/>
  <c r="F85" i="24"/>
  <c r="L70" i="24"/>
  <c r="D78" i="24"/>
  <c r="F70" i="24"/>
  <c r="D89" i="24"/>
  <c r="F81" i="24"/>
  <c r="I68" i="24"/>
  <c r="I69" i="22"/>
  <c r="F86" i="22"/>
  <c r="L75" i="22"/>
  <c r="F75" i="22"/>
  <c r="L76" i="20"/>
  <c r="F76" i="20"/>
  <c r="F87" i="20"/>
  <c r="F86" i="21"/>
  <c r="F75" i="21"/>
  <c r="L75" i="21"/>
  <c r="F86" i="19"/>
  <c r="L75" i="19"/>
  <c r="F75" i="19"/>
  <c r="F82" i="19"/>
  <c r="L71" i="19"/>
  <c r="F71" i="19"/>
  <c r="F76" i="19"/>
  <c r="F87" i="19"/>
  <c r="L76" i="19"/>
  <c r="F72" i="19"/>
  <c r="F83" i="19"/>
  <c r="L72" i="19"/>
  <c r="I69" i="19"/>
  <c r="F75" i="18"/>
  <c r="L75" i="18"/>
  <c r="F86" i="18"/>
  <c r="F76" i="16"/>
  <c r="L76" i="16"/>
  <c r="F87" i="16"/>
  <c r="I68" i="15"/>
  <c r="F86" i="14"/>
  <c r="L75" i="14"/>
  <c r="F75" i="14"/>
  <c r="F76" i="14"/>
  <c r="F87" i="14"/>
  <c r="L76" i="14"/>
  <c r="I69" i="14"/>
  <c r="I68" i="12"/>
  <c r="L76" i="9"/>
  <c r="F76" i="9"/>
  <c r="F87" i="9"/>
  <c r="L72" i="9"/>
  <c r="F72" i="9"/>
  <c r="F83" i="9"/>
  <c r="F86" i="8"/>
  <c r="L75" i="8"/>
  <c r="F75" i="8"/>
  <c r="F75" i="13"/>
  <c r="F86" i="13"/>
  <c r="L75" i="13"/>
  <c r="F75" i="11"/>
  <c r="F86" i="11"/>
  <c r="L75" i="11"/>
  <c r="I68" i="10"/>
  <c r="F76" i="8"/>
  <c r="F87" i="8"/>
  <c r="L76" i="8"/>
  <c r="I69" i="8"/>
  <c r="F75" i="7"/>
  <c r="F86" i="7"/>
  <c r="L75" i="7"/>
  <c r="I69" i="12"/>
  <c r="I69" i="4"/>
  <c r="L76" i="5"/>
  <c r="F76" i="5"/>
  <c r="F87" i="5"/>
  <c r="L72" i="5"/>
  <c r="F72" i="5"/>
  <c r="F83" i="5"/>
  <c r="I69" i="5"/>
  <c r="F86" i="4"/>
  <c r="L75" i="4"/>
  <c r="F75" i="4"/>
  <c r="I69" i="3"/>
  <c r="I68" i="3"/>
  <c r="I68" i="2"/>
  <c r="L29" i="27"/>
  <c r="J29" i="27"/>
  <c r="M24" i="26"/>
  <c r="M25" i="26" s="1"/>
  <c r="M26" i="26" s="1"/>
  <c r="M27" i="26" s="1"/>
  <c r="M28" i="26" s="1"/>
  <c r="M29" i="26" s="1"/>
  <c r="M30" i="26" s="1"/>
  <c r="M31" i="26" s="1"/>
  <c r="M32" i="26" s="1"/>
  <c r="M33" i="26" s="1"/>
  <c r="M34" i="26" s="1"/>
  <c r="M35" i="26" s="1"/>
  <c r="M36" i="26" s="1"/>
  <c r="M37" i="26" s="1"/>
  <c r="M38" i="26" s="1"/>
  <c r="M39" i="26" s="1"/>
  <c r="M40" i="26" s="1"/>
  <c r="K42" i="26" s="1"/>
  <c r="V30" i="24"/>
  <c r="T30" i="24"/>
  <c r="L34" i="24"/>
  <c r="J34" i="24"/>
  <c r="J40" i="23"/>
  <c r="K40" i="23" s="1"/>
  <c r="W38" i="21"/>
  <c r="W39" i="21" s="1"/>
  <c r="W40" i="21" s="1"/>
  <c r="U42" i="21" s="1"/>
  <c r="K11" i="21" s="1"/>
  <c r="L22" i="20"/>
  <c r="M22" i="20" s="1"/>
  <c r="M23" i="20" s="1"/>
  <c r="M24" i="20" s="1"/>
  <c r="M25" i="20" s="1"/>
  <c r="M26" i="20" s="1"/>
  <c r="J22" i="20"/>
  <c r="J40" i="20" s="1"/>
  <c r="K40" i="20" s="1"/>
  <c r="V22" i="19"/>
  <c r="W22" i="19" s="1"/>
  <c r="W23" i="19" s="1"/>
  <c r="W24" i="19" s="1"/>
  <c r="W25" i="19" s="1"/>
  <c r="W26" i="19" s="1"/>
  <c r="W27" i="19" s="1"/>
  <c r="W28" i="19" s="1"/>
  <c r="W29" i="19" s="1"/>
  <c r="W30" i="19" s="1"/>
  <c r="W31" i="19" s="1"/>
  <c r="W32" i="19" s="1"/>
  <c r="W33" i="19" s="1"/>
  <c r="W34" i="19" s="1"/>
  <c r="W35" i="19" s="1"/>
  <c r="W36" i="19" s="1"/>
  <c r="W37" i="19" s="1"/>
  <c r="W38" i="19" s="1"/>
  <c r="W39" i="19" s="1"/>
  <c r="W40" i="19" s="1"/>
  <c r="U42" i="19" s="1"/>
  <c r="K11" i="19" s="1"/>
  <c r="T22" i="19"/>
  <c r="T40" i="19" s="1"/>
  <c r="U40" i="19" s="1"/>
  <c r="L23" i="18"/>
  <c r="M23" i="18" s="1"/>
  <c r="M24" i="18" s="1"/>
  <c r="J23" i="18"/>
  <c r="J40" i="18" s="1"/>
  <c r="K40" i="18" s="1"/>
  <c r="T40" i="18"/>
  <c r="U40" i="18" s="1"/>
  <c r="W24" i="17"/>
  <c r="W25" i="17" s="1"/>
  <c r="W26" i="17" s="1"/>
  <c r="W27" i="17" s="1"/>
  <c r="W28" i="17" s="1"/>
  <c r="J22" i="17"/>
  <c r="J40" i="17" s="1"/>
  <c r="K40" i="17" s="1"/>
  <c r="L22" i="17"/>
  <c r="M22" i="17" s="1"/>
  <c r="M23" i="17" s="1"/>
  <c r="M24" i="17" s="1"/>
  <c r="M25" i="17" s="1"/>
  <c r="M26" i="17" s="1"/>
  <c r="W24" i="16"/>
  <c r="V38" i="16"/>
  <c r="T38" i="16"/>
  <c r="U29" i="16"/>
  <c r="K27" i="16"/>
  <c r="V30" i="16"/>
  <c r="T30" i="16"/>
  <c r="V25" i="16"/>
  <c r="W25" i="16" s="1"/>
  <c r="W26" i="16" s="1"/>
  <c r="T25" i="16"/>
  <c r="L23" i="16"/>
  <c r="M23" i="16" s="1"/>
  <c r="M24" i="16" s="1"/>
  <c r="J23" i="16"/>
  <c r="V32" i="14"/>
  <c r="T32" i="14"/>
  <c r="V35" i="14"/>
  <c r="T35" i="14"/>
  <c r="V33" i="14"/>
  <c r="T33" i="14"/>
  <c r="V31" i="14"/>
  <c r="T31" i="14"/>
  <c r="U22" i="12"/>
  <c r="K22" i="12"/>
  <c r="T25" i="11"/>
  <c r="V25" i="11"/>
  <c r="L22" i="14"/>
  <c r="M22" i="14" s="1"/>
  <c r="M23" i="14" s="1"/>
  <c r="M24" i="14" s="1"/>
  <c r="M25" i="14" s="1"/>
  <c r="M26" i="14" s="1"/>
  <c r="J22" i="14"/>
  <c r="J40" i="14" s="1"/>
  <c r="K40" i="14" s="1"/>
  <c r="T22" i="13"/>
  <c r="T40" i="13" s="1"/>
  <c r="U40" i="13" s="1"/>
  <c r="V22" i="13"/>
  <c r="W22" i="13" s="1"/>
  <c r="W23" i="13" s="1"/>
  <c r="W24" i="13" s="1"/>
  <c r="W25" i="13" s="1"/>
  <c r="W26" i="13" s="1"/>
  <c r="W27" i="13" s="1"/>
  <c r="W28" i="13" s="1"/>
  <c r="V29" i="12"/>
  <c r="T29" i="12"/>
  <c r="L28" i="12"/>
  <c r="J28" i="12"/>
  <c r="J29" i="11"/>
  <c r="L29" i="11"/>
  <c r="W24" i="11"/>
  <c r="V38" i="6"/>
  <c r="T38" i="6"/>
  <c r="L34" i="6"/>
  <c r="J34" i="6"/>
  <c r="U29" i="6"/>
  <c r="K27" i="6"/>
  <c r="M23" i="11"/>
  <c r="M24" i="11" s="1"/>
  <c r="V29" i="10"/>
  <c r="T29" i="10"/>
  <c r="W23" i="10"/>
  <c r="W24" i="10" s="1"/>
  <c r="W25" i="10" s="1"/>
  <c r="W26" i="10" s="1"/>
  <c r="W27" i="10" s="1"/>
  <c r="W28" i="10" s="1"/>
  <c r="V29" i="8"/>
  <c r="T29" i="8"/>
  <c r="W23" i="8"/>
  <c r="W24" i="8" s="1"/>
  <c r="W25" i="8" s="1"/>
  <c r="W26" i="8" s="1"/>
  <c r="W27" i="8" s="1"/>
  <c r="W28" i="8" s="1"/>
  <c r="V30" i="6"/>
  <c r="T30" i="6"/>
  <c r="V25" i="6"/>
  <c r="W25" i="6" s="1"/>
  <c r="W26" i="6" s="1"/>
  <c r="T25" i="6"/>
  <c r="J22" i="9"/>
  <c r="J40" i="9" s="1"/>
  <c r="K40" i="9" s="1"/>
  <c r="L22" i="9"/>
  <c r="M22" i="9" s="1"/>
  <c r="M23" i="9" s="1"/>
  <c r="M24" i="9" s="1"/>
  <c r="M25" i="9" s="1"/>
  <c r="M26" i="9" s="1"/>
  <c r="M23" i="8"/>
  <c r="M24" i="8" s="1"/>
  <c r="M25" i="8" s="1"/>
  <c r="M26" i="8" s="1"/>
  <c r="T22" i="7"/>
  <c r="T40" i="7" s="1"/>
  <c r="U40" i="7" s="1"/>
  <c r="V22" i="7"/>
  <c r="W22" i="7" s="1"/>
  <c r="W23" i="7" s="1"/>
  <c r="W24" i="7" s="1"/>
  <c r="W25" i="7" s="1"/>
  <c r="W26" i="7" s="1"/>
  <c r="W27" i="7" s="1"/>
  <c r="W28" i="7" s="1"/>
  <c r="L23" i="6"/>
  <c r="M23" i="6" s="1"/>
  <c r="J23" i="6"/>
  <c r="M23" i="4"/>
  <c r="M24" i="4" s="1"/>
  <c r="M25" i="4" s="1"/>
  <c r="M26" i="4" s="1"/>
  <c r="M23" i="5"/>
  <c r="M24" i="5" s="1"/>
  <c r="M25" i="5" s="1"/>
  <c r="M26" i="5" s="1"/>
  <c r="V29" i="5"/>
  <c r="T29" i="5"/>
  <c r="T40" i="5" s="1"/>
  <c r="U40" i="5" s="1"/>
  <c r="L22" i="3"/>
  <c r="M22" i="3" s="1"/>
  <c r="M23" i="3" s="1"/>
  <c r="M24" i="3" s="1"/>
  <c r="M25" i="3" s="1"/>
  <c r="M26" i="3" s="1"/>
  <c r="J22" i="3"/>
  <c r="J40" i="3" s="1"/>
  <c r="K40" i="3" s="1"/>
  <c r="L27" i="2"/>
  <c r="J27" i="2"/>
  <c r="L22" i="2"/>
  <c r="M22" i="2" s="1"/>
  <c r="M23" i="2" s="1"/>
  <c r="M24" i="2" s="1"/>
  <c r="M25" i="2" s="1"/>
  <c r="M26" i="2" s="1"/>
  <c r="J22" i="2"/>
  <c r="J40" i="2" s="1"/>
  <c r="K40" i="2" s="1"/>
  <c r="F84" i="27"/>
  <c r="L73" i="27"/>
  <c r="F73" i="27"/>
  <c r="F86" i="26"/>
  <c r="F75" i="26"/>
  <c r="L75" i="26"/>
  <c r="F82" i="26"/>
  <c r="F71" i="26"/>
  <c r="L71" i="26"/>
  <c r="I68" i="26"/>
  <c r="F84" i="25"/>
  <c r="L73" i="25"/>
  <c r="F73" i="25"/>
  <c r="F86" i="24"/>
  <c r="L75" i="24"/>
  <c r="F75" i="24"/>
  <c r="F82" i="24"/>
  <c r="L71" i="24"/>
  <c r="F71" i="24"/>
  <c r="I68" i="23"/>
  <c r="F87" i="22"/>
  <c r="L76" i="22"/>
  <c r="F76" i="22"/>
  <c r="F83" i="22"/>
  <c r="L72" i="22"/>
  <c r="F72" i="22"/>
  <c r="I68" i="21"/>
  <c r="F84" i="20"/>
  <c r="L73" i="20"/>
  <c r="F73" i="20"/>
  <c r="I68" i="18"/>
  <c r="I68" i="17"/>
  <c r="F85" i="15"/>
  <c r="L74" i="15"/>
  <c r="F74" i="15"/>
  <c r="D89" i="15"/>
  <c r="F81" i="15"/>
  <c r="L70" i="15"/>
  <c r="F70" i="15"/>
  <c r="L74" i="13"/>
  <c r="F85" i="13"/>
  <c r="F74" i="13"/>
  <c r="L70" i="13"/>
  <c r="F81" i="13"/>
  <c r="F70" i="13"/>
  <c r="I68" i="13"/>
  <c r="F84" i="12"/>
  <c r="L73" i="12"/>
  <c r="F73" i="12"/>
  <c r="I68" i="11"/>
  <c r="I68" i="7"/>
  <c r="I68" i="6"/>
  <c r="F84" i="5"/>
  <c r="L73" i="5"/>
  <c r="F73" i="5"/>
  <c r="F87" i="4"/>
  <c r="L76" i="4"/>
  <c r="F76" i="4"/>
  <c r="F83" i="4"/>
  <c r="L72" i="4"/>
  <c r="F72" i="4"/>
  <c r="F84" i="3"/>
  <c r="L73" i="3"/>
  <c r="F73" i="3"/>
  <c r="F84" i="2"/>
  <c r="L73" i="2"/>
  <c r="F73" i="2"/>
  <c r="L76" i="3"/>
  <c r="F87" i="3"/>
  <c r="F76" i="3"/>
  <c r="L72" i="3"/>
  <c r="F83" i="3"/>
  <c r="F72" i="3"/>
  <c r="F77" i="3" l="1"/>
  <c r="M77" i="3" s="1"/>
  <c r="M76" i="3"/>
  <c r="M74" i="13"/>
  <c r="F88" i="22"/>
  <c r="M88" i="22" s="1"/>
  <c r="M87" i="22"/>
  <c r="M73" i="25"/>
  <c r="M82" i="26"/>
  <c r="M84" i="27"/>
  <c r="M27" i="2"/>
  <c r="M28" i="2" s="1"/>
  <c r="M29" i="2" s="1"/>
  <c r="M30" i="2" s="1"/>
  <c r="M31" i="2" s="1"/>
  <c r="M32" i="2" s="1"/>
  <c r="M33" i="2" s="1"/>
  <c r="M34" i="2" s="1"/>
  <c r="M35" i="2" s="1"/>
  <c r="M36" i="2" s="1"/>
  <c r="M37" i="2" s="1"/>
  <c r="M38" i="2" s="1"/>
  <c r="M39" i="2" s="1"/>
  <c r="M40" i="2" s="1"/>
  <c r="K42" i="2" s="1"/>
  <c r="K11" i="2" s="1"/>
  <c r="W29" i="10"/>
  <c r="W30" i="10" s="1"/>
  <c r="W31" i="10" s="1"/>
  <c r="W32" i="10" s="1"/>
  <c r="W33" i="10" s="1"/>
  <c r="W34" i="10" s="1"/>
  <c r="W35" i="10" s="1"/>
  <c r="W36" i="10" s="1"/>
  <c r="W37" i="10" s="1"/>
  <c r="W38" i="10" s="1"/>
  <c r="W39" i="10" s="1"/>
  <c r="W40" i="10" s="1"/>
  <c r="U42" i="10" s="1"/>
  <c r="V29" i="6"/>
  <c r="T29" i="6"/>
  <c r="T40" i="6" s="1"/>
  <c r="U40" i="6" s="1"/>
  <c r="V22" i="12"/>
  <c r="W22" i="12" s="1"/>
  <c r="W23" i="12" s="1"/>
  <c r="T22" i="12"/>
  <c r="T40" i="12" s="1"/>
  <c r="U40" i="12" s="1"/>
  <c r="G72" i="5"/>
  <c r="N72" i="5" s="1"/>
  <c r="M72" i="5"/>
  <c r="I72" i="5" s="1"/>
  <c r="M75" i="7"/>
  <c r="F77" i="8"/>
  <c r="M77" i="8" s="1"/>
  <c r="M76" i="8"/>
  <c r="M75" i="11"/>
  <c r="M75" i="8"/>
  <c r="M72" i="9"/>
  <c r="F88" i="14"/>
  <c r="M88" i="14" s="1"/>
  <c r="M87" i="14"/>
  <c r="M75" i="18"/>
  <c r="M72" i="19"/>
  <c r="M71" i="19"/>
  <c r="M75" i="21"/>
  <c r="M81" i="24"/>
  <c r="G81" i="24"/>
  <c r="N81" i="24" s="1"/>
  <c r="F77" i="25"/>
  <c r="M77" i="25" s="1"/>
  <c r="M76" i="25"/>
  <c r="W29" i="9"/>
  <c r="W30" i="9" s="1"/>
  <c r="W31" i="9" s="1"/>
  <c r="W32" i="9" s="1"/>
  <c r="W33" i="9" s="1"/>
  <c r="W34" i="9" s="1"/>
  <c r="W35" i="9" s="1"/>
  <c r="W36" i="9" s="1"/>
  <c r="W37" i="9" s="1"/>
  <c r="W38" i="9" s="1"/>
  <c r="W39" i="9" s="1"/>
  <c r="M86" i="2"/>
  <c r="M75" i="3"/>
  <c r="M82" i="5"/>
  <c r="G82" i="5"/>
  <c r="N82" i="5" s="1"/>
  <c r="M71" i="12"/>
  <c r="F88" i="15"/>
  <c r="M88" i="15" s="1"/>
  <c r="M87" i="15"/>
  <c r="M71" i="20"/>
  <c r="M74" i="22"/>
  <c r="M75" i="25"/>
  <c r="M82" i="27"/>
  <c r="M27" i="3"/>
  <c r="M28" i="3" s="1"/>
  <c r="M29" i="3" s="1"/>
  <c r="M30" i="3" s="1"/>
  <c r="M31" i="3" s="1"/>
  <c r="M32" i="3" s="1"/>
  <c r="M33" i="3" s="1"/>
  <c r="M34" i="3" s="1"/>
  <c r="M35" i="3" s="1"/>
  <c r="M36" i="3" s="1"/>
  <c r="M37" i="3" s="1"/>
  <c r="M38" i="3" s="1"/>
  <c r="M39" i="3" s="1"/>
  <c r="M40" i="3" s="1"/>
  <c r="K42" i="3" s="1"/>
  <c r="K11" i="3" s="1"/>
  <c r="T40" i="8"/>
  <c r="U40" i="8" s="1"/>
  <c r="J40" i="5"/>
  <c r="K40" i="5" s="1"/>
  <c r="M27" i="13"/>
  <c r="M28" i="13" s="1"/>
  <c r="M29" i="13" s="1"/>
  <c r="M30" i="13" s="1"/>
  <c r="M31" i="13" s="1"/>
  <c r="M32" i="13" s="1"/>
  <c r="M33" i="13" s="1"/>
  <c r="M34" i="13" s="1"/>
  <c r="M35" i="13" s="1"/>
  <c r="M36" i="13" s="1"/>
  <c r="M37" i="13" s="1"/>
  <c r="M38" i="13" s="1"/>
  <c r="M39" i="13" s="1"/>
  <c r="M40" i="13" s="1"/>
  <c r="K42" i="13" s="1"/>
  <c r="W24" i="14"/>
  <c r="W25" i="14" s="1"/>
  <c r="K78" i="5"/>
  <c r="I78" i="5" s="1"/>
  <c r="K12" i="5"/>
  <c r="M72" i="12"/>
  <c r="M86" i="9"/>
  <c r="F88" i="10"/>
  <c r="M88" i="10" s="1"/>
  <c r="M87" i="10"/>
  <c r="F77" i="12"/>
  <c r="M77" i="12" s="1"/>
  <c r="M76" i="12"/>
  <c r="M76" i="7"/>
  <c r="F77" i="7"/>
  <c r="M77" i="7" s="1"/>
  <c r="M86" i="10"/>
  <c r="M87" i="11"/>
  <c r="F88" i="11"/>
  <c r="M88" i="11" s="1"/>
  <c r="M75" i="15"/>
  <c r="M75" i="17"/>
  <c r="M87" i="17"/>
  <c r="F88" i="17"/>
  <c r="M88" i="17" s="1"/>
  <c r="F88" i="18"/>
  <c r="M88" i="18" s="1"/>
  <c r="M87" i="18"/>
  <c r="M83" i="21"/>
  <c r="M86" i="23"/>
  <c r="G72" i="24"/>
  <c r="N72" i="24" s="1"/>
  <c r="M72" i="24"/>
  <c r="M83" i="26"/>
  <c r="F77" i="26"/>
  <c r="M77" i="26" s="1"/>
  <c r="M76" i="26"/>
  <c r="T40" i="17"/>
  <c r="U40" i="17" s="1"/>
  <c r="M70" i="2"/>
  <c r="G70" i="2"/>
  <c r="N70" i="2" s="1"/>
  <c r="M82" i="4"/>
  <c r="M83" i="8"/>
  <c r="M70" i="7"/>
  <c r="G70" i="7"/>
  <c r="N70" i="7" s="1"/>
  <c r="M85" i="11"/>
  <c r="M83" i="14"/>
  <c r="M71" i="16"/>
  <c r="G81" i="19"/>
  <c r="N81" i="19" s="1"/>
  <c r="M81" i="19"/>
  <c r="M84" i="21"/>
  <c r="M74" i="27"/>
  <c r="M83" i="2"/>
  <c r="M84" i="4"/>
  <c r="M70" i="6"/>
  <c r="G70" i="6"/>
  <c r="N70" i="6" s="1"/>
  <c r="M74" i="8"/>
  <c r="M70" i="10"/>
  <c r="G70" i="10"/>
  <c r="N70" i="10" s="1"/>
  <c r="M81" i="11"/>
  <c r="G81" i="11"/>
  <c r="N81" i="11" s="1"/>
  <c r="M82" i="15"/>
  <c r="G81" i="16"/>
  <c r="N81" i="16" s="1"/>
  <c r="M81" i="16"/>
  <c r="M85" i="17"/>
  <c r="M82" i="22"/>
  <c r="M85" i="26"/>
  <c r="G81" i="8"/>
  <c r="N81" i="8" s="1"/>
  <c r="M81" i="8"/>
  <c r="M85" i="23"/>
  <c r="M72" i="27"/>
  <c r="M74" i="2"/>
  <c r="M82" i="11"/>
  <c r="M71" i="10"/>
  <c r="G71" i="10"/>
  <c r="N71" i="10" s="1"/>
  <c r="M82" i="13"/>
  <c r="M84" i="14"/>
  <c r="M83" i="16"/>
  <c r="M82" i="17"/>
  <c r="G70" i="20"/>
  <c r="N70" i="20" s="1"/>
  <c r="M70" i="20"/>
  <c r="M73" i="19"/>
  <c r="M74" i="21"/>
  <c r="M84" i="22"/>
  <c r="M81" i="27"/>
  <c r="G81" i="27"/>
  <c r="N81" i="27" s="1"/>
  <c r="M85" i="10"/>
  <c r="M73" i="11"/>
  <c r="M85" i="9"/>
  <c r="M73" i="17"/>
  <c r="M85" i="20"/>
  <c r="M82" i="21"/>
  <c r="M81" i="21"/>
  <c r="G81" i="21"/>
  <c r="N81" i="21" s="1"/>
  <c r="G81" i="25"/>
  <c r="N81" i="25" s="1"/>
  <c r="M81" i="25"/>
  <c r="M86" i="24"/>
  <c r="G86" i="24"/>
  <c r="N86" i="24" s="1"/>
  <c r="M72" i="3"/>
  <c r="M87" i="3"/>
  <c r="F88" i="3"/>
  <c r="M88" i="3" s="1"/>
  <c r="M84" i="2"/>
  <c r="M72" i="4"/>
  <c r="M84" i="5"/>
  <c r="G84" i="5"/>
  <c r="N84" i="5" s="1"/>
  <c r="M84" i="12"/>
  <c r="M81" i="13"/>
  <c r="G81" i="13"/>
  <c r="N81" i="13" s="1"/>
  <c r="M85" i="13"/>
  <c r="M81" i="15"/>
  <c r="G81" i="15"/>
  <c r="N81" i="15" s="1"/>
  <c r="M85" i="15"/>
  <c r="M73" i="20"/>
  <c r="M83" i="22"/>
  <c r="M82" i="24"/>
  <c r="G82" i="24"/>
  <c r="N82" i="24" s="1"/>
  <c r="W25" i="11"/>
  <c r="W26" i="11" s="1"/>
  <c r="M86" i="4"/>
  <c r="F77" i="14"/>
  <c r="M77" i="14" s="1"/>
  <c r="M76" i="14"/>
  <c r="M75" i="14"/>
  <c r="F77" i="16"/>
  <c r="M77" i="16" s="1"/>
  <c r="M76" i="16"/>
  <c r="M86" i="19"/>
  <c r="M86" i="21"/>
  <c r="M75" i="22"/>
  <c r="K89" i="24"/>
  <c r="I89" i="24" s="1"/>
  <c r="K13" i="24"/>
  <c r="M85" i="24"/>
  <c r="G85" i="24"/>
  <c r="N85" i="24" s="1"/>
  <c r="M87" i="27"/>
  <c r="F88" i="27"/>
  <c r="M88" i="27" s="1"/>
  <c r="M27" i="5"/>
  <c r="M28" i="5" s="1"/>
  <c r="M29" i="5" s="1"/>
  <c r="M30" i="5" s="1"/>
  <c r="M31" i="5" s="1"/>
  <c r="M32" i="5" s="1"/>
  <c r="M33" i="5" s="1"/>
  <c r="M34" i="5" s="1"/>
  <c r="M35" i="5" s="1"/>
  <c r="M36" i="5" s="1"/>
  <c r="M37" i="5" s="1"/>
  <c r="M38" i="5" s="1"/>
  <c r="M39" i="5" s="1"/>
  <c r="M40" i="5" s="1"/>
  <c r="K42" i="5" s="1"/>
  <c r="K11" i="5" s="1"/>
  <c r="M27" i="8"/>
  <c r="M28" i="8" s="1"/>
  <c r="M29" i="8" s="1"/>
  <c r="M30" i="8" s="1"/>
  <c r="M31" i="8" s="1"/>
  <c r="M32" i="8" s="1"/>
  <c r="M33" i="8" s="1"/>
  <c r="M34" i="8" s="1"/>
  <c r="M35" i="8" s="1"/>
  <c r="M36" i="8" s="1"/>
  <c r="M37" i="8" s="1"/>
  <c r="M38" i="8" s="1"/>
  <c r="M39" i="8" s="1"/>
  <c r="W29" i="13"/>
  <c r="W30" i="13" s="1"/>
  <c r="W31" i="13" s="1"/>
  <c r="W32" i="13" s="1"/>
  <c r="W33" i="13" s="1"/>
  <c r="W34" i="13" s="1"/>
  <c r="W35" i="13" s="1"/>
  <c r="W36" i="13" s="1"/>
  <c r="W37" i="13" s="1"/>
  <c r="W38" i="13" s="1"/>
  <c r="W39" i="13" s="1"/>
  <c r="W40" i="13" s="1"/>
  <c r="U42" i="13" s="1"/>
  <c r="K11" i="13" s="1"/>
  <c r="W26" i="14"/>
  <c r="W27" i="14" s="1"/>
  <c r="W28" i="14" s="1"/>
  <c r="W29" i="14" s="1"/>
  <c r="W30" i="14" s="1"/>
  <c r="J22" i="15"/>
  <c r="J40" i="15" s="1"/>
  <c r="K40" i="15" s="1"/>
  <c r="L22" i="15"/>
  <c r="M22" i="15" s="1"/>
  <c r="M23" i="15" s="1"/>
  <c r="J40" i="27"/>
  <c r="K40" i="27" s="1"/>
  <c r="M71" i="3"/>
  <c r="M81" i="4"/>
  <c r="G81" i="4"/>
  <c r="N81" i="4" s="1"/>
  <c r="M85" i="4"/>
  <c r="M75" i="5"/>
  <c r="G75" i="5"/>
  <c r="N75" i="5" s="1"/>
  <c r="M86" i="12"/>
  <c r="M76" i="13"/>
  <c r="F77" i="13"/>
  <c r="M77" i="13" s="1"/>
  <c r="M83" i="15"/>
  <c r="M86" i="20"/>
  <c r="M73" i="24"/>
  <c r="G73" i="24"/>
  <c r="N73" i="24" s="1"/>
  <c r="M71" i="25"/>
  <c r="M75" i="27"/>
  <c r="W27" i="6"/>
  <c r="W28" i="6" s="1"/>
  <c r="M24" i="15"/>
  <c r="M25" i="15" s="1"/>
  <c r="M26" i="15" s="1"/>
  <c r="M27" i="15" s="1"/>
  <c r="M28" i="15" s="1"/>
  <c r="M29" i="15" s="1"/>
  <c r="M30" i="15" s="1"/>
  <c r="M31" i="15" s="1"/>
  <c r="M32" i="15" s="1"/>
  <c r="M33" i="15" s="1"/>
  <c r="M34" i="15" s="1"/>
  <c r="M35" i="15" s="1"/>
  <c r="M36" i="15" s="1"/>
  <c r="M37" i="15" s="1"/>
  <c r="M38" i="15" s="1"/>
  <c r="M39" i="15" s="1"/>
  <c r="M40" i="15" s="1"/>
  <c r="K42" i="15" s="1"/>
  <c r="K11" i="15" s="1"/>
  <c r="W27" i="16"/>
  <c r="W28" i="16" s="1"/>
  <c r="M36" i="19"/>
  <c r="M37" i="19" s="1"/>
  <c r="M38" i="19" s="1"/>
  <c r="M39" i="19" s="1"/>
  <c r="M40" i="19" s="1"/>
  <c r="K42" i="19" s="1"/>
  <c r="L27" i="24"/>
  <c r="M27" i="24" s="1"/>
  <c r="M28" i="24" s="1"/>
  <c r="J27" i="24"/>
  <c r="J40" i="24" s="1"/>
  <c r="K40" i="24" s="1"/>
  <c r="M87" i="2"/>
  <c r="F88" i="2"/>
  <c r="M88" i="2" s="1"/>
  <c r="M81" i="5"/>
  <c r="G81" i="5"/>
  <c r="N81" i="5" s="1"/>
  <c r="F88" i="6"/>
  <c r="M88" i="6" s="1"/>
  <c r="M87" i="6"/>
  <c r="M82" i="9"/>
  <c r="M75" i="9"/>
  <c r="F77" i="10"/>
  <c r="M77" i="10" s="1"/>
  <c r="M76" i="10"/>
  <c r="M86" i="6"/>
  <c r="M83" i="11"/>
  <c r="M76" i="11"/>
  <c r="F77" i="11"/>
  <c r="M77" i="11" s="1"/>
  <c r="M76" i="17"/>
  <c r="F77" i="17"/>
  <c r="M77" i="17" s="1"/>
  <c r="M83" i="18"/>
  <c r="M76" i="18"/>
  <c r="F77" i="18"/>
  <c r="M77" i="18" s="1"/>
  <c r="M76" i="21"/>
  <c r="F77" i="21"/>
  <c r="M77" i="21" s="1"/>
  <c r="M75" i="23"/>
  <c r="F88" i="23"/>
  <c r="M88" i="23" s="1"/>
  <c r="M87" i="23"/>
  <c r="M72" i="26"/>
  <c r="T40" i="2"/>
  <c r="U40" i="2" s="1"/>
  <c r="M27" i="7"/>
  <c r="M28" i="7" s="1"/>
  <c r="M29" i="7" s="1"/>
  <c r="M30" i="7" s="1"/>
  <c r="M31" i="7" s="1"/>
  <c r="M32" i="7" s="1"/>
  <c r="M33" i="7" s="1"/>
  <c r="M34" i="7" s="1"/>
  <c r="M35" i="7" s="1"/>
  <c r="M36" i="7" s="1"/>
  <c r="M37" i="7" s="1"/>
  <c r="M38" i="7" s="1"/>
  <c r="M39" i="7" s="1"/>
  <c r="M40" i="7" s="1"/>
  <c r="K42" i="7" s="1"/>
  <c r="T40" i="9"/>
  <c r="U40" i="9" s="1"/>
  <c r="M40" i="25"/>
  <c r="K42" i="25" s="1"/>
  <c r="M25" i="27"/>
  <c r="M26" i="27" s="1"/>
  <c r="M27" i="27" s="1"/>
  <c r="M28" i="27" s="1"/>
  <c r="M29" i="27" s="1"/>
  <c r="M30" i="27" s="1"/>
  <c r="M31" i="27" s="1"/>
  <c r="M32" i="27" s="1"/>
  <c r="M33" i="27" s="1"/>
  <c r="M34" i="27" s="1"/>
  <c r="M35" i="27" s="1"/>
  <c r="M36" i="27" s="1"/>
  <c r="M37" i="27" s="1"/>
  <c r="M38" i="27" s="1"/>
  <c r="M39" i="27" s="1"/>
  <c r="M40" i="27" s="1"/>
  <c r="K42" i="27" s="1"/>
  <c r="M84" i="7"/>
  <c r="M72" i="8"/>
  <c r="M70" i="9"/>
  <c r="G70" i="9"/>
  <c r="N70" i="9" s="1"/>
  <c r="M74" i="11"/>
  <c r="M72" i="14"/>
  <c r="M83" i="17"/>
  <c r="M84" i="18"/>
  <c r="M85" i="25"/>
  <c r="M72" i="2"/>
  <c r="K78" i="6"/>
  <c r="I78" i="6" s="1"/>
  <c r="K12" i="6"/>
  <c r="M71" i="8"/>
  <c r="M85" i="14"/>
  <c r="M82" i="14"/>
  <c r="M74" i="17"/>
  <c r="M85" i="18"/>
  <c r="M74" i="26"/>
  <c r="M83" i="10"/>
  <c r="M71" i="11"/>
  <c r="M70" i="12"/>
  <c r="G70" i="12"/>
  <c r="N70" i="12" s="1"/>
  <c r="M73" i="6"/>
  <c r="M73" i="8"/>
  <c r="M71" i="13"/>
  <c r="M73" i="15"/>
  <c r="M71" i="17"/>
  <c r="G81" i="18"/>
  <c r="N81" i="18" s="1"/>
  <c r="M81" i="18"/>
  <c r="M83" i="25"/>
  <c r="G70" i="26"/>
  <c r="N70" i="26" s="1"/>
  <c r="M70" i="26"/>
  <c r="G70" i="27"/>
  <c r="N70" i="27" s="1"/>
  <c r="M70" i="27"/>
  <c r="M71" i="2"/>
  <c r="G71" i="2"/>
  <c r="N71" i="2" s="1"/>
  <c r="M82" i="7"/>
  <c r="M74" i="10"/>
  <c r="M74" i="9"/>
  <c r="M84" i="10"/>
  <c r="M70" i="14"/>
  <c r="G70" i="14"/>
  <c r="N70" i="14" s="1"/>
  <c r="M74" i="16"/>
  <c r="M81" i="17"/>
  <c r="G81" i="17"/>
  <c r="N81" i="17" s="1"/>
  <c r="M74" i="20"/>
  <c r="M71" i="21"/>
  <c r="M76" i="4"/>
  <c r="F77" i="4"/>
  <c r="M77" i="4" s="1"/>
  <c r="M83" i="3"/>
  <c r="F88" i="4"/>
  <c r="M88" i="4" s="1"/>
  <c r="M87" i="4"/>
  <c r="M70" i="15"/>
  <c r="G70" i="15"/>
  <c r="N70" i="15" s="1"/>
  <c r="M76" i="22"/>
  <c r="F77" i="22"/>
  <c r="M77" i="22" s="1"/>
  <c r="M84" i="25"/>
  <c r="M73" i="27"/>
  <c r="W29" i="8"/>
  <c r="W30" i="8" s="1"/>
  <c r="W31" i="8" s="1"/>
  <c r="W32" i="8" s="1"/>
  <c r="W33" i="8" s="1"/>
  <c r="W34" i="8" s="1"/>
  <c r="W35" i="8" s="1"/>
  <c r="W36" i="8" s="1"/>
  <c r="W37" i="8" s="1"/>
  <c r="W38" i="8" s="1"/>
  <c r="W39" i="8" s="1"/>
  <c r="W40" i="8" s="1"/>
  <c r="U42" i="8" s="1"/>
  <c r="K11" i="8" s="1"/>
  <c r="W31" i="14"/>
  <c r="W32" i="14"/>
  <c r="W33" i="14" s="1"/>
  <c r="W34" i="14" s="1"/>
  <c r="W35" i="14" s="1"/>
  <c r="W36" i="14" s="1"/>
  <c r="W37" i="14" s="1"/>
  <c r="W38" i="14" s="1"/>
  <c r="W39" i="14" s="1"/>
  <c r="W40" i="14" s="1"/>
  <c r="U42" i="14" s="1"/>
  <c r="L27" i="16"/>
  <c r="J27" i="16"/>
  <c r="J40" i="16" s="1"/>
  <c r="K40" i="16" s="1"/>
  <c r="M87" i="5"/>
  <c r="G87" i="5"/>
  <c r="F88" i="5"/>
  <c r="M88" i="5" s="1"/>
  <c r="M86" i="13"/>
  <c r="M86" i="8"/>
  <c r="M87" i="9"/>
  <c r="F88" i="9"/>
  <c r="M88" i="9" s="1"/>
  <c r="M86" i="18"/>
  <c r="F88" i="19"/>
  <c r="M88" i="19" s="1"/>
  <c r="M87" i="19"/>
  <c r="G82" i="19"/>
  <c r="N82" i="19" s="1"/>
  <c r="M82" i="19"/>
  <c r="M87" i="20"/>
  <c r="F88" i="20"/>
  <c r="M88" i="20" s="1"/>
  <c r="G70" i="24"/>
  <c r="N70" i="24" s="1"/>
  <c r="M70" i="24"/>
  <c r="G74" i="24"/>
  <c r="N74" i="24" s="1"/>
  <c r="M74" i="24"/>
  <c r="F77" i="27"/>
  <c r="M77" i="27" s="1"/>
  <c r="M76" i="27"/>
  <c r="W29" i="2"/>
  <c r="W30" i="2" s="1"/>
  <c r="W31" i="2" s="1"/>
  <c r="W32" i="2" s="1"/>
  <c r="W33" i="2" s="1"/>
  <c r="W34" i="2" s="1"/>
  <c r="W35" i="2" s="1"/>
  <c r="W36" i="2" s="1"/>
  <c r="W37" i="2" s="1"/>
  <c r="W38" i="2" s="1"/>
  <c r="W39" i="2" s="1"/>
  <c r="W40" i="2" s="1"/>
  <c r="U42" i="2" s="1"/>
  <c r="T40" i="10"/>
  <c r="U40" i="10" s="1"/>
  <c r="M27" i="10"/>
  <c r="M28" i="10" s="1"/>
  <c r="M29" i="10" s="1"/>
  <c r="M30" i="10" s="1"/>
  <c r="M31" i="10" s="1"/>
  <c r="M32" i="10" s="1"/>
  <c r="M33" i="10" s="1"/>
  <c r="M34" i="10" s="1"/>
  <c r="M35" i="10" s="1"/>
  <c r="M36" i="10" s="1"/>
  <c r="M37" i="10" s="1"/>
  <c r="M38" i="10" s="1"/>
  <c r="M39" i="10" s="1"/>
  <c r="W27" i="11"/>
  <c r="W28" i="11" s="1"/>
  <c r="W29" i="11" s="1"/>
  <c r="W30" i="11" s="1"/>
  <c r="W31" i="11" s="1"/>
  <c r="W32" i="11" s="1"/>
  <c r="W33" i="11" s="1"/>
  <c r="W34" i="11" s="1"/>
  <c r="W35" i="11" s="1"/>
  <c r="W36" i="11" s="1"/>
  <c r="W37" i="11" s="1"/>
  <c r="W38" i="11" s="1"/>
  <c r="W39" i="11" s="1"/>
  <c r="W40" i="11" s="1"/>
  <c r="U42" i="11" s="1"/>
  <c r="K11" i="11" s="1"/>
  <c r="M27" i="14"/>
  <c r="T22" i="15"/>
  <c r="T40" i="15" s="1"/>
  <c r="U40" i="15" s="1"/>
  <c r="V22" i="15"/>
  <c r="W22" i="15" s="1"/>
  <c r="W23" i="15" s="1"/>
  <c r="W29" i="17"/>
  <c r="W30" i="17" s="1"/>
  <c r="W31" i="17" s="1"/>
  <c r="W32" i="17" s="1"/>
  <c r="W33" i="17" s="1"/>
  <c r="W34" i="17" s="1"/>
  <c r="W35" i="17" s="1"/>
  <c r="W36" i="17" s="1"/>
  <c r="W37" i="17" s="1"/>
  <c r="W38" i="17" s="1"/>
  <c r="W39" i="17" s="1"/>
  <c r="W40" i="17" s="1"/>
  <c r="U42" i="17" s="1"/>
  <c r="K11" i="17" s="1"/>
  <c r="M25" i="18"/>
  <c r="M26" i="18" s="1"/>
  <c r="M27" i="18" s="1"/>
  <c r="M28" i="18" s="1"/>
  <c r="M29" i="18" s="1"/>
  <c r="M30" i="18" s="1"/>
  <c r="M31" i="18" s="1"/>
  <c r="M32" i="18" s="1"/>
  <c r="M33" i="18" s="1"/>
  <c r="M34" i="18" s="1"/>
  <c r="M35" i="18" s="1"/>
  <c r="M36" i="18" s="1"/>
  <c r="M37" i="18" s="1"/>
  <c r="M38" i="18" s="1"/>
  <c r="M39" i="18" s="1"/>
  <c r="M40" i="18" s="1"/>
  <c r="K42" i="18" s="1"/>
  <c r="K11" i="18" s="1"/>
  <c r="M27" i="20"/>
  <c r="M28" i="20" s="1"/>
  <c r="M29" i="20" s="1"/>
  <c r="M30" i="20" s="1"/>
  <c r="M31" i="20" s="1"/>
  <c r="M32" i="20" s="1"/>
  <c r="M33" i="20" s="1"/>
  <c r="M34" i="20" s="1"/>
  <c r="M35" i="20" s="1"/>
  <c r="M36" i="20" s="1"/>
  <c r="M37" i="20" s="1"/>
  <c r="M38" i="20" s="1"/>
  <c r="M39" i="20" s="1"/>
  <c r="M40" i="20" s="1"/>
  <c r="K42" i="20" s="1"/>
  <c r="G70" i="3"/>
  <c r="N70" i="3" s="1"/>
  <c r="M70" i="3"/>
  <c r="M74" i="3"/>
  <c r="M75" i="2"/>
  <c r="M86" i="3"/>
  <c r="M70" i="4"/>
  <c r="G70" i="4"/>
  <c r="N70" i="4" s="1"/>
  <c r="M71" i="5"/>
  <c r="G71" i="5"/>
  <c r="N71" i="5" s="1"/>
  <c r="M82" i="12"/>
  <c r="M72" i="13"/>
  <c r="M87" i="13"/>
  <c r="F88" i="13"/>
  <c r="M88" i="13" s="1"/>
  <c r="M76" i="15"/>
  <c r="F77" i="15"/>
  <c r="M77" i="15" s="1"/>
  <c r="M82" i="20"/>
  <c r="M81" i="22"/>
  <c r="G81" i="22"/>
  <c r="N81" i="22" s="1"/>
  <c r="M85" i="22"/>
  <c r="M86" i="25"/>
  <c r="M73" i="26"/>
  <c r="M71" i="27"/>
  <c r="W29" i="7"/>
  <c r="W30" i="7" s="1"/>
  <c r="W31" i="7" s="1"/>
  <c r="W32" i="7" s="1"/>
  <c r="W33" i="7" s="1"/>
  <c r="W34" i="7" s="1"/>
  <c r="W35" i="7" s="1"/>
  <c r="W36" i="7" s="1"/>
  <c r="W37" i="7" s="1"/>
  <c r="W38" i="7" s="1"/>
  <c r="W39" i="7" s="1"/>
  <c r="W40" i="7" s="1"/>
  <c r="U42" i="7" s="1"/>
  <c r="K11" i="7" s="1"/>
  <c r="M27" i="9"/>
  <c r="M28" i="9" s="1"/>
  <c r="M29" i="9" s="1"/>
  <c r="M30" i="9" s="1"/>
  <c r="M31" i="9" s="1"/>
  <c r="M32" i="9" s="1"/>
  <c r="M33" i="9" s="1"/>
  <c r="M34" i="9" s="1"/>
  <c r="M35" i="9" s="1"/>
  <c r="M36" i="9" s="1"/>
  <c r="M37" i="9" s="1"/>
  <c r="M38" i="9" s="1"/>
  <c r="M39" i="9" s="1"/>
  <c r="M40" i="9" s="1"/>
  <c r="K42" i="9" s="1"/>
  <c r="T40" i="11"/>
  <c r="U40" i="11" s="1"/>
  <c r="M27" i="4"/>
  <c r="M28" i="4" s="1"/>
  <c r="M29" i="4" s="1"/>
  <c r="M30" i="4" s="1"/>
  <c r="M31" i="4" s="1"/>
  <c r="M32" i="4" s="1"/>
  <c r="M33" i="4" s="1"/>
  <c r="M34" i="4" s="1"/>
  <c r="M35" i="4" s="1"/>
  <c r="M36" i="4" s="1"/>
  <c r="M37" i="4" s="1"/>
  <c r="M38" i="4" s="1"/>
  <c r="M39" i="4" s="1"/>
  <c r="M40" i="4" s="1"/>
  <c r="K42" i="4" s="1"/>
  <c r="K11" i="4" s="1"/>
  <c r="W36" i="22"/>
  <c r="W37" i="22" s="1"/>
  <c r="W38" i="22" s="1"/>
  <c r="W39" i="22" s="1"/>
  <c r="W40" i="22" s="1"/>
  <c r="U42" i="22" s="1"/>
  <c r="K11" i="22" s="1"/>
  <c r="V29" i="24"/>
  <c r="W29" i="24" s="1"/>
  <c r="W30" i="24" s="1"/>
  <c r="W31" i="24" s="1"/>
  <c r="W32" i="24" s="1"/>
  <c r="W33" i="24" s="1"/>
  <c r="W34" i="24" s="1"/>
  <c r="W35" i="24" s="1"/>
  <c r="W36" i="24" s="1"/>
  <c r="W37" i="24" s="1"/>
  <c r="W38" i="24" s="1"/>
  <c r="W39" i="24" s="1"/>
  <c r="W40" i="24" s="1"/>
  <c r="U42" i="24" s="1"/>
  <c r="T29" i="24"/>
  <c r="T40" i="24" s="1"/>
  <c r="U40" i="24" s="1"/>
  <c r="W35" i="25"/>
  <c r="W36" i="25" s="1"/>
  <c r="W37" i="25" s="1"/>
  <c r="W38" i="25" s="1"/>
  <c r="W39" i="25" s="1"/>
  <c r="W40" i="25" s="1"/>
  <c r="U42" i="25" s="1"/>
  <c r="K11" i="25" s="1"/>
  <c r="F77" i="2"/>
  <c r="M77" i="2" s="1"/>
  <c r="M76" i="2"/>
  <c r="K13" i="5"/>
  <c r="K89" i="5"/>
  <c r="I89" i="5" s="1"/>
  <c r="M85" i="5"/>
  <c r="G85" i="5"/>
  <c r="N85" i="5" s="1"/>
  <c r="M83" i="6"/>
  <c r="F77" i="6"/>
  <c r="M77" i="6" s="1"/>
  <c r="M76" i="6"/>
  <c r="M71" i="9"/>
  <c r="G71" i="9"/>
  <c r="N71" i="9" s="1"/>
  <c r="M82" i="6"/>
  <c r="M75" i="6"/>
  <c r="M75" i="10"/>
  <c r="M72" i="11"/>
  <c r="M86" i="15"/>
  <c r="M86" i="16"/>
  <c r="M72" i="18"/>
  <c r="M72" i="21"/>
  <c r="M87" i="24"/>
  <c r="G87" i="24"/>
  <c r="F88" i="24"/>
  <c r="M88" i="24" s="1"/>
  <c r="M83" i="23"/>
  <c r="M76" i="23"/>
  <c r="F77" i="23"/>
  <c r="M77" i="23" s="1"/>
  <c r="T40" i="3"/>
  <c r="U40" i="3" s="1"/>
  <c r="W40" i="3" s="1"/>
  <c r="U42" i="3" s="1"/>
  <c r="J40" i="8"/>
  <c r="K40" i="8" s="1"/>
  <c r="J40" i="11"/>
  <c r="K40" i="11" s="1"/>
  <c r="W40" i="20"/>
  <c r="U42" i="20" s="1"/>
  <c r="K11" i="20" s="1"/>
  <c r="G81" i="2"/>
  <c r="N81" i="2" s="1"/>
  <c r="M81" i="2"/>
  <c r="M71" i="4"/>
  <c r="M85" i="6"/>
  <c r="M73" i="7"/>
  <c r="M81" i="7"/>
  <c r="G81" i="7"/>
  <c r="N81" i="7" s="1"/>
  <c r="K78" i="9"/>
  <c r="I78" i="9" s="1"/>
  <c r="K12" i="9"/>
  <c r="M72" i="17"/>
  <c r="M73" i="18"/>
  <c r="M70" i="19"/>
  <c r="G70" i="19"/>
  <c r="N70" i="19" s="1"/>
  <c r="M73" i="21"/>
  <c r="M70" i="23"/>
  <c r="G70" i="23"/>
  <c r="N70" i="23" s="1"/>
  <c r="M74" i="25"/>
  <c r="M73" i="4"/>
  <c r="G81" i="6"/>
  <c r="N81" i="6" s="1"/>
  <c r="M81" i="6"/>
  <c r="G81" i="10"/>
  <c r="N81" i="10" s="1"/>
  <c r="M81" i="10"/>
  <c r="M83" i="7"/>
  <c r="M70" i="11"/>
  <c r="G70" i="11"/>
  <c r="N70" i="11" s="1"/>
  <c r="M85" i="12"/>
  <c r="M74" i="14"/>
  <c r="G71" i="15"/>
  <c r="N71" i="15" s="1"/>
  <c r="M71" i="15"/>
  <c r="M82" i="18"/>
  <c r="M84" i="16"/>
  <c r="M71" i="22"/>
  <c r="M82" i="23"/>
  <c r="M70" i="8"/>
  <c r="G70" i="8"/>
  <c r="N70" i="8" s="1"/>
  <c r="M74" i="23"/>
  <c r="M85" i="2"/>
  <c r="M84" i="9"/>
  <c r="M72" i="10"/>
  <c r="M85" i="7"/>
  <c r="M82" i="10"/>
  <c r="M73" i="14"/>
  <c r="M72" i="16"/>
  <c r="M81" i="20"/>
  <c r="G81" i="20"/>
  <c r="N81" i="20" s="1"/>
  <c r="M84" i="19"/>
  <c r="M73" i="22"/>
  <c r="M84" i="23"/>
  <c r="M72" i="25"/>
  <c r="K78" i="26"/>
  <c r="I78" i="26" s="1"/>
  <c r="K12" i="26"/>
  <c r="M71" i="7"/>
  <c r="G71" i="7"/>
  <c r="N71" i="7" s="1"/>
  <c r="M84" i="13"/>
  <c r="M83" i="20"/>
  <c r="M85" i="19"/>
  <c r="M70" i="21"/>
  <c r="G70" i="21"/>
  <c r="N70" i="21" s="1"/>
  <c r="G70" i="25"/>
  <c r="N70" i="25" s="1"/>
  <c r="M70" i="25"/>
  <c r="M84" i="3"/>
  <c r="M73" i="3"/>
  <c r="K89" i="15"/>
  <c r="I89" i="15" s="1"/>
  <c r="K13" i="15"/>
  <c r="M75" i="24"/>
  <c r="G75" i="24"/>
  <c r="N75" i="24" s="1"/>
  <c r="M75" i="26"/>
  <c r="M73" i="2"/>
  <c r="M83" i="4"/>
  <c r="M73" i="5"/>
  <c r="G73" i="5"/>
  <c r="N73" i="5" s="1"/>
  <c r="M73" i="12"/>
  <c r="M70" i="13"/>
  <c r="G70" i="13"/>
  <c r="N70" i="13" s="1"/>
  <c r="M74" i="15"/>
  <c r="M84" i="20"/>
  <c r="M72" i="22"/>
  <c r="M71" i="24"/>
  <c r="G71" i="24"/>
  <c r="N71" i="24" s="1"/>
  <c r="M71" i="26"/>
  <c r="G71" i="26"/>
  <c r="N71" i="26" s="1"/>
  <c r="M86" i="26"/>
  <c r="W29" i="5"/>
  <c r="W30" i="5" s="1"/>
  <c r="W31" i="5" s="1"/>
  <c r="W32" i="5" s="1"/>
  <c r="W33" i="5" s="1"/>
  <c r="W34" i="5" s="1"/>
  <c r="W35" i="5" s="1"/>
  <c r="W36" i="5" s="1"/>
  <c r="W37" i="5" s="1"/>
  <c r="W38" i="5" s="1"/>
  <c r="W39" i="5" s="1"/>
  <c r="W40" i="5" s="1"/>
  <c r="U42" i="5" s="1"/>
  <c r="L27" i="6"/>
  <c r="J27" i="6"/>
  <c r="J40" i="6" s="1"/>
  <c r="K40" i="6" s="1"/>
  <c r="L22" i="12"/>
  <c r="M22" i="12" s="1"/>
  <c r="M23" i="12" s="1"/>
  <c r="J22" i="12"/>
  <c r="J40" i="12" s="1"/>
  <c r="K40" i="12" s="1"/>
  <c r="V29" i="16"/>
  <c r="W29" i="16" s="1"/>
  <c r="W30" i="16" s="1"/>
  <c r="W31" i="16" s="1"/>
  <c r="W32" i="16" s="1"/>
  <c r="W33" i="16" s="1"/>
  <c r="W34" i="16" s="1"/>
  <c r="W35" i="16" s="1"/>
  <c r="W36" i="16" s="1"/>
  <c r="W37" i="16" s="1"/>
  <c r="W38" i="16" s="1"/>
  <c r="W39" i="16" s="1"/>
  <c r="W40" i="16" s="1"/>
  <c r="U42" i="16" s="1"/>
  <c r="T29" i="16"/>
  <c r="T40" i="16" s="1"/>
  <c r="U40" i="16" s="1"/>
  <c r="M75" i="4"/>
  <c r="M83" i="5"/>
  <c r="G83" i="5"/>
  <c r="N83" i="5" s="1"/>
  <c r="G76" i="5"/>
  <c r="F77" i="5"/>
  <c r="M77" i="5" s="1"/>
  <c r="M76" i="5"/>
  <c r="M86" i="7"/>
  <c r="F88" i="8"/>
  <c r="M88" i="8" s="1"/>
  <c r="M87" i="8"/>
  <c r="M86" i="11"/>
  <c r="M75" i="13"/>
  <c r="M83" i="9"/>
  <c r="M76" i="9"/>
  <c r="F77" i="9"/>
  <c r="M77" i="9" s="1"/>
  <c r="M86" i="14"/>
  <c r="M87" i="16"/>
  <c r="F88" i="16"/>
  <c r="M88" i="16" s="1"/>
  <c r="G83" i="19"/>
  <c r="N83" i="19" s="1"/>
  <c r="M83" i="19"/>
  <c r="F77" i="19"/>
  <c r="M77" i="19" s="1"/>
  <c r="M76" i="19"/>
  <c r="M75" i="19"/>
  <c r="M76" i="20"/>
  <c r="F77" i="20"/>
  <c r="M77" i="20" s="1"/>
  <c r="M86" i="22"/>
  <c r="K78" i="24"/>
  <c r="I78" i="24" s="1"/>
  <c r="K12" i="24"/>
  <c r="F88" i="25"/>
  <c r="M88" i="25" s="1"/>
  <c r="M87" i="25"/>
  <c r="M24" i="12"/>
  <c r="M25" i="12" s="1"/>
  <c r="M26" i="12" s="1"/>
  <c r="M27" i="12" s="1"/>
  <c r="M28" i="12" s="1"/>
  <c r="M29" i="12" s="1"/>
  <c r="M30" i="12" s="1"/>
  <c r="M31" i="12" s="1"/>
  <c r="M32" i="12" s="1"/>
  <c r="M33" i="12" s="1"/>
  <c r="M34" i="12" s="1"/>
  <c r="M35" i="12" s="1"/>
  <c r="M36" i="12" s="1"/>
  <c r="M37" i="12" s="1"/>
  <c r="M38" i="12" s="1"/>
  <c r="M39" i="12" s="1"/>
  <c r="M40" i="12" s="1"/>
  <c r="K42" i="12" s="1"/>
  <c r="M28" i="14"/>
  <c r="M29" i="14" s="1"/>
  <c r="M30" i="14" s="1"/>
  <c r="M31" i="14" s="1"/>
  <c r="M32" i="14" s="1"/>
  <c r="M33" i="14" s="1"/>
  <c r="M34" i="14" s="1"/>
  <c r="M35" i="14" s="1"/>
  <c r="M36" i="14" s="1"/>
  <c r="M37" i="14" s="1"/>
  <c r="M38" i="14" s="1"/>
  <c r="M39" i="14" s="1"/>
  <c r="M40" i="14" s="1"/>
  <c r="K42" i="14" s="1"/>
  <c r="K11" i="14" s="1"/>
  <c r="M81" i="3"/>
  <c r="G81" i="3"/>
  <c r="N81" i="3" s="1"/>
  <c r="M85" i="3"/>
  <c r="M82" i="3"/>
  <c r="M74" i="4"/>
  <c r="M86" i="5"/>
  <c r="G86" i="5"/>
  <c r="N86" i="5" s="1"/>
  <c r="M75" i="12"/>
  <c r="M83" i="13"/>
  <c r="M72" i="15"/>
  <c r="M75" i="20"/>
  <c r="M70" i="22"/>
  <c r="G70" i="22"/>
  <c r="N70" i="22" s="1"/>
  <c r="M84" i="24"/>
  <c r="G84" i="24"/>
  <c r="N84" i="24" s="1"/>
  <c r="G82" i="25"/>
  <c r="N82" i="25" s="1"/>
  <c r="M82" i="25"/>
  <c r="M84" i="26"/>
  <c r="M86" i="27"/>
  <c r="J40" i="10"/>
  <c r="K40" i="10" s="1"/>
  <c r="W24" i="12"/>
  <c r="W25" i="12" s="1"/>
  <c r="W26" i="12" s="1"/>
  <c r="W27" i="12" s="1"/>
  <c r="W28" i="12" s="1"/>
  <c r="W29" i="12" s="1"/>
  <c r="W30" i="12" s="1"/>
  <c r="W31" i="12" s="1"/>
  <c r="W32" i="12" s="1"/>
  <c r="W33" i="12" s="1"/>
  <c r="W34" i="12" s="1"/>
  <c r="W35" i="12" s="1"/>
  <c r="W36" i="12" s="1"/>
  <c r="W37" i="12" s="1"/>
  <c r="W38" i="12" s="1"/>
  <c r="W39" i="12" s="1"/>
  <c r="W40" i="12" s="1"/>
  <c r="U42" i="12" s="1"/>
  <c r="K11" i="12" s="1"/>
  <c r="M25" i="16"/>
  <c r="M26" i="16" s="1"/>
  <c r="M27" i="17"/>
  <c r="M28" i="17" s="1"/>
  <c r="M29" i="17" s="1"/>
  <c r="M30" i="17" s="1"/>
  <c r="M31" i="17" s="1"/>
  <c r="M32" i="17" s="1"/>
  <c r="M33" i="17" s="1"/>
  <c r="M34" i="17" s="1"/>
  <c r="M35" i="17" s="1"/>
  <c r="M36" i="17" s="1"/>
  <c r="M37" i="17" s="1"/>
  <c r="M38" i="17" s="1"/>
  <c r="M39" i="17" s="1"/>
  <c r="M40" i="17" s="1"/>
  <c r="K42" i="17" s="1"/>
  <c r="G70" i="5"/>
  <c r="N70" i="5" s="1"/>
  <c r="M70" i="5"/>
  <c r="G74" i="5"/>
  <c r="N74" i="5" s="1"/>
  <c r="M74" i="5"/>
  <c r="M83" i="12"/>
  <c r="M72" i="6"/>
  <c r="F88" i="12"/>
  <c r="M88" i="12" s="1"/>
  <c r="M87" i="12"/>
  <c r="M71" i="6"/>
  <c r="G71" i="6"/>
  <c r="N71" i="6" s="1"/>
  <c r="M87" i="7"/>
  <c r="F88" i="7"/>
  <c r="M88" i="7" s="1"/>
  <c r="M86" i="17"/>
  <c r="M75" i="16"/>
  <c r="F88" i="21"/>
  <c r="M88" i="21" s="1"/>
  <c r="M87" i="21"/>
  <c r="M83" i="24"/>
  <c r="G83" i="24"/>
  <c r="N83" i="24" s="1"/>
  <c r="G76" i="24"/>
  <c r="F77" i="24"/>
  <c r="M77" i="24" s="1"/>
  <c r="M76" i="24"/>
  <c r="M72" i="23"/>
  <c r="M87" i="26"/>
  <c r="F88" i="26"/>
  <c r="M88" i="26" s="1"/>
  <c r="M24" i="6"/>
  <c r="M25" i="6" s="1"/>
  <c r="M26" i="6" s="1"/>
  <c r="T40" i="14"/>
  <c r="U40" i="14" s="1"/>
  <c r="M25" i="11"/>
  <c r="M26" i="11" s="1"/>
  <c r="M27" i="11" s="1"/>
  <c r="M28" i="11" s="1"/>
  <c r="M29" i="11" s="1"/>
  <c r="M30" i="11" s="1"/>
  <c r="M31" i="11" s="1"/>
  <c r="M32" i="11" s="1"/>
  <c r="M33" i="11" s="1"/>
  <c r="M34" i="11" s="1"/>
  <c r="M35" i="11" s="1"/>
  <c r="M36" i="11" s="1"/>
  <c r="M37" i="11" s="1"/>
  <c r="M38" i="11" s="1"/>
  <c r="M39" i="11" s="1"/>
  <c r="M40" i="11" s="1"/>
  <c r="K42" i="11" s="1"/>
  <c r="W24" i="15"/>
  <c r="W25" i="15" s="1"/>
  <c r="W26" i="15" s="1"/>
  <c r="W27" i="15" s="1"/>
  <c r="W28" i="15" s="1"/>
  <c r="W29" i="15" s="1"/>
  <c r="W30" i="15" s="1"/>
  <c r="W31" i="15" s="1"/>
  <c r="W32" i="15" s="1"/>
  <c r="W33" i="15" s="1"/>
  <c r="W34" i="15" s="1"/>
  <c r="W35" i="15" s="1"/>
  <c r="W36" i="15" s="1"/>
  <c r="W37" i="15" s="1"/>
  <c r="W38" i="15" s="1"/>
  <c r="W39" i="15" s="1"/>
  <c r="W40" i="15" s="1"/>
  <c r="U42" i="15" s="1"/>
  <c r="M29" i="24"/>
  <c r="M30" i="24" s="1"/>
  <c r="M31" i="24" s="1"/>
  <c r="M32" i="24" s="1"/>
  <c r="M33" i="24" s="1"/>
  <c r="M34" i="24" s="1"/>
  <c r="M35" i="24" s="1"/>
  <c r="M36" i="24" s="1"/>
  <c r="M37" i="24" s="1"/>
  <c r="M38" i="24" s="1"/>
  <c r="M39" i="24" s="1"/>
  <c r="M40" i="24" s="1"/>
  <c r="K42" i="24" s="1"/>
  <c r="K11" i="24" s="1"/>
  <c r="W27" i="27"/>
  <c r="W28" i="27" s="1"/>
  <c r="W29" i="27" s="1"/>
  <c r="W30" i="27" s="1"/>
  <c r="W31" i="27" s="1"/>
  <c r="W32" i="27" s="1"/>
  <c r="W33" i="27" s="1"/>
  <c r="W34" i="27" s="1"/>
  <c r="W35" i="27" s="1"/>
  <c r="W36" i="27" s="1"/>
  <c r="W37" i="27" s="1"/>
  <c r="W38" i="27" s="1"/>
  <c r="W39" i="27" s="1"/>
  <c r="W40" i="27" s="1"/>
  <c r="U42" i="27" s="1"/>
  <c r="K11" i="27" s="1"/>
  <c r="M74" i="6"/>
  <c r="K89" i="7"/>
  <c r="I89" i="7" s="1"/>
  <c r="K13" i="7"/>
  <c r="M81" i="9"/>
  <c r="G81" i="9"/>
  <c r="N81" i="9" s="1"/>
  <c r="M82" i="16"/>
  <c r="G81" i="23"/>
  <c r="N81" i="23" s="1"/>
  <c r="M81" i="23"/>
  <c r="M85" i="27"/>
  <c r="M85" i="8"/>
  <c r="M72" i="7"/>
  <c r="G82" i="8"/>
  <c r="N82" i="8" s="1"/>
  <c r="M82" i="8"/>
  <c r="K78" i="11"/>
  <c r="I78" i="11" s="1"/>
  <c r="K12" i="11"/>
  <c r="M74" i="12"/>
  <c r="M71" i="14"/>
  <c r="G71" i="14"/>
  <c r="N71" i="14" s="1"/>
  <c r="M71" i="18"/>
  <c r="M70" i="16"/>
  <c r="G70" i="16"/>
  <c r="N70" i="16" s="1"/>
  <c r="M73" i="16"/>
  <c r="M74" i="18"/>
  <c r="M71" i="23"/>
  <c r="M83" i="27"/>
  <c r="M73" i="9"/>
  <c r="G81" i="12"/>
  <c r="N81" i="12" s="1"/>
  <c r="M81" i="12"/>
  <c r="M84" i="6"/>
  <c r="M74" i="7"/>
  <c r="M84" i="8"/>
  <c r="M84" i="15"/>
  <c r="M70" i="18"/>
  <c r="G70" i="18"/>
  <c r="N70" i="18" s="1"/>
  <c r="M85" i="21"/>
  <c r="M73" i="23"/>
  <c r="M81" i="26"/>
  <c r="G81" i="26"/>
  <c r="N81" i="26" s="1"/>
  <c r="M82" i="2"/>
  <c r="M84" i="11"/>
  <c r="M73" i="13"/>
  <c r="M73" i="10"/>
  <c r="G81" i="14"/>
  <c r="N81" i="14" s="1"/>
  <c r="M81" i="14"/>
  <c r="M85" i="16"/>
  <c r="M84" i="17"/>
  <c r="M70" i="17"/>
  <c r="G70" i="17"/>
  <c r="N70" i="17" s="1"/>
  <c r="M72" i="20"/>
  <c r="M74" i="19"/>
  <c r="G82" i="2" l="1"/>
  <c r="N82" i="2" s="1"/>
  <c r="G71" i="23"/>
  <c r="N71" i="23" s="1"/>
  <c r="G82" i="18"/>
  <c r="N82" i="18" s="1"/>
  <c r="I70" i="22"/>
  <c r="G82" i="3"/>
  <c r="N82" i="3" s="1"/>
  <c r="I81" i="3"/>
  <c r="G71" i="4"/>
  <c r="N71" i="4" s="1"/>
  <c r="G71" i="27"/>
  <c r="N71" i="27" s="1"/>
  <c r="I71" i="27" s="1"/>
  <c r="G82" i="16"/>
  <c r="N82" i="16" s="1"/>
  <c r="G72" i="7"/>
  <c r="N72" i="7" s="1"/>
  <c r="G72" i="10"/>
  <c r="I86" i="24"/>
  <c r="I81" i="21"/>
  <c r="I81" i="27"/>
  <c r="I74" i="5"/>
  <c r="I82" i="3"/>
  <c r="I83" i="19"/>
  <c r="I71" i="26"/>
  <c r="I71" i="7"/>
  <c r="I81" i="20"/>
  <c r="G82" i="10"/>
  <c r="N82" i="10" s="1"/>
  <c r="I82" i="10" s="1"/>
  <c r="I70" i="8"/>
  <c r="I70" i="23"/>
  <c r="I71" i="5"/>
  <c r="I74" i="24"/>
  <c r="I70" i="15"/>
  <c r="I70" i="14"/>
  <c r="I81" i="18"/>
  <c r="I81" i="23"/>
  <c r="I70" i="11"/>
  <c r="I70" i="19"/>
  <c r="I75" i="5"/>
  <c r="I81" i="14"/>
  <c r="I70" i="13"/>
  <c r="I75" i="24"/>
  <c r="I70" i="21"/>
  <c r="I70" i="4"/>
  <c r="I70" i="3"/>
  <c r="I72" i="24"/>
  <c r="G82" i="11"/>
  <c r="G72" i="6"/>
  <c r="N72" i="6" s="1"/>
  <c r="I72" i="6" s="1"/>
  <c r="I84" i="24"/>
  <c r="I86" i="5"/>
  <c r="I81" i="12"/>
  <c r="I82" i="8"/>
  <c r="I82" i="16"/>
  <c r="I83" i="24"/>
  <c r="I71" i="6"/>
  <c r="I70" i="5"/>
  <c r="I71" i="24"/>
  <c r="I73" i="5"/>
  <c r="G82" i="23"/>
  <c r="N82" i="23" s="1"/>
  <c r="I82" i="23" s="1"/>
  <c r="I82" i="18"/>
  <c r="I81" i="7"/>
  <c r="I81" i="17"/>
  <c r="I70" i="26"/>
  <c r="I81" i="5"/>
  <c r="I73" i="24"/>
  <c r="I81" i="11"/>
  <c r="I70" i="7"/>
  <c r="I70" i="2"/>
  <c r="G71" i="18"/>
  <c r="G72" i="23"/>
  <c r="G77" i="24"/>
  <c r="N77" i="24" s="1"/>
  <c r="N76" i="24"/>
  <c r="I76" i="24" s="1"/>
  <c r="G84" i="19"/>
  <c r="G71" i="22"/>
  <c r="I71" i="9"/>
  <c r="G82" i="20"/>
  <c r="M40" i="10"/>
  <c r="K42" i="10" s="1"/>
  <c r="K11" i="10" s="1"/>
  <c r="I70" i="24"/>
  <c r="G88" i="5"/>
  <c r="N88" i="5" s="1"/>
  <c r="N87" i="5"/>
  <c r="I87" i="5" s="1"/>
  <c r="M27" i="16"/>
  <c r="M28" i="16" s="1"/>
  <c r="M29" i="16" s="1"/>
  <c r="M30" i="16" s="1"/>
  <c r="M31" i="16" s="1"/>
  <c r="M32" i="16" s="1"/>
  <c r="M33" i="16" s="1"/>
  <c r="M34" i="16" s="1"/>
  <c r="M35" i="16" s="1"/>
  <c r="M36" i="16" s="1"/>
  <c r="M37" i="16" s="1"/>
  <c r="M38" i="16" s="1"/>
  <c r="M39" i="16" s="1"/>
  <c r="M40" i="16" s="1"/>
  <c r="K42" i="16" s="1"/>
  <c r="K11" i="16" s="1"/>
  <c r="G71" i="21"/>
  <c r="G82" i="7"/>
  <c r="I70" i="27"/>
  <c r="G71" i="17"/>
  <c r="G71" i="11"/>
  <c r="I71" i="10"/>
  <c r="I70" i="10"/>
  <c r="I70" i="6"/>
  <c r="G83" i="2"/>
  <c r="G83" i="8"/>
  <c r="G71" i="12"/>
  <c r="I81" i="24"/>
  <c r="G72" i="9"/>
  <c r="I70" i="17"/>
  <c r="I81" i="26"/>
  <c r="I70" i="16"/>
  <c r="I71" i="14"/>
  <c r="I72" i="7"/>
  <c r="I82" i="25"/>
  <c r="G72" i="15"/>
  <c r="G77" i="5"/>
  <c r="N77" i="5" s="1"/>
  <c r="I77" i="5" s="1"/>
  <c r="N76" i="5"/>
  <c r="M27" i="6"/>
  <c r="M28" i="6" s="1"/>
  <c r="M29" i="6" s="1"/>
  <c r="M30" i="6" s="1"/>
  <c r="M31" i="6" s="1"/>
  <c r="M32" i="6" s="1"/>
  <c r="M33" i="6" s="1"/>
  <c r="M34" i="6" s="1"/>
  <c r="M35" i="6" s="1"/>
  <c r="M36" i="6" s="1"/>
  <c r="M37" i="6" s="1"/>
  <c r="M38" i="6" s="1"/>
  <c r="M39" i="6" s="1"/>
  <c r="M40" i="6" s="1"/>
  <c r="K42" i="6" s="1"/>
  <c r="I71" i="15"/>
  <c r="I81" i="6"/>
  <c r="G73" i="7"/>
  <c r="I71" i="4"/>
  <c r="G88" i="24"/>
  <c r="N88" i="24" s="1"/>
  <c r="I88" i="24" s="1"/>
  <c r="N87" i="24"/>
  <c r="I87" i="24" s="1"/>
  <c r="I82" i="19"/>
  <c r="G83" i="25"/>
  <c r="G71" i="13"/>
  <c r="G72" i="26"/>
  <c r="G83" i="18"/>
  <c r="I81" i="4"/>
  <c r="M40" i="8"/>
  <c r="K42" i="8" s="1"/>
  <c r="I82" i="24"/>
  <c r="I81" i="15"/>
  <c r="I81" i="13"/>
  <c r="I84" i="5"/>
  <c r="I81" i="25"/>
  <c r="G82" i="21"/>
  <c r="I70" i="20"/>
  <c r="G82" i="13"/>
  <c r="I81" i="8"/>
  <c r="G82" i="22"/>
  <c r="I81" i="16"/>
  <c r="I81" i="19"/>
  <c r="G82" i="4"/>
  <c r="G82" i="27"/>
  <c r="W29" i="6"/>
  <c r="W30" i="6" s="1"/>
  <c r="W31" i="6" s="1"/>
  <c r="W32" i="6" s="1"/>
  <c r="W33" i="6" s="1"/>
  <c r="W34" i="6" s="1"/>
  <c r="W35" i="6" s="1"/>
  <c r="W36" i="6" s="1"/>
  <c r="W37" i="6" s="1"/>
  <c r="W38" i="6" s="1"/>
  <c r="W39" i="6" s="1"/>
  <c r="W40" i="6" s="1"/>
  <c r="U42" i="6" s="1"/>
  <c r="K11" i="6" s="1"/>
  <c r="G82" i="6"/>
  <c r="G71" i="8"/>
  <c r="G72" i="14"/>
  <c r="G82" i="9"/>
  <c r="G72" i="4"/>
  <c r="G83" i="16"/>
  <c r="W40" i="9"/>
  <c r="U42" i="9" s="1"/>
  <c r="K11" i="9" s="1"/>
  <c r="I82" i="2"/>
  <c r="I70" i="18"/>
  <c r="I71" i="23"/>
  <c r="I81" i="9"/>
  <c r="I77" i="24"/>
  <c r="I76" i="5"/>
  <c r="I83" i="5"/>
  <c r="I70" i="25"/>
  <c r="I81" i="10"/>
  <c r="I81" i="2"/>
  <c r="G83" i="23"/>
  <c r="I85" i="5"/>
  <c r="I81" i="22"/>
  <c r="G82" i="12"/>
  <c r="I88" i="5"/>
  <c r="G83" i="3"/>
  <c r="I71" i="2"/>
  <c r="I70" i="12"/>
  <c r="G83" i="10"/>
  <c r="G82" i="14"/>
  <c r="G72" i="2"/>
  <c r="I70" i="9"/>
  <c r="G71" i="25"/>
  <c r="G71" i="3"/>
  <c r="I85" i="24"/>
  <c r="G82" i="17"/>
  <c r="G82" i="15"/>
  <c r="G71" i="16"/>
  <c r="G71" i="20"/>
  <c r="I82" i="5"/>
  <c r="G71" i="19"/>
  <c r="G82" i="26"/>
  <c r="G72" i="27" l="1"/>
  <c r="G73" i="6"/>
  <c r="N72" i="10"/>
  <c r="I72" i="10" s="1"/>
  <c r="G73" i="10"/>
  <c r="N82" i="11"/>
  <c r="I82" i="11" s="1"/>
  <c r="G83" i="11"/>
  <c r="N71" i="16"/>
  <c r="I71" i="16" s="1"/>
  <c r="G72" i="16"/>
  <c r="N71" i="3"/>
  <c r="I71" i="3" s="1"/>
  <c r="G72" i="3"/>
  <c r="N72" i="2"/>
  <c r="I72" i="2" s="1"/>
  <c r="G73" i="2"/>
  <c r="N72" i="4"/>
  <c r="I72" i="4" s="1"/>
  <c r="G73" i="4"/>
  <c r="N82" i="9"/>
  <c r="I82" i="9" s="1"/>
  <c r="G83" i="9"/>
  <c r="N82" i="13"/>
  <c r="I82" i="13" s="1"/>
  <c r="G83" i="13"/>
  <c r="N72" i="26"/>
  <c r="I72" i="26" s="1"/>
  <c r="G73" i="26"/>
  <c r="N82" i="26"/>
  <c r="I82" i="26" s="1"/>
  <c r="G83" i="26"/>
  <c r="N83" i="3"/>
  <c r="I83" i="3" s="1"/>
  <c r="G84" i="3"/>
  <c r="N72" i="27"/>
  <c r="I72" i="27" s="1"/>
  <c r="G73" i="27"/>
  <c r="N82" i="22"/>
  <c r="I82" i="22" s="1"/>
  <c r="G83" i="22"/>
  <c r="N83" i="25"/>
  <c r="I83" i="25" s="1"/>
  <c r="G84" i="25"/>
  <c r="N82" i="7"/>
  <c r="I82" i="7" s="1"/>
  <c r="G83" i="7"/>
  <c r="N82" i="20"/>
  <c r="I82" i="20" s="1"/>
  <c r="G83" i="20"/>
  <c r="N71" i="19"/>
  <c r="I71" i="19" s="1"/>
  <c r="G72" i="19"/>
  <c r="N82" i="14"/>
  <c r="I82" i="14" s="1"/>
  <c r="G83" i="14"/>
  <c r="N72" i="14"/>
  <c r="I72" i="14" s="1"/>
  <c r="G73" i="14"/>
  <c r="N82" i="6"/>
  <c r="I82" i="6" s="1"/>
  <c r="G83" i="6"/>
  <c r="N83" i="18"/>
  <c r="I83" i="18" s="1"/>
  <c r="G84" i="18"/>
  <c r="N73" i="7"/>
  <c r="I73" i="7" s="1"/>
  <c r="G74" i="7"/>
  <c r="N72" i="9"/>
  <c r="I72" i="9" s="1"/>
  <c r="G73" i="9"/>
  <c r="N71" i="17"/>
  <c r="I71" i="17" s="1"/>
  <c r="G72" i="17"/>
  <c r="N71" i="21"/>
  <c r="I71" i="21" s="1"/>
  <c r="G72" i="21"/>
  <c r="N84" i="19"/>
  <c r="I84" i="19" s="1"/>
  <c r="G85" i="19"/>
  <c r="N83" i="23"/>
  <c r="I83" i="23" s="1"/>
  <c r="G84" i="23"/>
  <c r="N71" i="20"/>
  <c r="I71" i="20" s="1"/>
  <c r="G72" i="20"/>
  <c r="N82" i="15"/>
  <c r="I82" i="15" s="1"/>
  <c r="G83" i="15"/>
  <c r="N82" i="17"/>
  <c r="I82" i="17" s="1"/>
  <c r="G83" i="17"/>
  <c r="N71" i="25"/>
  <c r="I71" i="25" s="1"/>
  <c r="G72" i="25"/>
  <c r="N83" i="10"/>
  <c r="I83" i="10" s="1"/>
  <c r="G84" i="10"/>
  <c r="N83" i="16"/>
  <c r="I83" i="16" s="1"/>
  <c r="G84" i="16"/>
  <c r="N82" i="27"/>
  <c r="I82" i="27" s="1"/>
  <c r="G83" i="27"/>
  <c r="N82" i="21"/>
  <c r="I82" i="21" s="1"/>
  <c r="G83" i="21"/>
  <c r="N71" i="13"/>
  <c r="I71" i="13" s="1"/>
  <c r="G72" i="13"/>
  <c r="N71" i="12"/>
  <c r="I71" i="12" s="1"/>
  <c r="G72" i="12"/>
  <c r="N83" i="2"/>
  <c r="I83" i="2" s="1"/>
  <c r="G84" i="2"/>
  <c r="N71" i="11"/>
  <c r="I71" i="11" s="1"/>
  <c r="G72" i="11"/>
  <c r="N71" i="18"/>
  <c r="I71" i="18" s="1"/>
  <c r="G72" i="18"/>
  <c r="N82" i="12"/>
  <c r="I82" i="12" s="1"/>
  <c r="G83" i="12"/>
  <c r="N71" i="8"/>
  <c r="I71" i="8" s="1"/>
  <c r="G72" i="8"/>
  <c r="N82" i="4"/>
  <c r="I82" i="4" s="1"/>
  <c r="G83" i="4"/>
  <c r="N72" i="15"/>
  <c r="I72" i="15" s="1"/>
  <c r="G73" i="15"/>
  <c r="N83" i="8"/>
  <c r="I83" i="8" s="1"/>
  <c r="G84" i="8"/>
  <c r="N73" i="6"/>
  <c r="I73" i="6" s="1"/>
  <c r="G74" i="6"/>
  <c r="N71" i="22"/>
  <c r="I71" i="22" s="1"/>
  <c r="G72" i="22"/>
  <c r="N72" i="23"/>
  <c r="I72" i="23" s="1"/>
  <c r="G73" i="23"/>
  <c r="N73" i="10" l="1"/>
  <c r="I73" i="10" s="1"/>
  <c r="G74" i="10"/>
  <c r="N83" i="11"/>
  <c r="I83" i="11" s="1"/>
  <c r="G84" i="11"/>
  <c r="N73" i="23"/>
  <c r="I73" i="23" s="1"/>
  <c r="G74" i="23"/>
  <c r="N74" i="6"/>
  <c r="I74" i="6" s="1"/>
  <c r="G75" i="6"/>
  <c r="N73" i="15"/>
  <c r="I73" i="15" s="1"/>
  <c r="G74" i="15"/>
  <c r="N72" i="8"/>
  <c r="I72" i="8" s="1"/>
  <c r="G73" i="8"/>
  <c r="N72" i="18"/>
  <c r="I72" i="18" s="1"/>
  <c r="G73" i="18"/>
  <c r="N84" i="2"/>
  <c r="I84" i="2" s="1"/>
  <c r="G85" i="2"/>
  <c r="N72" i="13"/>
  <c r="I72" i="13" s="1"/>
  <c r="G73" i="13"/>
  <c r="N83" i="27"/>
  <c r="I83" i="27" s="1"/>
  <c r="G84" i="27"/>
  <c r="N84" i="10"/>
  <c r="I84" i="10" s="1"/>
  <c r="G85" i="10"/>
  <c r="N83" i="17"/>
  <c r="I83" i="17" s="1"/>
  <c r="G84" i="17"/>
  <c r="N84" i="23"/>
  <c r="I84" i="23" s="1"/>
  <c r="G85" i="23"/>
  <c r="N72" i="21"/>
  <c r="I72" i="21" s="1"/>
  <c r="G73" i="21"/>
  <c r="N73" i="9"/>
  <c r="I73" i="9" s="1"/>
  <c r="G74" i="9"/>
  <c r="N84" i="18"/>
  <c r="I84" i="18" s="1"/>
  <c r="G85" i="18"/>
  <c r="N73" i="14"/>
  <c r="I73" i="14" s="1"/>
  <c r="G74" i="14"/>
  <c r="N72" i="19"/>
  <c r="I72" i="19" s="1"/>
  <c r="G73" i="19"/>
  <c r="N83" i="7"/>
  <c r="I83" i="7" s="1"/>
  <c r="G84" i="7"/>
  <c r="N83" i="22"/>
  <c r="I83" i="22" s="1"/>
  <c r="G84" i="22"/>
  <c r="N73" i="27"/>
  <c r="I73" i="27" s="1"/>
  <c r="G74" i="27"/>
  <c r="N83" i="26"/>
  <c r="I83" i="26" s="1"/>
  <c r="G84" i="26"/>
  <c r="N83" i="13"/>
  <c r="I83" i="13" s="1"/>
  <c r="G84" i="13"/>
  <c r="N73" i="4"/>
  <c r="I73" i="4" s="1"/>
  <c r="G74" i="4"/>
  <c r="N72" i="3"/>
  <c r="I72" i="3" s="1"/>
  <c r="G73" i="3"/>
  <c r="N72" i="22"/>
  <c r="I72" i="22" s="1"/>
  <c r="G73" i="22"/>
  <c r="N84" i="8"/>
  <c r="I84" i="8" s="1"/>
  <c r="G85" i="8"/>
  <c r="N83" i="4"/>
  <c r="I83" i="4" s="1"/>
  <c r="G84" i="4"/>
  <c r="N83" i="12"/>
  <c r="I83" i="12" s="1"/>
  <c r="G84" i="12"/>
  <c r="N72" i="11"/>
  <c r="I72" i="11" s="1"/>
  <c r="G73" i="11"/>
  <c r="N72" i="12"/>
  <c r="I72" i="12" s="1"/>
  <c r="G73" i="12"/>
  <c r="N83" i="21"/>
  <c r="I83" i="21" s="1"/>
  <c r="G84" i="21"/>
  <c r="N84" i="16"/>
  <c r="I84" i="16" s="1"/>
  <c r="G85" i="16"/>
  <c r="N72" i="25"/>
  <c r="I72" i="25" s="1"/>
  <c r="G73" i="25"/>
  <c r="N83" i="15"/>
  <c r="I83" i="15" s="1"/>
  <c r="G84" i="15"/>
  <c r="N72" i="20"/>
  <c r="I72" i="20" s="1"/>
  <c r="G73" i="20"/>
  <c r="N85" i="19"/>
  <c r="I85" i="19" s="1"/>
  <c r="G86" i="19"/>
  <c r="N72" i="17"/>
  <c r="I72" i="17" s="1"/>
  <c r="G73" i="17"/>
  <c r="N74" i="7"/>
  <c r="I74" i="7" s="1"/>
  <c r="G75" i="7"/>
  <c r="N83" i="6"/>
  <c r="I83" i="6" s="1"/>
  <c r="G84" i="6"/>
  <c r="N83" i="14"/>
  <c r="I83" i="14" s="1"/>
  <c r="G84" i="14"/>
  <c r="N83" i="20"/>
  <c r="I83" i="20" s="1"/>
  <c r="G84" i="20"/>
  <c r="N84" i="25"/>
  <c r="I84" i="25" s="1"/>
  <c r="G85" i="25"/>
  <c r="N84" i="3"/>
  <c r="I84" i="3" s="1"/>
  <c r="G85" i="3"/>
  <c r="N73" i="26"/>
  <c r="I73" i="26" s="1"/>
  <c r="G74" i="26"/>
  <c r="N83" i="9"/>
  <c r="I83" i="9" s="1"/>
  <c r="G84" i="9"/>
  <c r="N73" i="2"/>
  <c r="I73" i="2" s="1"/>
  <c r="G74" i="2"/>
  <c r="N72" i="16"/>
  <c r="I72" i="16" s="1"/>
  <c r="G73" i="16"/>
  <c r="N74" i="10" l="1"/>
  <c r="I74" i="10" s="1"/>
  <c r="G75" i="10"/>
  <c r="N84" i="11"/>
  <c r="I84" i="11" s="1"/>
  <c r="G85" i="11"/>
  <c r="N73" i="16"/>
  <c r="I73" i="16" s="1"/>
  <c r="G74" i="16"/>
  <c r="N84" i="9"/>
  <c r="I84" i="9" s="1"/>
  <c r="G85" i="9"/>
  <c r="N85" i="3"/>
  <c r="I85" i="3" s="1"/>
  <c r="G86" i="3"/>
  <c r="N85" i="25"/>
  <c r="I85" i="25" s="1"/>
  <c r="G86" i="25"/>
  <c r="N84" i="14"/>
  <c r="I84" i="14" s="1"/>
  <c r="G85" i="14"/>
  <c r="N75" i="7"/>
  <c r="I75" i="7" s="1"/>
  <c r="G76" i="7"/>
  <c r="N86" i="19"/>
  <c r="I86" i="19" s="1"/>
  <c r="G87" i="19"/>
  <c r="N84" i="15"/>
  <c r="I84" i="15" s="1"/>
  <c r="G85" i="15"/>
  <c r="N85" i="16"/>
  <c r="I85" i="16" s="1"/>
  <c r="G86" i="16"/>
  <c r="N73" i="12"/>
  <c r="I73" i="12" s="1"/>
  <c r="G74" i="12"/>
  <c r="N84" i="12"/>
  <c r="I84" i="12" s="1"/>
  <c r="G85" i="12"/>
  <c r="N85" i="8"/>
  <c r="I85" i="8" s="1"/>
  <c r="G86" i="8"/>
  <c r="N73" i="3"/>
  <c r="I73" i="3" s="1"/>
  <c r="G74" i="3"/>
  <c r="N84" i="13"/>
  <c r="I84" i="13" s="1"/>
  <c r="G85" i="13"/>
  <c r="N74" i="27"/>
  <c r="I74" i="27" s="1"/>
  <c r="G75" i="27"/>
  <c r="N84" i="7"/>
  <c r="I84" i="7" s="1"/>
  <c r="G85" i="7"/>
  <c r="N74" i="14"/>
  <c r="I74" i="14" s="1"/>
  <c r="G75" i="14"/>
  <c r="N74" i="9"/>
  <c r="I74" i="9" s="1"/>
  <c r="G75" i="9"/>
  <c r="N85" i="23"/>
  <c r="I85" i="23" s="1"/>
  <c r="G86" i="23"/>
  <c r="N84" i="17"/>
  <c r="I84" i="17" s="1"/>
  <c r="G85" i="17"/>
  <c r="N84" i="27"/>
  <c r="I84" i="27" s="1"/>
  <c r="G85" i="27"/>
  <c r="N85" i="2"/>
  <c r="I85" i="2" s="1"/>
  <c r="G86" i="2"/>
  <c r="N73" i="8"/>
  <c r="I73" i="8" s="1"/>
  <c r="G74" i="8"/>
  <c r="N75" i="6"/>
  <c r="I75" i="6" s="1"/>
  <c r="G76" i="6"/>
  <c r="N74" i="2"/>
  <c r="I74" i="2" s="1"/>
  <c r="G75" i="2"/>
  <c r="N74" i="26"/>
  <c r="I74" i="26" s="1"/>
  <c r="G75" i="26"/>
  <c r="N84" i="20"/>
  <c r="I84" i="20" s="1"/>
  <c r="G85" i="20"/>
  <c r="N84" i="6"/>
  <c r="I84" i="6" s="1"/>
  <c r="G85" i="6"/>
  <c r="N73" i="17"/>
  <c r="I73" i="17" s="1"/>
  <c r="G74" i="17"/>
  <c r="N73" i="20"/>
  <c r="I73" i="20" s="1"/>
  <c r="G74" i="20"/>
  <c r="N73" i="25"/>
  <c r="I73" i="25" s="1"/>
  <c r="G74" i="25"/>
  <c r="N84" i="21"/>
  <c r="I84" i="21" s="1"/>
  <c r="G85" i="21"/>
  <c r="N73" i="11"/>
  <c r="I73" i="11" s="1"/>
  <c r="G74" i="11"/>
  <c r="N84" i="4"/>
  <c r="I84" i="4" s="1"/>
  <c r="G85" i="4"/>
  <c r="N73" i="22"/>
  <c r="I73" i="22" s="1"/>
  <c r="G74" i="22"/>
  <c r="N74" i="4"/>
  <c r="I74" i="4" s="1"/>
  <c r="G75" i="4"/>
  <c r="N84" i="26"/>
  <c r="I84" i="26" s="1"/>
  <c r="G85" i="26"/>
  <c r="N84" i="22"/>
  <c r="I84" i="22" s="1"/>
  <c r="G85" i="22"/>
  <c r="N73" i="19"/>
  <c r="I73" i="19" s="1"/>
  <c r="G74" i="19"/>
  <c r="N85" i="18"/>
  <c r="I85" i="18" s="1"/>
  <c r="G86" i="18"/>
  <c r="N73" i="21"/>
  <c r="I73" i="21" s="1"/>
  <c r="G74" i="21"/>
  <c r="N85" i="10"/>
  <c r="I85" i="10" s="1"/>
  <c r="G86" i="10"/>
  <c r="N73" i="13"/>
  <c r="I73" i="13" s="1"/>
  <c r="G74" i="13"/>
  <c r="N73" i="18"/>
  <c r="I73" i="18" s="1"/>
  <c r="G74" i="18"/>
  <c r="N74" i="15"/>
  <c r="I74" i="15" s="1"/>
  <c r="G75" i="15"/>
  <c r="N74" i="23"/>
  <c r="I74" i="23" s="1"/>
  <c r="G75" i="23"/>
  <c r="N75" i="10" l="1"/>
  <c r="I75" i="10" s="1"/>
  <c r="G76" i="10"/>
  <c r="N85" i="11"/>
  <c r="I85" i="11" s="1"/>
  <c r="G86" i="11"/>
  <c r="N75" i="23"/>
  <c r="I75" i="23" s="1"/>
  <c r="G76" i="23"/>
  <c r="N74" i="18"/>
  <c r="I74" i="18" s="1"/>
  <c r="G75" i="18"/>
  <c r="N86" i="10"/>
  <c r="I86" i="10" s="1"/>
  <c r="G87" i="10"/>
  <c r="N74" i="21"/>
  <c r="I74" i="21" s="1"/>
  <c r="G75" i="21"/>
  <c r="N74" i="19"/>
  <c r="I74" i="19" s="1"/>
  <c r="G75" i="19"/>
  <c r="N85" i="26"/>
  <c r="I85" i="26" s="1"/>
  <c r="G86" i="26"/>
  <c r="N74" i="22"/>
  <c r="I74" i="22" s="1"/>
  <c r="G75" i="22"/>
  <c r="N74" i="11"/>
  <c r="I74" i="11" s="1"/>
  <c r="G75" i="11"/>
  <c r="N74" i="25"/>
  <c r="I74" i="25" s="1"/>
  <c r="G75" i="25"/>
  <c r="N74" i="17"/>
  <c r="I74" i="17" s="1"/>
  <c r="G75" i="17"/>
  <c r="N85" i="20"/>
  <c r="I85" i="20" s="1"/>
  <c r="G86" i="20"/>
  <c r="N75" i="26"/>
  <c r="I75" i="26" s="1"/>
  <c r="G76" i="26"/>
  <c r="N76" i="6"/>
  <c r="I76" i="6" s="1"/>
  <c r="G77" i="6"/>
  <c r="N77" i="6" s="1"/>
  <c r="I77" i="6" s="1"/>
  <c r="N86" i="2"/>
  <c r="I86" i="2" s="1"/>
  <c r="G87" i="2"/>
  <c r="N85" i="17"/>
  <c r="I85" i="17" s="1"/>
  <c r="G86" i="17"/>
  <c r="N75" i="9"/>
  <c r="I75" i="9" s="1"/>
  <c r="G76" i="9"/>
  <c r="N85" i="7"/>
  <c r="I85" i="7" s="1"/>
  <c r="G86" i="7"/>
  <c r="N85" i="13"/>
  <c r="I85" i="13" s="1"/>
  <c r="G86" i="13"/>
  <c r="N86" i="8"/>
  <c r="I86" i="8" s="1"/>
  <c r="G87" i="8"/>
  <c r="N74" i="12"/>
  <c r="I74" i="12" s="1"/>
  <c r="G75" i="12"/>
  <c r="N85" i="15"/>
  <c r="I85" i="15" s="1"/>
  <c r="G86" i="15"/>
  <c r="G77" i="7"/>
  <c r="N76" i="7"/>
  <c r="I76" i="7" s="1"/>
  <c r="N86" i="25"/>
  <c r="I86" i="25" s="1"/>
  <c r="G87" i="25"/>
  <c r="N85" i="9"/>
  <c r="I85" i="9" s="1"/>
  <c r="G86" i="9"/>
  <c r="N75" i="15"/>
  <c r="I75" i="15" s="1"/>
  <c r="G76" i="15"/>
  <c r="N74" i="13"/>
  <c r="I74" i="13" s="1"/>
  <c r="G75" i="13"/>
  <c r="N86" i="18"/>
  <c r="I86" i="18" s="1"/>
  <c r="G87" i="18"/>
  <c r="N85" i="22"/>
  <c r="I85" i="22" s="1"/>
  <c r="G86" i="22"/>
  <c r="N75" i="4"/>
  <c r="I75" i="4" s="1"/>
  <c r="G76" i="4"/>
  <c r="N85" i="4"/>
  <c r="I85" i="4" s="1"/>
  <c r="G86" i="4"/>
  <c r="N85" i="21"/>
  <c r="I85" i="21" s="1"/>
  <c r="G86" i="21"/>
  <c r="N74" i="20"/>
  <c r="I74" i="20" s="1"/>
  <c r="G75" i="20"/>
  <c r="N85" i="6"/>
  <c r="I85" i="6" s="1"/>
  <c r="G86" i="6"/>
  <c r="N75" i="2"/>
  <c r="I75" i="2" s="1"/>
  <c r="G76" i="2"/>
  <c r="N74" i="8"/>
  <c r="I74" i="8" s="1"/>
  <c r="G75" i="8"/>
  <c r="N85" i="27"/>
  <c r="I85" i="27" s="1"/>
  <c r="G86" i="27"/>
  <c r="N86" i="23"/>
  <c r="I86" i="23" s="1"/>
  <c r="G87" i="23"/>
  <c r="N75" i="14"/>
  <c r="I75" i="14" s="1"/>
  <c r="G76" i="14"/>
  <c r="N75" i="27"/>
  <c r="I75" i="27" s="1"/>
  <c r="G76" i="27"/>
  <c r="N74" i="3"/>
  <c r="I74" i="3" s="1"/>
  <c r="G75" i="3"/>
  <c r="N85" i="12"/>
  <c r="I85" i="12" s="1"/>
  <c r="G86" i="12"/>
  <c r="N86" i="16"/>
  <c r="I86" i="16" s="1"/>
  <c r="G87" i="16"/>
  <c r="G88" i="19"/>
  <c r="N87" i="19"/>
  <c r="I87" i="19" s="1"/>
  <c r="N85" i="14"/>
  <c r="I85" i="14" s="1"/>
  <c r="G86" i="14"/>
  <c r="N86" i="3"/>
  <c r="I86" i="3" s="1"/>
  <c r="G87" i="3"/>
  <c r="N74" i="16"/>
  <c r="I74" i="16" s="1"/>
  <c r="G75" i="16"/>
  <c r="N76" i="10" l="1"/>
  <c r="I76" i="10" s="1"/>
  <c r="G77" i="10"/>
  <c r="N86" i="11"/>
  <c r="I86" i="11" s="1"/>
  <c r="G87" i="11"/>
  <c r="N88" i="19"/>
  <c r="I88" i="19" s="1"/>
  <c r="D89" i="19"/>
  <c r="N75" i="16"/>
  <c r="I75" i="16" s="1"/>
  <c r="G76" i="16"/>
  <c r="N86" i="14"/>
  <c r="I86" i="14" s="1"/>
  <c r="G87" i="14"/>
  <c r="G88" i="16"/>
  <c r="N87" i="16"/>
  <c r="I87" i="16" s="1"/>
  <c r="N75" i="3"/>
  <c r="I75" i="3" s="1"/>
  <c r="G76" i="3"/>
  <c r="N76" i="14"/>
  <c r="I76" i="14" s="1"/>
  <c r="G77" i="14"/>
  <c r="N86" i="27"/>
  <c r="I86" i="27" s="1"/>
  <c r="G87" i="27"/>
  <c r="N76" i="2"/>
  <c r="I76" i="2" s="1"/>
  <c r="G77" i="2"/>
  <c r="N86" i="6"/>
  <c r="I86" i="6" s="1"/>
  <c r="G87" i="6"/>
  <c r="N86" i="21"/>
  <c r="I86" i="21" s="1"/>
  <c r="G87" i="21"/>
  <c r="N76" i="4"/>
  <c r="I76" i="4" s="1"/>
  <c r="G77" i="4"/>
  <c r="N87" i="18"/>
  <c r="I87" i="18" s="1"/>
  <c r="G88" i="18"/>
  <c r="N75" i="13"/>
  <c r="I75" i="13" s="1"/>
  <c r="G76" i="13"/>
  <c r="N86" i="9"/>
  <c r="I86" i="9" s="1"/>
  <c r="G87" i="9"/>
  <c r="N75" i="12"/>
  <c r="I75" i="12" s="1"/>
  <c r="G76" i="12"/>
  <c r="N86" i="13"/>
  <c r="I86" i="13" s="1"/>
  <c r="G87" i="13"/>
  <c r="G77" i="9"/>
  <c r="N77" i="9" s="1"/>
  <c r="I77" i="9" s="1"/>
  <c r="N76" i="9"/>
  <c r="I76" i="9" s="1"/>
  <c r="G88" i="2"/>
  <c r="N87" i="2"/>
  <c r="I87" i="2" s="1"/>
  <c r="G77" i="26"/>
  <c r="N77" i="26" s="1"/>
  <c r="I77" i="26" s="1"/>
  <c r="N76" i="26"/>
  <c r="I76" i="26" s="1"/>
  <c r="N75" i="17"/>
  <c r="I75" i="17" s="1"/>
  <c r="G76" i="17"/>
  <c r="N75" i="11"/>
  <c r="I75" i="11" s="1"/>
  <c r="G76" i="11"/>
  <c r="N86" i="26"/>
  <c r="I86" i="26" s="1"/>
  <c r="G87" i="26"/>
  <c r="N75" i="21"/>
  <c r="I75" i="21" s="1"/>
  <c r="G76" i="21"/>
  <c r="N75" i="18"/>
  <c r="I75" i="18" s="1"/>
  <c r="G76" i="18"/>
  <c r="N77" i="7"/>
  <c r="I77" i="7" s="1"/>
  <c r="D78" i="7"/>
  <c r="G88" i="3"/>
  <c r="N87" i="3"/>
  <c r="I87" i="3" s="1"/>
  <c r="N86" i="12"/>
  <c r="I86" i="12" s="1"/>
  <c r="G87" i="12"/>
  <c r="G77" i="27"/>
  <c r="N76" i="27"/>
  <c r="I76" i="27" s="1"/>
  <c r="N87" i="23"/>
  <c r="I87" i="23" s="1"/>
  <c r="G88" i="23"/>
  <c r="N75" i="8"/>
  <c r="I75" i="8" s="1"/>
  <c r="G76" i="8"/>
  <c r="N75" i="20"/>
  <c r="I75" i="20" s="1"/>
  <c r="G76" i="20"/>
  <c r="N86" i="4"/>
  <c r="I86" i="4" s="1"/>
  <c r="G87" i="4"/>
  <c r="N86" i="22"/>
  <c r="I86" i="22" s="1"/>
  <c r="G87" i="22"/>
  <c r="N76" i="15"/>
  <c r="I76" i="15" s="1"/>
  <c r="G77" i="15"/>
  <c r="G88" i="25"/>
  <c r="N87" i="25"/>
  <c r="I87" i="25" s="1"/>
  <c r="N86" i="15"/>
  <c r="I86" i="15" s="1"/>
  <c r="G87" i="15"/>
  <c r="G88" i="8"/>
  <c r="N87" i="8"/>
  <c r="I87" i="8" s="1"/>
  <c r="N86" i="7"/>
  <c r="I86" i="7" s="1"/>
  <c r="G87" i="7"/>
  <c r="N86" i="17"/>
  <c r="I86" i="17" s="1"/>
  <c r="G87" i="17"/>
  <c r="N86" i="20"/>
  <c r="I86" i="20" s="1"/>
  <c r="G87" i="20"/>
  <c r="N75" i="25"/>
  <c r="I75" i="25" s="1"/>
  <c r="G76" i="25"/>
  <c r="N75" i="22"/>
  <c r="I75" i="22" s="1"/>
  <c r="G76" i="22"/>
  <c r="N75" i="19"/>
  <c r="I75" i="19" s="1"/>
  <c r="G76" i="19"/>
  <c r="G88" i="10"/>
  <c r="N87" i="10"/>
  <c r="I87" i="10" s="1"/>
  <c r="G77" i="23"/>
  <c r="N76" i="23"/>
  <c r="I76" i="23" s="1"/>
  <c r="N77" i="10" l="1"/>
  <c r="I77" i="10" s="1"/>
  <c r="D78" i="10"/>
  <c r="N87" i="11"/>
  <c r="I87" i="11" s="1"/>
  <c r="G88" i="11"/>
  <c r="N76" i="22"/>
  <c r="I76" i="22" s="1"/>
  <c r="G77" i="22"/>
  <c r="N87" i="20"/>
  <c r="I87" i="20" s="1"/>
  <c r="G88" i="20"/>
  <c r="N87" i="7"/>
  <c r="I87" i="7" s="1"/>
  <c r="G88" i="7"/>
  <c r="N88" i="7" s="1"/>
  <c r="I88" i="7" s="1"/>
  <c r="N87" i="15"/>
  <c r="I87" i="15" s="1"/>
  <c r="G88" i="15"/>
  <c r="N88" i="15" s="1"/>
  <c r="I88" i="15" s="1"/>
  <c r="N77" i="15"/>
  <c r="I77" i="15" s="1"/>
  <c r="D78" i="15"/>
  <c r="N87" i="22"/>
  <c r="I87" i="22" s="1"/>
  <c r="G88" i="22"/>
  <c r="G77" i="20"/>
  <c r="N76" i="20"/>
  <c r="I76" i="20" s="1"/>
  <c r="N76" i="8"/>
  <c r="I76" i="8" s="1"/>
  <c r="G77" i="8"/>
  <c r="G77" i="18"/>
  <c r="N76" i="18"/>
  <c r="I76" i="18" s="1"/>
  <c r="G88" i="26"/>
  <c r="N87" i="26"/>
  <c r="I87" i="26" s="1"/>
  <c r="G77" i="17"/>
  <c r="N76" i="17"/>
  <c r="I76" i="17" s="1"/>
  <c r="N87" i="13"/>
  <c r="I87" i="13" s="1"/>
  <c r="G88" i="13"/>
  <c r="N87" i="9"/>
  <c r="I87" i="9" s="1"/>
  <c r="G88" i="9"/>
  <c r="N88" i="18"/>
  <c r="I88" i="18" s="1"/>
  <c r="D89" i="18"/>
  <c r="N87" i="21"/>
  <c r="I87" i="21" s="1"/>
  <c r="G88" i="21"/>
  <c r="N77" i="2"/>
  <c r="I77" i="2" s="1"/>
  <c r="D78" i="2"/>
  <c r="N77" i="14"/>
  <c r="I77" i="14" s="1"/>
  <c r="D78" i="14"/>
  <c r="G77" i="16"/>
  <c r="N76" i="16"/>
  <c r="I76" i="16" s="1"/>
  <c r="N77" i="27"/>
  <c r="I77" i="27" s="1"/>
  <c r="D78" i="27"/>
  <c r="N88" i="3"/>
  <c r="I88" i="3" s="1"/>
  <c r="D89" i="3"/>
  <c r="N88" i="2"/>
  <c r="I88" i="2" s="1"/>
  <c r="D89" i="2"/>
  <c r="N88" i="16"/>
  <c r="I88" i="16" s="1"/>
  <c r="D89" i="16"/>
  <c r="N77" i="23"/>
  <c r="I77" i="23" s="1"/>
  <c r="D78" i="23"/>
  <c r="N88" i="10"/>
  <c r="I88" i="10" s="1"/>
  <c r="D89" i="10"/>
  <c r="N76" i="19"/>
  <c r="I76" i="19" s="1"/>
  <c r="G77" i="19"/>
  <c r="N76" i="25"/>
  <c r="I76" i="25" s="1"/>
  <c r="G77" i="25"/>
  <c r="N87" i="17"/>
  <c r="I87" i="17" s="1"/>
  <c r="G88" i="17"/>
  <c r="N87" i="4"/>
  <c r="I87" i="4" s="1"/>
  <c r="G88" i="4"/>
  <c r="N88" i="23"/>
  <c r="I88" i="23" s="1"/>
  <c r="D89" i="23"/>
  <c r="G88" i="12"/>
  <c r="N87" i="12"/>
  <c r="I87" i="12" s="1"/>
  <c r="K78" i="7"/>
  <c r="I78" i="7" s="1"/>
  <c r="K12" i="7"/>
  <c r="N76" i="21"/>
  <c r="I76" i="21" s="1"/>
  <c r="G77" i="21"/>
  <c r="G77" i="11"/>
  <c r="N77" i="11" s="1"/>
  <c r="I77" i="11" s="1"/>
  <c r="N76" i="11"/>
  <c r="I76" i="11" s="1"/>
  <c r="N76" i="12"/>
  <c r="I76" i="12" s="1"/>
  <c r="G77" i="12"/>
  <c r="G77" i="13"/>
  <c r="N76" i="13"/>
  <c r="I76" i="13" s="1"/>
  <c r="N77" i="4"/>
  <c r="I77" i="4" s="1"/>
  <c r="D78" i="4"/>
  <c r="G88" i="6"/>
  <c r="N87" i="6"/>
  <c r="I87" i="6" s="1"/>
  <c r="G88" i="27"/>
  <c r="N87" i="27"/>
  <c r="I87" i="27" s="1"/>
  <c r="G77" i="3"/>
  <c r="N76" i="3"/>
  <c r="I76" i="3" s="1"/>
  <c r="G88" i="14"/>
  <c r="N87" i="14"/>
  <c r="I87" i="14" s="1"/>
  <c r="K13" i="19"/>
  <c r="K89" i="19"/>
  <c r="I89" i="19" s="1"/>
  <c r="N88" i="8"/>
  <c r="I88" i="8" s="1"/>
  <c r="D89" i="8"/>
  <c r="N88" i="25"/>
  <c r="I88" i="25" s="1"/>
  <c r="D89" i="25"/>
  <c r="K78" i="10" l="1"/>
  <c r="I78" i="10" s="1"/>
  <c r="K12" i="10"/>
  <c r="N88" i="11"/>
  <c r="I88" i="11" s="1"/>
  <c r="D89" i="11"/>
  <c r="N88" i="6"/>
  <c r="I88" i="6" s="1"/>
  <c r="D89" i="6"/>
  <c r="N77" i="13"/>
  <c r="I77" i="13" s="1"/>
  <c r="D78" i="13"/>
  <c r="K13" i="8"/>
  <c r="K89" i="8"/>
  <c r="I89" i="8" s="1"/>
  <c r="K78" i="4"/>
  <c r="I78" i="4" s="1"/>
  <c r="K12" i="4"/>
  <c r="N77" i="12"/>
  <c r="I77" i="12" s="1"/>
  <c r="D78" i="12"/>
  <c r="N77" i="21"/>
  <c r="I77" i="21" s="1"/>
  <c r="D78" i="21"/>
  <c r="N88" i="4"/>
  <c r="I88" i="4" s="1"/>
  <c r="D89" i="4"/>
  <c r="N77" i="25"/>
  <c r="I77" i="25" s="1"/>
  <c r="D78" i="25"/>
  <c r="K13" i="10"/>
  <c r="K89" i="10"/>
  <c r="I89" i="10" s="1"/>
  <c r="K13" i="16"/>
  <c r="K89" i="16"/>
  <c r="I89" i="16" s="1"/>
  <c r="K89" i="3"/>
  <c r="I89" i="3" s="1"/>
  <c r="K13" i="3"/>
  <c r="K78" i="2"/>
  <c r="I78" i="2" s="1"/>
  <c r="K12" i="2"/>
  <c r="K89" i="18"/>
  <c r="I89" i="18" s="1"/>
  <c r="K13" i="18"/>
  <c r="N88" i="13"/>
  <c r="I88" i="13" s="1"/>
  <c r="D89" i="13"/>
  <c r="N77" i="8"/>
  <c r="I77" i="8" s="1"/>
  <c r="D78" i="8"/>
  <c r="N88" i="22"/>
  <c r="I88" i="22" s="1"/>
  <c r="D89" i="22"/>
  <c r="N88" i="20"/>
  <c r="I88" i="20" s="1"/>
  <c r="D89" i="20"/>
  <c r="N88" i="12"/>
  <c r="I88" i="12" s="1"/>
  <c r="D89" i="12"/>
  <c r="N77" i="16"/>
  <c r="I77" i="16" s="1"/>
  <c r="D78" i="16"/>
  <c r="N88" i="26"/>
  <c r="I88" i="26" s="1"/>
  <c r="D89" i="26"/>
  <c r="N88" i="14"/>
  <c r="I88" i="14" s="1"/>
  <c r="D89" i="14"/>
  <c r="K13" i="25"/>
  <c r="K89" i="25"/>
  <c r="I89" i="25" s="1"/>
  <c r="K89" i="23"/>
  <c r="I89" i="23" s="1"/>
  <c r="K13" i="23"/>
  <c r="N88" i="17"/>
  <c r="I88" i="17" s="1"/>
  <c r="D89" i="17"/>
  <c r="N77" i="19"/>
  <c r="I77" i="19" s="1"/>
  <c r="D78" i="19"/>
  <c r="K12" i="23"/>
  <c r="K78" i="23"/>
  <c r="I78" i="23" s="1"/>
  <c r="K13" i="2"/>
  <c r="K89" i="2"/>
  <c r="I89" i="2" s="1"/>
  <c r="K78" i="27"/>
  <c r="I78" i="27" s="1"/>
  <c r="K12" i="27"/>
  <c r="K78" i="14"/>
  <c r="I78" i="14" s="1"/>
  <c r="K12" i="14"/>
  <c r="N88" i="21"/>
  <c r="I88" i="21" s="1"/>
  <c r="D89" i="21"/>
  <c r="N88" i="9"/>
  <c r="I88" i="9" s="1"/>
  <c r="D89" i="9"/>
  <c r="K78" i="15"/>
  <c r="I78" i="15" s="1"/>
  <c r="K12" i="15"/>
  <c r="N77" i="22"/>
  <c r="I77" i="22" s="1"/>
  <c r="D78" i="22"/>
  <c r="N88" i="27"/>
  <c r="I88" i="27" s="1"/>
  <c r="D89" i="27"/>
  <c r="N77" i="3"/>
  <c r="I77" i="3" s="1"/>
  <c r="D78" i="3"/>
  <c r="N77" i="17"/>
  <c r="I77" i="17" s="1"/>
  <c r="D78" i="17"/>
  <c r="N77" i="18"/>
  <c r="I77" i="18" s="1"/>
  <c r="D78" i="18"/>
  <c r="N77" i="20"/>
  <c r="I77" i="20" s="1"/>
  <c r="D78" i="20"/>
  <c r="K89" i="11" l="1"/>
  <c r="I89" i="11" s="1"/>
  <c r="K13" i="11"/>
  <c r="K78" i="20"/>
  <c r="I78" i="20" s="1"/>
  <c r="K12" i="20"/>
  <c r="K78" i="17"/>
  <c r="I78" i="17" s="1"/>
  <c r="K12" i="17"/>
  <c r="K13" i="27"/>
  <c r="K89" i="27"/>
  <c r="I89" i="27" s="1"/>
  <c r="K89" i="21"/>
  <c r="I89" i="21" s="1"/>
  <c r="K13" i="21"/>
  <c r="K89" i="17"/>
  <c r="I89" i="17" s="1"/>
  <c r="K13" i="17"/>
  <c r="K13" i="26"/>
  <c r="K89" i="26"/>
  <c r="I89" i="26" s="1"/>
  <c r="K13" i="12"/>
  <c r="K89" i="12"/>
  <c r="I89" i="12" s="1"/>
  <c r="K89" i="22"/>
  <c r="I89" i="22" s="1"/>
  <c r="K13" i="22"/>
  <c r="K89" i="13"/>
  <c r="I89" i="13" s="1"/>
  <c r="K13" i="13"/>
  <c r="K78" i="25"/>
  <c r="I78" i="25" s="1"/>
  <c r="K12" i="25"/>
  <c r="K12" i="21"/>
  <c r="K78" i="21"/>
  <c r="I78" i="21" s="1"/>
  <c r="K78" i="13"/>
  <c r="I78" i="13" s="1"/>
  <c r="K12" i="13"/>
  <c r="K78" i="18"/>
  <c r="I78" i="18" s="1"/>
  <c r="K12" i="18"/>
  <c r="K78" i="3"/>
  <c r="I78" i="3" s="1"/>
  <c r="K12" i="3"/>
  <c r="K78" i="22"/>
  <c r="I78" i="22" s="1"/>
  <c r="K12" i="22"/>
  <c r="K89" i="9"/>
  <c r="I89" i="9" s="1"/>
  <c r="K13" i="9"/>
  <c r="K78" i="19"/>
  <c r="I78" i="19" s="1"/>
  <c r="K12" i="19"/>
  <c r="K13" i="14"/>
  <c r="K89" i="14"/>
  <c r="I89" i="14" s="1"/>
  <c r="K78" i="16"/>
  <c r="I78" i="16" s="1"/>
  <c r="K12" i="16"/>
  <c r="K89" i="20"/>
  <c r="I89" i="20" s="1"/>
  <c r="K13" i="20"/>
  <c r="K78" i="8"/>
  <c r="I78" i="8" s="1"/>
  <c r="K12" i="8"/>
  <c r="K89" i="4"/>
  <c r="I89" i="4" s="1"/>
  <c r="K13" i="4"/>
  <c r="K78" i="12"/>
  <c r="I78" i="12" s="1"/>
  <c r="K12" i="12"/>
  <c r="K13" i="6"/>
  <c r="K89" i="6"/>
  <c r="I89" i="6" s="1"/>
</calcChain>
</file>

<file path=xl/sharedStrings.xml><?xml version="1.0" encoding="utf-8"?>
<sst xmlns="http://schemas.openxmlformats.org/spreadsheetml/2006/main" count="35292" uniqueCount="12265">
  <si>
    <t>Company Name</t>
  </si>
  <si>
    <t>Agree Realty Corporation (ADC)</t>
  </si>
  <si>
    <t>Current Price</t>
  </si>
  <si>
    <t>47.06</t>
  </si>
  <si>
    <t>Summary</t>
  </si>
  <si>
    <t>Previous Close</t>
  </si>
  <si>
    <t>47.25</t>
  </si>
  <si>
    <t>Open</t>
  </si>
  <si>
    <t>47.98</t>
  </si>
  <si>
    <t>Bid</t>
  </si>
  <si>
    <t>46.99 x 100</t>
  </si>
  <si>
    <t>Ask</t>
  </si>
  <si>
    <t>47.02 x 200</t>
  </si>
  <si>
    <t>Day's Range</t>
  </si>
  <si>
    <t>46.96 - 47.55</t>
  </si>
  <si>
    <t>52 Week Range</t>
  </si>
  <si>
    <t>41.01 - 51.50</t>
  </si>
  <si>
    <t>Volume</t>
  </si>
  <si>
    <t>75957</t>
  </si>
  <si>
    <t>Avg. Volume</t>
  </si>
  <si>
    <t>265884</t>
  </si>
  <si>
    <t>Market Cap</t>
  </si>
  <si>
    <t>1.35B</t>
  </si>
  <si>
    <t>Beta</t>
  </si>
  <si>
    <t>0.25</t>
  </si>
  <si>
    <t>PE Ratio (TTM)</t>
  </si>
  <si>
    <t>21.85</t>
  </si>
  <si>
    <t>EPS (TTM)</t>
  </si>
  <si>
    <t>2.15</t>
  </si>
  <si>
    <t>Earnings Date</t>
  </si>
  <si>
    <t>Jul 24, 2017</t>
  </si>
  <si>
    <t>Dividend &amp; Yield</t>
  </si>
  <si>
    <t>2.02 (4.26%)</t>
  </si>
  <si>
    <t>Ex-Dividend Date</t>
  </si>
  <si>
    <t>2017-06-28</t>
  </si>
  <si>
    <t>1y Target Est</t>
  </si>
  <si>
    <t>52.14</t>
  </si>
  <si>
    <t>Earnings Estimate</t>
  </si>
  <si>
    <t>Current Qtr. (Jun 2017)</t>
  </si>
  <si>
    <t>Next Qtr. (Sep 2017)</t>
  </si>
  <si>
    <t>Current Year (2017)</t>
  </si>
  <si>
    <t>Next Year (2018)</t>
  </si>
  <si>
    <t>No. of Analysts</t>
  </si>
  <si>
    <t>Avg. Estimate</t>
  </si>
  <si>
    <t>Low Estimate</t>
  </si>
  <si>
    <t>High Estimate</t>
  </si>
  <si>
    <t>Year Ago EPS</t>
  </si>
  <si>
    <t>Revenue Estimate</t>
  </si>
  <si>
    <t>7</t>
  </si>
  <si>
    <t>27.53M</t>
  </si>
  <si>
    <t>28.59M</t>
  </si>
  <si>
    <t>112.32M</t>
  </si>
  <si>
    <t>129.94M</t>
  </si>
  <si>
    <t>26.84M</t>
  </si>
  <si>
    <t>25.95M</t>
  </si>
  <si>
    <t>105.59M</t>
  </si>
  <si>
    <t>107.06M</t>
  </si>
  <si>
    <t>28.8M</t>
  </si>
  <si>
    <t>30.4M</t>
  </si>
  <si>
    <t>117.4M</t>
  </si>
  <si>
    <t>141.78M</t>
  </si>
  <si>
    <t>Year Ago Sales</t>
  </si>
  <si>
    <t>21.84M</t>
  </si>
  <si>
    <t>24.16M</t>
  </si>
  <si>
    <t>91.53M</t>
  </si>
  <si>
    <t>Sales Growth (year/est)</t>
  </si>
  <si>
    <t>26.00%</t>
  </si>
  <si>
    <t>18.30%</t>
  </si>
  <si>
    <t>22.70%</t>
  </si>
  <si>
    <t>15.70%</t>
  </si>
  <si>
    <t>Earnings History</t>
  </si>
  <si>
    <t>6/29/2016</t>
  </si>
  <si>
    <t>9/29/2016</t>
  </si>
  <si>
    <t>12/30/2016</t>
  </si>
  <si>
    <t>3/30/2017</t>
  </si>
  <si>
    <t>EPS Est.</t>
  </si>
  <si>
    <t>0.37</t>
  </si>
  <si>
    <t>0.39</t>
  </si>
  <si>
    <t>0.38</t>
  </si>
  <si>
    <t>EPS Actual</t>
  </si>
  <si>
    <t>0.48</t>
  </si>
  <si>
    <t>0.61</t>
  </si>
  <si>
    <t>0.5</t>
  </si>
  <si>
    <t>0.56</t>
  </si>
  <si>
    <t>Difference</t>
  </si>
  <si>
    <t>0.11</t>
  </si>
  <si>
    <t>0.22</t>
  </si>
  <si>
    <t>0.12</t>
  </si>
  <si>
    <t>0.17</t>
  </si>
  <si>
    <t>Surprise %</t>
  </si>
  <si>
    <t>29.70%</t>
  </si>
  <si>
    <t>56.40%</t>
  </si>
  <si>
    <t>31.60%</t>
  </si>
  <si>
    <t>43.60%</t>
  </si>
  <si>
    <t>EPS Trend</t>
  </si>
  <si>
    <t>Current Estimate</t>
  </si>
  <si>
    <t>7 Days Ago</t>
  </si>
  <si>
    <t>30 Days Ago</t>
  </si>
  <si>
    <t>60 Days Ago</t>
  </si>
  <si>
    <t>90 Days Ago</t>
  </si>
  <si>
    <t>EPS Revisions</t>
  </si>
  <si>
    <t>Up Last 7 Days</t>
  </si>
  <si>
    <t>Up Last 30 Days</t>
  </si>
  <si>
    <t>Down Last 30 Days</t>
  </si>
  <si>
    <t>Down Last 90 Days</t>
  </si>
  <si>
    <t>Growth Estimates</t>
  </si>
  <si>
    <t>ADC</t>
  </si>
  <si>
    <t>Industry</t>
  </si>
  <si>
    <t>Sector</t>
  </si>
  <si>
    <t>S&amp;P 500</t>
  </si>
  <si>
    <t>Current Qtr.</t>
  </si>
  <si>
    <t>-18.70%</t>
  </si>
  <si>
    <t>Next Qtr.</t>
  </si>
  <si>
    <t>-34.40%</t>
  </si>
  <si>
    <t>Current Year</t>
  </si>
  <si>
    <t>-10.20%</t>
  </si>
  <si>
    <t>Next Year</t>
  </si>
  <si>
    <t>-4.00%</t>
  </si>
  <si>
    <t>Next 5 Years (per annum)</t>
  </si>
  <si>
    <t>-0.90%</t>
  </si>
  <si>
    <t>Past 5 Years (per annum)</t>
  </si>
  <si>
    <t>9.10%</t>
  </si>
  <si>
    <t>Comp Average</t>
  </si>
  <si>
    <t>Market Cap (intraday) 5</t>
  </si>
  <si>
    <t>1.36B</t>
  </si>
  <si>
    <t>Enterprise Value 3</t>
  </si>
  <si>
    <t>Trailing P/E</t>
  </si>
  <si>
    <t>21.90</t>
  </si>
  <si>
    <t>Forward P/E 1</t>
  </si>
  <si>
    <t>27.75</t>
  </si>
  <si>
    <t>PEG Ratio (5 yr expected) 1</t>
  </si>
  <si>
    <t>-29.66</t>
  </si>
  <si>
    <t>Price/Sales (ttm)</t>
  </si>
  <si>
    <t>13.86</t>
  </si>
  <si>
    <t>Price/Book (mrq)</t>
  </si>
  <si>
    <t>1.79</t>
  </si>
  <si>
    <t>Enterprise Value/Revenue 3</t>
  </si>
  <si>
    <t>Enterprise Value/EBITDA 6</t>
  </si>
  <si>
    <t>Fiscal Year Ends</t>
  </si>
  <si>
    <t>Dec 31, 2016</t>
  </si>
  <si>
    <t>Most Recent Quarter (mrq)</t>
  </si>
  <si>
    <t>Mar 31, 2017</t>
  </si>
  <si>
    <t>Profit Margin</t>
  </si>
  <si>
    <t>53.37%</t>
  </si>
  <si>
    <t>Operating Margin (ttm)</t>
  </si>
  <si>
    <t>55.63%</t>
  </si>
  <si>
    <t>Return on Assets (ttm)</t>
  </si>
  <si>
    <t>3.43%</t>
  </si>
  <si>
    <t>Return on Equity (ttm)</t>
  </si>
  <si>
    <t>9.31%</t>
  </si>
  <si>
    <t>Revenue (ttm)</t>
  </si>
  <si>
    <t>97.86M</t>
  </si>
  <si>
    <t>Revenue Per Share (ttm)</t>
  </si>
  <si>
    <t>4.04</t>
  </si>
  <si>
    <t>Quarterly Revenue Growth (yoy)</t>
  </si>
  <si>
    <t>31.30%</t>
  </si>
  <si>
    <t>Gross Profit (ttm)</t>
  </si>
  <si>
    <t>82.93M</t>
  </si>
  <si>
    <t>EBITDA</t>
  </si>
  <si>
    <t>79.64M</t>
  </si>
  <si>
    <t>Net Income Avi to Common (ttm)</t>
  </si>
  <si>
    <t>52.23M</t>
  </si>
  <si>
    <t>Diluted EPS (ttm)</t>
  </si>
  <si>
    <t>Quarterly Earnings Growth (yoy)</t>
  </si>
  <si>
    <t>95.30%</t>
  </si>
  <si>
    <t>Total Cash (mrq)</t>
  </si>
  <si>
    <t>3.86M</t>
  </si>
  <si>
    <t>Total Cash Per Share (mrq)</t>
  </si>
  <si>
    <t>0.15</t>
  </si>
  <si>
    <t>Total Debt (mrq)</t>
  </si>
  <si>
    <t>416.7M</t>
  </si>
  <si>
    <t>Total Debt/Equity (mrq)</t>
  </si>
  <si>
    <t>60.61</t>
  </si>
  <si>
    <t>Current Ratio (mrq)</t>
  </si>
  <si>
    <t>0.81</t>
  </si>
  <si>
    <t>Book Value Per Share (mrq)</t>
  </si>
  <si>
    <t>26.36</t>
  </si>
  <si>
    <t>Operating Cash Flow (ttm)</t>
  </si>
  <si>
    <t>60.77M</t>
  </si>
  <si>
    <t>Levered Free Cash Flow (ttm)</t>
  </si>
  <si>
    <t>50.52M</t>
  </si>
  <si>
    <t>52-Week Change 3</t>
  </si>
  <si>
    <t>-4.10%</t>
  </si>
  <si>
    <t>S&amp;P500 52-Week Change 3</t>
  </si>
  <si>
    <t>14.24%</t>
  </si>
  <si>
    <t>52 Week High 3</t>
  </si>
  <si>
    <t>51.50</t>
  </si>
  <si>
    <t>52 Week Low 3</t>
  </si>
  <si>
    <t>41.01</t>
  </si>
  <si>
    <t>50-Day Moving Average 3</t>
  </si>
  <si>
    <t>46.93</t>
  </si>
  <si>
    <t>200-Day Moving Average 3</t>
  </si>
  <si>
    <t>47.34</t>
  </si>
  <si>
    <t>Avg Vol (3 month) 3</t>
  </si>
  <si>
    <t>265.88k</t>
  </si>
  <si>
    <t>Avg Vol (10 day) 3</t>
  </si>
  <si>
    <t>192.94k</t>
  </si>
  <si>
    <t>Shares Outstanding 5</t>
  </si>
  <si>
    <t>28.41M</t>
  </si>
  <si>
    <t>Float</t>
  </si>
  <si>
    <t>24.91M</t>
  </si>
  <si>
    <t>% Held by Insiders 1</t>
  </si>
  <si>
    <t>5.25%</t>
  </si>
  <si>
    <t>% Held by Institutions 1</t>
  </si>
  <si>
    <t>72.80%</t>
  </si>
  <si>
    <t>Shares Short 3</t>
  </si>
  <si>
    <t>603.77k</t>
  </si>
  <si>
    <t>Short Ratio 3</t>
  </si>
  <si>
    <t>2.61</t>
  </si>
  <si>
    <t>Short % of Float 3</t>
  </si>
  <si>
    <t>3.67%</t>
  </si>
  <si>
    <t>Shares Short (prior month) 3</t>
  </si>
  <si>
    <t>773.29k</t>
  </si>
  <si>
    <t>Forward Annual Dividend Rate 4</t>
  </si>
  <si>
    <t>2.02</t>
  </si>
  <si>
    <t>Forward Annual Dividend Yield 4</t>
  </si>
  <si>
    <t>4.26%</t>
  </si>
  <si>
    <t>Trailing Annual Dividend Rate 3</t>
  </si>
  <si>
    <t>1.95</t>
  </si>
  <si>
    <t>Trailing Annual Dividend Yield 3</t>
  </si>
  <si>
    <t>4.13%</t>
  </si>
  <si>
    <t>5 Year Average Dividend Yield 4</t>
  </si>
  <si>
    <t>5.25</t>
  </si>
  <si>
    <t>Payout Ratio 4</t>
  </si>
  <si>
    <t>89.86%</t>
  </si>
  <si>
    <t>Dividend Date 3</t>
  </si>
  <si>
    <t>Jul 14, 2017</t>
  </si>
  <si>
    <t>Ex-Dividend Date 4</t>
  </si>
  <si>
    <t>Jun 28, 2017</t>
  </si>
  <si>
    <t>Last Split Factor (new per old) 2</t>
  </si>
  <si>
    <t>Last Split Date 3</t>
  </si>
  <si>
    <t>Name</t>
  </si>
  <si>
    <t>Title</t>
  </si>
  <si>
    <t>Pay</t>
  </si>
  <si>
    <t>Exercised</t>
  </si>
  <si>
    <t>Age</t>
  </si>
  <si>
    <t>Mr. Richard A. Agree</t>
  </si>
  <si>
    <t>Exec. Chairman</t>
  </si>
  <si>
    <t>178.49k</t>
  </si>
  <si>
    <t>Mr. Joel N. Agree</t>
  </si>
  <si>
    <t>Chief Exec. Officer, Pres and Director</t>
  </si>
  <si>
    <t>1.2M</t>
  </si>
  <si>
    <t>Mr. Matthew Morris Partridge</t>
  </si>
  <si>
    <t>CFO, Exec. VP &amp; Sec.</t>
  </si>
  <si>
    <t>297.38k</t>
  </si>
  <si>
    <t>Mr. Laith M. Hermiz J.D.</t>
  </si>
  <si>
    <t>Chief Operating Officer and Exec. VP</t>
  </si>
  <si>
    <t>378.57k</t>
  </si>
  <si>
    <t>Mr. Daniel Ravid CPA</t>
  </si>
  <si>
    <t>Chief Admin. Officer and Treasurer</t>
  </si>
  <si>
    <t>Fiscal year is January-December. All values USD millions.</t>
  </si>
  <si>
    <t>2012</t>
  </si>
  <si>
    <t>2013</t>
  </si>
  <si>
    <t>2014</t>
  </si>
  <si>
    <t>2015</t>
  </si>
  <si>
    <t>2016</t>
  </si>
  <si>
    <t>5-year trend</t>
  </si>
  <si>
    <t>Sales/Revenue</t>
  </si>
  <si>
    <t>35.79M</t>
  </si>
  <si>
    <t>42.74M</t>
  </si>
  <si>
    <t>51.68M</t>
  </si>
  <si>
    <t>67.17M</t>
  </si>
  <si>
    <t>89.03M</t>
  </si>
  <si>
    <t>Total Investment Income</t>
  </si>
  <si>
    <t>-</t>
  </si>
  <si>
    <t>Sundry Revenue/Income</t>
  </si>
  <si>
    <t>2.22M</t>
  </si>
  <si>
    <t>1.81M</t>
  </si>
  <si>
    <t>2.12M</t>
  </si>
  <si>
    <t>2.71M</t>
  </si>
  <si>
    <t>4.81M</t>
  </si>
  <si>
    <t>Trading Account Income</t>
  </si>
  <si>
    <t>Trust Income, Commissions &amp; Fees</t>
  </si>
  <si>
    <t>Commission &amp; Fee Income</t>
  </si>
  <si>
    <t>Sales Growth</t>
  </si>
  <si>
    <t>19.43%</t>
  </si>
  <si>
    <t>20.91%</t>
  </si>
  <si>
    <t>29.96%</t>
  </si>
  <si>
    <t>32.55%</t>
  </si>
  <si>
    <t>Total Expense</t>
  </si>
  <si>
    <t>20.87M</t>
  </si>
  <si>
    <t>23.8M</t>
  </si>
  <si>
    <t>29.36M</t>
  </si>
  <si>
    <t>39.36M</t>
  </si>
  <si>
    <t>52.87M</t>
  </si>
  <si>
    <t>Total Interest Expense</t>
  </si>
  <si>
    <t>4.66M</t>
  </si>
  <si>
    <t>5.7M</t>
  </si>
  <si>
    <t>6.71M</t>
  </si>
  <si>
    <t>9.51M</t>
  </si>
  <si>
    <t>12.85M</t>
  </si>
  <si>
    <t>Depreciation &amp; Amortization Expense</t>
  </si>
  <si>
    <t>6.47M</t>
  </si>
  <si>
    <t>8.74M</t>
  </si>
  <si>
    <t>11.1M</t>
  </si>
  <si>
    <t>16.49M</t>
  </si>
  <si>
    <t>23.41M</t>
  </si>
  <si>
    <t>Other Operating Expense</t>
  </si>
  <si>
    <t>470055</t>
  </si>
  <si>
    <t>Unnamed: 0</t>
  </si>
  <si>
    <t>Operating Income</t>
  </si>
  <si>
    <t>14.92M</t>
  </si>
  <si>
    <t>18.94M</t>
  </si>
  <si>
    <t>22.32M</t>
  </si>
  <si>
    <t>27.81M</t>
  </si>
  <si>
    <t>36.17M</t>
  </si>
  <si>
    <t>Operating Income Growth</t>
  </si>
  <si>
    <t>26.94%</t>
  </si>
  <si>
    <t>17.83%</t>
  </si>
  <si>
    <t>24.57%</t>
  </si>
  <si>
    <t>30.06%</t>
  </si>
  <si>
    <t>Non-Operating Income (Expense)</t>
  </si>
  <si>
    <t>(527,743)</t>
  </si>
  <si>
    <t>12.14M</t>
  </si>
  <si>
    <t>9.96M</t>
  </si>
  <si>
    <t>Non-Operating Interest Income</t>
  </si>
  <si>
    <t>Miscellaneous Non Operating Expense</t>
  </si>
  <si>
    <t>Equity in Affiliates (Pretax)</t>
  </si>
  <si>
    <t>Unusual Expense</t>
  </si>
  <si>
    <t>3.02M</t>
  </si>
  <si>
    <t>181000</t>
  </si>
  <si>
    <t>333000</t>
  </si>
  <si>
    <t>Pretax Income</t>
  </si>
  <si>
    <t>18.78M</t>
  </si>
  <si>
    <t>39.76M</t>
  </si>
  <si>
    <t>45.8M</t>
  </si>
  <si>
    <t>Pretax Income Growth</t>
  </si>
  <si>
    <t>-0.89%</t>
  </si>
  <si>
    <t>111.77%</t>
  </si>
  <si>
    <t>15.18%</t>
  </si>
  <si>
    <t>Pretax Margin</t>
  </si>
  <si>
    <t>51.44%</t>
  </si>
  <si>
    <t>Income Taxes</t>
  </si>
  <si>
    <t>Income Tax - Current - Domestic</t>
  </si>
  <si>
    <t>Income Tax - Current - Foreign</t>
  </si>
  <si>
    <t>Income Tax - Deferred - Domestic</t>
  </si>
  <si>
    <t>Income Tax - Deferred - Foreign</t>
  </si>
  <si>
    <t>Income Tax Credits</t>
  </si>
  <si>
    <t>Equity in Affiliates</t>
  </si>
  <si>
    <t>Other After Tax Income (Expense)</t>
  </si>
  <si>
    <t>Consolidated Net Income</t>
  </si>
  <si>
    <t>Minority Interest Expense</t>
  </si>
  <si>
    <t>554150</t>
  </si>
  <si>
    <t>515036</t>
  </si>
  <si>
    <t>425017</t>
  </si>
  <si>
    <t>744000</t>
  </si>
  <si>
    <t>679000</t>
  </si>
  <si>
    <t>Net Income</t>
  </si>
  <si>
    <t>14.37M</t>
  </si>
  <si>
    <t>18.43M</t>
  </si>
  <si>
    <t>18.35M</t>
  </si>
  <si>
    <t>39.02M</t>
  </si>
  <si>
    <t>45.12M</t>
  </si>
  <si>
    <t>Net Income Growth</t>
  </si>
  <si>
    <t>28.25%</t>
  </si>
  <si>
    <t>-0.43%</t>
  </si>
  <si>
    <t>112.62%</t>
  </si>
  <si>
    <t>15.63%</t>
  </si>
  <si>
    <t>Net Margin</t>
  </si>
  <si>
    <t>50.68%</t>
  </si>
  <si>
    <t>Extraordinaries &amp; Discontinued Operations</t>
  </si>
  <si>
    <t>3.68M</t>
  </si>
  <si>
    <t>1.24M</t>
  </si>
  <si>
    <t>137320</t>
  </si>
  <si>
    <t>Extra Items &amp; Gain/Loss Sale Of Assets</t>
  </si>
  <si>
    <t>2.1M</t>
  </si>
  <si>
    <t>946347</t>
  </si>
  <si>
    <t>122747</t>
  </si>
  <si>
    <t>Cumulative Effect - Accounting Chg</t>
  </si>
  <si>
    <t>Discontinued Operations</t>
  </si>
  <si>
    <t>1.58M</t>
  </si>
  <si>
    <t>298342</t>
  </si>
  <si>
    <t>14573</t>
  </si>
  <si>
    <t>Net Income After Extraordinaries</t>
  </si>
  <si>
    <t>10.69M</t>
  </si>
  <si>
    <t>17.19M</t>
  </si>
  <si>
    <t>18.21M</t>
  </si>
  <si>
    <t>Preferred Dividends</t>
  </si>
  <si>
    <t>Net Income Available to Common</t>
  </si>
  <si>
    <t>15.95M</t>
  </si>
  <si>
    <t>18.73M</t>
  </si>
  <si>
    <t>18.37M</t>
  </si>
  <si>
    <t>EPS (Basic)</t>
  </si>
  <si>
    <t>1.44</t>
  </si>
  <si>
    <t>1.43</t>
  </si>
  <si>
    <t>1.23</t>
  </si>
  <si>
    <t>2.17</t>
  </si>
  <si>
    <t>1.97</t>
  </si>
  <si>
    <t>EPS (Basic) - Growth</t>
  </si>
  <si>
    <t>-0.52%</t>
  </si>
  <si>
    <t>-13.91%</t>
  </si>
  <si>
    <t>75.63%</t>
  </si>
  <si>
    <t>-8.97%</t>
  </si>
  <si>
    <t>Basic Shares Outstanding</t>
  </si>
  <si>
    <t>11.07M</t>
  </si>
  <si>
    <t>13.07M</t>
  </si>
  <si>
    <t>14.88M</t>
  </si>
  <si>
    <t>18M</t>
  </si>
  <si>
    <t>22.87M</t>
  </si>
  <si>
    <t>EPS (Diluted)</t>
  </si>
  <si>
    <t>1.42</t>
  </si>
  <si>
    <t>2.16</t>
  </si>
  <si>
    <t>EPS (Diluted) Growth</t>
  </si>
  <si>
    <t>-0.63%</t>
  </si>
  <si>
    <t>-13.79%</t>
  </si>
  <si>
    <t>76.01%</t>
  </si>
  <si>
    <t>-9.01%</t>
  </si>
  <si>
    <t>Diluted Shares Outstanding</t>
  </si>
  <si>
    <t>11.14M</t>
  </si>
  <si>
    <t>13.16M</t>
  </si>
  <si>
    <t>14.97M</t>
  </si>
  <si>
    <t>18.07M</t>
  </si>
  <si>
    <t>22.96M</t>
  </si>
  <si>
    <t>Cash &amp; Short Term Investments</t>
  </si>
  <si>
    <t>1.27M</t>
  </si>
  <si>
    <t>14.54M</t>
  </si>
  <si>
    <t>5.4M</t>
  </si>
  <si>
    <t>33.4M</t>
  </si>
  <si>
    <t>Cash Only</t>
  </si>
  <si>
    <t>Total Short-Term Investments</t>
  </si>
  <si>
    <t>Cash &amp; Short Term Investments Growth</t>
  </si>
  <si>
    <t>1,044.61%</t>
  </si>
  <si>
    <t>-62.86%</t>
  </si>
  <si>
    <t>-49.77%</t>
  </si>
  <si>
    <t>1,131.38%</t>
  </si>
  <si>
    <t>Short-Term Receivables</t>
  </si>
  <si>
    <t>2.16M</t>
  </si>
  <si>
    <t>3.26M</t>
  </si>
  <si>
    <t>4.51M</t>
  </si>
  <si>
    <t>7.42M</t>
  </si>
  <si>
    <t>11.54M</t>
  </si>
  <si>
    <t>Short Term Receivables Growth</t>
  </si>
  <si>
    <t>51.05%</t>
  </si>
  <si>
    <t>38.16%</t>
  </si>
  <si>
    <t>64.56%</t>
  </si>
  <si>
    <t>55.50%</t>
  </si>
  <si>
    <t>Investment Securities</t>
  </si>
  <si>
    <t>Investment Securities Growth</t>
  </si>
  <si>
    <t>Securities in Custody</t>
  </si>
  <si>
    <t>Custody Securities Growth</t>
  </si>
  <si>
    <t>Other Investments</t>
  </si>
  <si>
    <t>98000</t>
  </si>
  <si>
    <t>1.41M</t>
  </si>
  <si>
    <t>Net Property, Plant &amp; Equipment</t>
  </si>
  <si>
    <t>398.93M</t>
  </si>
  <si>
    <t>529.83M</t>
  </si>
  <si>
    <t>Other Assets (Including Intangibles)</t>
  </si>
  <si>
    <t>26.71M</t>
  </si>
  <si>
    <t>39.06M</t>
  </si>
  <si>
    <t>53.62M</t>
  </si>
  <si>
    <t>80.23M</t>
  </si>
  <si>
    <t>115.33M</t>
  </si>
  <si>
    <t>Other Assets</t>
  </si>
  <si>
    <t>10.59M</t>
  </si>
  <si>
    <t>5.35M</t>
  </si>
  <si>
    <t>2.47M</t>
  </si>
  <si>
    <t>2.72M</t>
  </si>
  <si>
    <t>Intangible Assets</t>
  </si>
  <si>
    <t>28.46M</t>
  </si>
  <si>
    <t>48.26M</t>
  </si>
  <si>
    <t>77.76M</t>
  </si>
  <si>
    <t>112.6M</t>
  </si>
  <si>
    <t>Total Assets</t>
  </si>
  <si>
    <t>370.09M</t>
  </si>
  <si>
    <t>462.74M</t>
  </si>
  <si>
    <t>593.58M</t>
  </si>
  <si>
    <t>789.91M</t>
  </si>
  <si>
    <t>1.11B</t>
  </si>
  <si>
    <t>Total Assets Growth</t>
  </si>
  <si>
    <t>25.03%</t>
  </si>
  <si>
    <t>28.27%</t>
  </si>
  <si>
    <t>33.07%</t>
  </si>
  <si>
    <t>40.77%</t>
  </si>
  <si>
    <t>Return On Average Assets</t>
  </si>
  <si>
    <t>4.74%</t>
  </si>
  <si>
    <t>Total Debt</t>
  </si>
  <si>
    <t>160.91M</t>
  </si>
  <si>
    <t>158.4M</t>
  </si>
  <si>
    <t>221.76M</t>
  </si>
  <si>
    <t>316.94M</t>
  </si>
  <si>
    <t>400.92M</t>
  </si>
  <si>
    <t>ST Debt &amp; Current Portion LT Debt</t>
  </si>
  <si>
    <t>3.48M</t>
  </si>
  <si>
    <t>12.73M</t>
  </si>
  <si>
    <t>3.84M</t>
  </si>
  <si>
    <t>Short Term Debt</t>
  </si>
  <si>
    <t>Current Portion of Long Term Debt</t>
  </si>
  <si>
    <t>Long-Term Debt</t>
  </si>
  <si>
    <t>157.43M</t>
  </si>
  <si>
    <t>145.67M</t>
  </si>
  <si>
    <t>217.92M</t>
  </si>
  <si>
    <t>LT Debt excl. Capitalized Leases</t>
  </si>
  <si>
    <t>Capitalized Lease Obligations</t>
  </si>
  <si>
    <t>Total Debt Growth</t>
  </si>
  <si>
    <t>-1.56%</t>
  </si>
  <si>
    <t>40.00%</t>
  </si>
  <si>
    <t>42.92%</t>
  </si>
  <si>
    <t>26.50%</t>
  </si>
  <si>
    <t>Total Debt / Total Assets</t>
  </si>
  <si>
    <t>43.48%</t>
  </si>
  <si>
    <t>34.23%</t>
  </si>
  <si>
    <t>37.36%</t>
  </si>
  <si>
    <t>40.12%</t>
  </si>
  <si>
    <t>36.06%</t>
  </si>
  <si>
    <t>Deferred Taxes</t>
  </si>
  <si>
    <t>705000</t>
  </si>
  <si>
    <t>Other Liabilities</t>
  </si>
  <si>
    <t>10.52M</t>
  </si>
  <si>
    <t>11.42M</t>
  </si>
  <si>
    <t>15.08M</t>
  </si>
  <si>
    <t>18.64M</t>
  </si>
  <si>
    <t>24.79M</t>
  </si>
  <si>
    <t>Other Liabilities (excl. Deferred Income)</t>
  </si>
  <si>
    <t>8.59M</t>
  </si>
  <si>
    <t>14.07M</t>
  </si>
  <si>
    <t>16.93M</t>
  </si>
  <si>
    <t>22.97M</t>
  </si>
  <si>
    <t>Total Liabilities</t>
  </si>
  <si>
    <t>172.13M</t>
  </si>
  <si>
    <t>170.53M</t>
  </si>
  <si>
    <t>237.55M</t>
  </si>
  <si>
    <t>336.29M</t>
  </si>
  <si>
    <t>426.42M</t>
  </si>
  <si>
    <t>Total Liabilities Growth</t>
  </si>
  <si>
    <t>-0.93%</t>
  </si>
  <si>
    <t>39.30%</t>
  </si>
  <si>
    <t>41.57%</t>
  </si>
  <si>
    <t>26.80%</t>
  </si>
  <si>
    <t>Preferred Stock (Carrying Value)</t>
  </si>
  <si>
    <t>Redeemable Preferred Stock</t>
  </si>
  <si>
    <t>Non-Redeemable Preferred Stock</t>
  </si>
  <si>
    <t>Common Equity (Total)</t>
  </si>
  <si>
    <t>195.31M</t>
  </si>
  <si>
    <t>289.57M</t>
  </si>
  <si>
    <t>353.62M</t>
  </si>
  <si>
    <t>451.12M</t>
  </si>
  <si>
    <t>682.98M</t>
  </si>
  <si>
    <t>Common Stock Par/Carry Value</t>
  </si>
  <si>
    <t>1144</t>
  </si>
  <si>
    <t>1488</t>
  </si>
  <si>
    <t>1754</t>
  </si>
  <si>
    <t>2000</t>
  </si>
  <si>
    <t>3000</t>
  </si>
  <si>
    <t>Additional Paid-In Capital/Capital Surplus</t>
  </si>
  <si>
    <t>217.77M</t>
  </si>
  <si>
    <t>312.97M</t>
  </si>
  <si>
    <t>388.26M</t>
  </si>
  <si>
    <t>482.51M</t>
  </si>
  <si>
    <t>712.07M</t>
  </si>
  <si>
    <t>Retained Earnings</t>
  </si>
  <si>
    <t>(21.17M)</t>
  </si>
  <si>
    <t>(23.88M)</t>
  </si>
  <si>
    <t>(32.58M)</t>
  </si>
  <si>
    <t>(28.26M)</t>
  </si>
  <si>
    <t>(28.56M)</t>
  </si>
  <si>
    <t>ESOP Debt Guarantee</t>
  </si>
  <si>
    <t>Cumulative Translation Adjustment/Unrealized For. Exch. Gain</t>
  </si>
  <si>
    <t>Unrealized Gain/Loss Marketable Securities</t>
  </si>
  <si>
    <t>Revaluation Reserves</t>
  </si>
  <si>
    <t>Other Appropriated Reserves</t>
  </si>
  <si>
    <t>(1.29M)</t>
  </si>
  <si>
    <t>471717</t>
  </si>
  <si>
    <t>(2.06M)</t>
  </si>
  <si>
    <t>(3.13M)</t>
  </si>
  <si>
    <t>(536,000)</t>
  </si>
  <si>
    <t>Unappropriated Reserves</t>
  </si>
  <si>
    <t>Treasury Stock</t>
  </si>
  <si>
    <t>Common Equity / Total Assets</t>
  </si>
  <si>
    <t>52.77%</t>
  </si>
  <si>
    <t>62.58%</t>
  </si>
  <si>
    <t>59.57%</t>
  </si>
  <si>
    <t>57.11%</t>
  </si>
  <si>
    <t>61.42%</t>
  </si>
  <si>
    <t>Total Shareholders' Equity</t>
  </si>
  <si>
    <t>Total Shareholders' Equity / Total Assets</t>
  </si>
  <si>
    <t>Return On Average Total Equity</t>
  </si>
  <si>
    <t>7.96%</t>
  </si>
  <si>
    <t>Accumulated Minority Interest</t>
  </si>
  <si>
    <t>2.66M</t>
  </si>
  <si>
    <t>2.65M</t>
  </si>
  <si>
    <t>2.42M</t>
  </si>
  <si>
    <t>2.5M</t>
  </si>
  <si>
    <t>2.53M</t>
  </si>
  <si>
    <t>Total Equity</t>
  </si>
  <si>
    <t>197.97M</t>
  </si>
  <si>
    <t>292.22M</t>
  </si>
  <si>
    <t>356.04M</t>
  </si>
  <si>
    <t>453.62M</t>
  </si>
  <si>
    <t>685.51M</t>
  </si>
  <si>
    <t>Liabilities &amp; Shareholders' Equity</t>
  </si>
  <si>
    <t>Capital Expenditures</t>
  </si>
  <si>
    <t>(55,960)</t>
  </si>
  <si>
    <t>(90.72M)</t>
  </si>
  <si>
    <t>(160.15M)</t>
  </si>
  <si>
    <t>(7.04M)</t>
  </si>
  <si>
    <t>(28.61M)</t>
  </si>
  <si>
    <t>Capital Expenditures (Fixed Assets)</t>
  </si>
  <si>
    <t>(90.54M)</t>
  </si>
  <si>
    <t>(159.8M)</t>
  </si>
  <si>
    <t>(6.97M)</t>
  </si>
  <si>
    <t>(27.92M)</t>
  </si>
  <si>
    <t>Capital Expenditures (Other Assets)</t>
  </si>
  <si>
    <t>(183,310)</t>
  </si>
  <si>
    <t>(354,336)</t>
  </si>
  <si>
    <t>(66,000)</t>
  </si>
  <si>
    <t>(686,000)</t>
  </si>
  <si>
    <t>Capital Expenditures Growth</t>
  </si>
  <si>
    <t>-162,020.76%</t>
  </si>
  <si>
    <t>-76.53%</t>
  </si>
  <si>
    <t>95.61%</t>
  </si>
  <si>
    <t>-306.55%</t>
  </si>
  <si>
    <t>Net Assets from Acquisitions</t>
  </si>
  <si>
    <t>Sale of Fixed Assets &amp; Businesses</t>
  </si>
  <si>
    <t>5.46M</t>
  </si>
  <si>
    <t>12.46M</t>
  </si>
  <si>
    <t>Purchase/Sale of Investments</t>
  </si>
  <si>
    <t>(69.2M)</t>
  </si>
  <si>
    <t>(223.87M)</t>
  </si>
  <si>
    <t>(297.87M)</t>
  </si>
  <si>
    <t>Purchase of Investments</t>
  </si>
  <si>
    <t>(84.52M)</t>
  </si>
  <si>
    <t>Sale/Maturity of Investments</t>
  </si>
  <si>
    <t>15.32M</t>
  </si>
  <si>
    <t>Other Uses</t>
  </si>
  <si>
    <t>Other Sources</t>
  </si>
  <si>
    <t>28.13M</t>
  </si>
  <si>
    <t>28.92M</t>
  </si>
  <si>
    <t>Net Investing Cash Flow</t>
  </si>
  <si>
    <t>(69.26M)</t>
  </si>
  <si>
    <t>(85.26M)</t>
  </si>
  <si>
    <t>(147.7M)</t>
  </si>
  <si>
    <t>(202.78M)</t>
  </si>
  <si>
    <t>(297.55M)</t>
  </si>
  <si>
    <t>Cash Dividends Paid - Total</t>
  </si>
  <si>
    <t>(18.22M)</t>
  </si>
  <si>
    <t>(21.43M)</t>
  </si>
  <si>
    <t>(25.99M)</t>
  </si>
  <si>
    <t>(32.99M)</t>
  </si>
  <si>
    <t>(42.06M)</t>
  </si>
  <si>
    <t>Common Dividends</t>
  </si>
  <si>
    <t>Cash Dividend Growth</t>
  </si>
  <si>
    <t>-17.60%</t>
  </si>
  <si>
    <t>-21.32%</t>
  </si>
  <si>
    <t>-26.92%</t>
  </si>
  <si>
    <t>-27.48%</t>
  </si>
  <si>
    <t>Change in Capital Stock</t>
  </si>
  <si>
    <t>35.04M</t>
  </si>
  <si>
    <t>93.39M</t>
  </si>
  <si>
    <t>73.3M</t>
  </si>
  <si>
    <t>92.26M</t>
  </si>
  <si>
    <t>227.3M</t>
  </si>
  <si>
    <t>Repurchase of Common &amp; Preferred Stk.</t>
  </si>
  <si>
    <t>(712,000)</t>
  </si>
  <si>
    <t>Sale of Common &amp; Preferred Stock</t>
  </si>
  <si>
    <t>228.01M</t>
  </si>
  <si>
    <t>Proceeds from Stock Options</t>
  </si>
  <si>
    <t>Other Proceeds from Sale of Stock</t>
  </si>
  <si>
    <t>Issuance/Reduction of Debt, Net</t>
  </si>
  <si>
    <t>30.92M</t>
  </si>
  <si>
    <t>(2.91M)</t>
  </si>
  <si>
    <t>56.3M</t>
  </si>
  <si>
    <t>96.93M</t>
  </si>
  <si>
    <t>81.92M</t>
  </si>
  <si>
    <t>Change in Current Debt</t>
  </si>
  <si>
    <t>Change in Long-Term Debt</t>
  </si>
  <si>
    <t>Issuance of Long-Term Debt</t>
  </si>
  <si>
    <t>148.22M</t>
  </si>
  <si>
    <t>140.79M</t>
  </si>
  <si>
    <t>212.19M</t>
  </si>
  <si>
    <t>260.1M</t>
  </si>
  <si>
    <t>369.74M</t>
  </si>
  <si>
    <t>Reduction in Long-Term Debt</t>
  </si>
  <si>
    <t>(117.3M)</t>
  </si>
  <si>
    <t>(143.7M)</t>
  </si>
  <si>
    <t>(155.89M)</t>
  </si>
  <si>
    <t>(163.18M)</t>
  </si>
  <si>
    <t>(287.82M)</t>
  </si>
  <si>
    <t>Other Funds</t>
  </si>
  <si>
    <t>(424,321)</t>
  </si>
  <si>
    <t>(122,080)</t>
  </si>
  <si>
    <t>(144,074)</t>
  </si>
  <si>
    <t>(786,000)</t>
  </si>
  <si>
    <t>(657,000)</t>
  </si>
  <si>
    <t>Net Financing Cash Flow</t>
  </si>
  <si>
    <t>47.32M</t>
  </si>
  <si>
    <t>68.94M</t>
  </si>
  <si>
    <t>103.47M</t>
  </si>
  <si>
    <t>155.41M</t>
  </si>
  <si>
    <t>266.5M</t>
  </si>
  <si>
    <t>Net Financing Cash Flow Growth</t>
  </si>
  <si>
    <t>45.69%</t>
  </si>
  <si>
    <t>50.09%</t>
  </si>
  <si>
    <t>50.20%</t>
  </si>
  <si>
    <t>71.49%</t>
  </si>
  <si>
    <t>Exchange Rate Effect</t>
  </si>
  <si>
    <t>Miscellaneous Funds</t>
  </si>
  <si>
    <t>0</t>
  </si>
  <si>
    <t>Net Change in Cash</t>
  </si>
  <si>
    <t>(732,636)</t>
  </si>
  <si>
    <t>13.27M</t>
  </si>
  <si>
    <t>(9.14M)</t>
  </si>
  <si>
    <t>(2.69M)</t>
  </si>
  <si>
    <t>30.68M</t>
  </si>
  <si>
    <t>Free Cash Flow</t>
  </si>
  <si>
    <t>21.21M</t>
  </si>
  <si>
    <t>(60.95M)</t>
  </si>
  <si>
    <t>(124.7M)</t>
  </si>
  <si>
    <t>37.71M</t>
  </si>
  <si>
    <t>33.82M</t>
  </si>
  <si>
    <t>Free Cash Flow Growth</t>
  </si>
  <si>
    <t>-387.42%</t>
  </si>
  <si>
    <t>-104.60%</t>
  </si>
  <si>
    <t>130.24%</t>
  </si>
  <si>
    <t>-10.33%</t>
  </si>
  <si>
    <t>Free Cash Flow Yield</t>
  </si>
  <si>
    <t>-0.78%</t>
  </si>
  <si>
    <t>NNN</t>
  </si>
  <si>
    <t>National Retail Props</t>
  </si>
  <si>
    <t>WRI</t>
  </si>
  <si>
    <t>Weingarten Realty</t>
  </si>
  <si>
    <t>AKR</t>
  </si>
  <si>
    <t>Acadia Realty Trust</t>
  </si>
  <si>
    <t>CBL</t>
  </si>
  <si>
    <t>CBL &amp; Associates</t>
  </si>
  <si>
    <t>DDR</t>
  </si>
  <si>
    <t>FR</t>
  </si>
  <si>
    <t>First Industrial Realty</t>
  </si>
  <si>
    <t>5.91B</t>
  </si>
  <si>
    <t>30.67</t>
  </si>
  <si>
    <t>25.42</t>
  </si>
  <si>
    <t>3.10</t>
  </si>
  <si>
    <t>10.79</t>
  </si>
  <si>
    <t>1.94</t>
  </si>
  <si>
    <t>3.97B</t>
  </si>
  <si>
    <t>24.28</t>
  </si>
  <si>
    <t>7.07</t>
  </si>
  <si>
    <t>2.53</t>
  </si>
  <si>
    <t>2.51B</t>
  </si>
  <si>
    <t>38.81</t>
  </si>
  <si>
    <t>66.16</t>
  </si>
  <si>
    <t>23.94</t>
  </si>
  <si>
    <t>10.63</t>
  </si>
  <si>
    <t>1.51</t>
  </si>
  <si>
    <t>1.73B</t>
  </si>
  <si>
    <t>12.22</t>
  </si>
  <si>
    <t>15.78</t>
  </si>
  <si>
    <t>3.04</t>
  </si>
  <si>
    <t>1.72</t>
  </si>
  <si>
    <t>N</t>
  </si>
  <si>
    <t>a</t>
  </si>
  <si>
    <t>t</t>
  </si>
  <si>
    <t>i</t>
  </si>
  <si>
    <t>o</t>
  </si>
  <si>
    <t>n</t>
  </si>
  <si>
    <t>l</t>
  </si>
  <si>
    <t xml:space="preserve"> </t>
  </si>
  <si>
    <t>R</t>
  </si>
  <si>
    <t>Altisource Portfolio Solutions S.A. (ASPS)</t>
  </si>
  <si>
    <t>22.61</t>
  </si>
  <si>
    <t>23.00</t>
  </si>
  <si>
    <t>23.24</t>
  </si>
  <si>
    <t>22.55 x 100</t>
  </si>
  <si>
    <t>22.60 x 200</t>
  </si>
  <si>
    <t>22.40 - 23.25</t>
  </si>
  <si>
    <t>16.17 - 46.99</t>
  </si>
  <si>
    <t>69333</t>
  </si>
  <si>
    <t>417004</t>
  </si>
  <si>
    <t>416.76M</t>
  </si>
  <si>
    <t>0.70</t>
  </si>
  <si>
    <t>26.20</t>
  </si>
  <si>
    <t>0.86</t>
  </si>
  <si>
    <t>Jul 24, 2017 - Jul 28, 2017</t>
  </si>
  <si>
    <t>0.00 (0.00%)</t>
  </si>
  <si>
    <t>2012-12-14</t>
  </si>
  <si>
    <t>13.33</t>
  </si>
  <si>
    <t>2</t>
  </si>
  <si>
    <t>1</t>
  </si>
  <si>
    <t>227.15M</t>
  </si>
  <si>
    <t>225.95M</t>
  </si>
  <si>
    <t>885.4M</t>
  </si>
  <si>
    <t>750.7M</t>
  </si>
  <si>
    <t>223.8M</t>
  </si>
  <si>
    <t>224.9M</t>
  </si>
  <si>
    <t>860.1M</t>
  </si>
  <si>
    <t>230.5M</t>
  </si>
  <si>
    <t>227M</t>
  </si>
  <si>
    <t>910.7M</t>
  </si>
  <si>
    <t>241.32M</t>
  </si>
  <si>
    <t>252.75M</t>
  </si>
  <si>
    <t>942.6M</t>
  </si>
  <si>
    <t>-5.90%</t>
  </si>
  <si>
    <t>-10.60%</t>
  </si>
  <si>
    <t>-6.10%</t>
  </si>
  <si>
    <t>-15.20%</t>
  </si>
  <si>
    <t>1.68</t>
  </si>
  <si>
    <t>0.97</t>
  </si>
  <si>
    <t>0.62</t>
  </si>
  <si>
    <t>1.58</t>
  </si>
  <si>
    <t>0.9</t>
  </si>
  <si>
    <t>0.55</t>
  </si>
  <si>
    <t>0.69</t>
  </si>
  <si>
    <t>-0.1</t>
  </si>
  <si>
    <t>-0.54</t>
  </si>
  <si>
    <t>-0.42</t>
  </si>
  <si>
    <t>0.07</t>
  </si>
  <si>
    <t>-6.00%</t>
  </si>
  <si>
    <t>-37.50%</t>
  </si>
  <si>
    <t>-43.30%</t>
  </si>
  <si>
    <t>11.30%</t>
  </si>
  <si>
    <t>ASPS</t>
  </si>
  <si>
    <t>-44.90%</t>
  </si>
  <si>
    <t>-23.30%</t>
  </si>
  <si>
    <t>-42.70%</t>
  </si>
  <si>
    <t>-32.70%</t>
  </si>
  <si>
    <t>20.00%</t>
  </si>
  <si>
    <t>-5.56%</t>
  </si>
  <si>
    <t>417.49M</t>
  </si>
  <si>
    <t>26.25</t>
  </si>
  <si>
    <t>12.80</t>
  </si>
  <si>
    <t>0.44</t>
  </si>
  <si>
    <t>0.42</t>
  </si>
  <si>
    <t>5.88</t>
  </si>
  <si>
    <t>1.70%</t>
  </si>
  <si>
    <t>8.30%</t>
  </si>
  <si>
    <t>7.49%</t>
  </si>
  <si>
    <t>29.26%</t>
  </si>
  <si>
    <t>987.65M</t>
  </si>
  <si>
    <t>52.96</t>
  </si>
  <si>
    <t>-3.90%</t>
  </si>
  <si>
    <t>307.26M</t>
  </si>
  <si>
    <t>164.08M</t>
  </si>
  <si>
    <t>16.74M</t>
  </si>
  <si>
    <t>-64.60%</t>
  </si>
  <si>
    <t>180.3M</t>
  </si>
  <si>
    <t>9.78</t>
  </si>
  <si>
    <t>477.72M</t>
  </si>
  <si>
    <t>660.15</t>
  </si>
  <si>
    <t>2.96</t>
  </si>
  <si>
    <t>3.85</t>
  </si>
  <si>
    <t>79.42M</t>
  </si>
  <si>
    <t>88.37M</t>
  </si>
  <si>
    <t>-11.61%</t>
  </si>
  <si>
    <t>46.99</t>
  </si>
  <si>
    <t>16.17</t>
  </si>
  <si>
    <t>21.80</t>
  </si>
  <si>
    <t>25.86</t>
  </si>
  <si>
    <t>417k</t>
  </si>
  <si>
    <t>123.6k</t>
  </si>
  <si>
    <t>7.45M</t>
  </si>
  <si>
    <t>42.45%</t>
  </si>
  <si>
    <t>64.40%</t>
  </si>
  <si>
    <t>4.31M</t>
  </si>
  <si>
    <t>7.18</t>
  </si>
  <si>
    <t>64.03%</t>
  </si>
  <si>
    <t>4.34M</t>
  </si>
  <si>
    <t>0.00%</t>
  </si>
  <si>
    <t>Dec 14, 2012</t>
  </si>
  <si>
    <t>Mr. William B. Shepro J.D.</t>
  </si>
  <si>
    <t>2.51M</t>
  </si>
  <si>
    <t>1.1M</t>
  </si>
  <si>
    <t>Ms. Michelle D. Esterman</t>
  </si>
  <si>
    <t>Chief Financial Officer</t>
  </si>
  <si>
    <t>876.58k</t>
  </si>
  <si>
    <t>Mr. Kevin J. Wilcox</t>
  </si>
  <si>
    <t>Chief Risk &amp; Admin. Officer and Corp. Sec.</t>
  </si>
  <si>
    <t>1.14M</t>
  </si>
  <si>
    <t>1.19M</t>
  </si>
  <si>
    <t>Mr. Gregory J. Ritts</t>
  </si>
  <si>
    <t>Gen. Counsel</t>
  </si>
  <si>
    <t>828.42k</t>
  </si>
  <si>
    <t>Mr. Joseph A. Davila</t>
  </si>
  <si>
    <t>Pres of Servicer Solutions</t>
  </si>
  <si>
    <t>839.15k</t>
  </si>
  <si>
    <t>568.58M</t>
  </si>
  <si>
    <t>769.26M</t>
  </si>
  <si>
    <t>1.08B</t>
  </si>
  <si>
    <t>1.05B</t>
  </si>
  <si>
    <t>997.39M</t>
  </si>
  <si>
    <t>568.36M</t>
  </si>
  <si>
    <t>768.36M</t>
  </si>
  <si>
    <t>997.3M</t>
  </si>
  <si>
    <t>35.29%</t>
  </si>
  <si>
    <t>40.28%</t>
  </si>
  <si>
    <t>-2.54%</t>
  </si>
  <si>
    <t>-5.16%</t>
  </si>
  <si>
    <t>442.12M</t>
  </si>
  <si>
    <t>626.75M</t>
  </si>
  <si>
    <t>932.28M</t>
  </si>
  <si>
    <t>936.4M</t>
  </si>
  <si>
    <t>931.97M</t>
  </si>
  <si>
    <t>1.21M</t>
  </si>
  <si>
    <t>20.29M</t>
  </si>
  <si>
    <t>23.36M</t>
  </si>
  <si>
    <t>28.21M</t>
  </si>
  <si>
    <t>24.41M</t>
  </si>
  <si>
    <t>17.81M</t>
  </si>
  <si>
    <t>47.23M</t>
  </si>
  <si>
    <t>66.73M</t>
  </si>
  <si>
    <t>77.61M</t>
  </si>
  <si>
    <t>84.36M</t>
  </si>
  <si>
    <t>166000</t>
  </si>
  <si>
    <t>126.46M</t>
  </si>
  <si>
    <t>142.51M</t>
  </si>
  <si>
    <t>146.81M</t>
  </si>
  <si>
    <t>115.27M</t>
  </si>
  <si>
    <t>65.43M</t>
  </si>
  <si>
    <t>12.69%</t>
  </si>
  <si>
    <t>3.02%</t>
  </si>
  <si>
    <t>-21.48%</t>
  </si>
  <si>
    <t>-43.24%</t>
  </si>
  <si>
    <t>(1.81M)</t>
  </si>
  <si>
    <t>1.43M</t>
  </si>
  <si>
    <t>(69,000)</t>
  </si>
  <si>
    <t>(1.74M)</t>
  </si>
  <si>
    <t>176000</t>
  </si>
  <si>
    <t>(451,000)</t>
  </si>
  <si>
    <t>62.21M</t>
  </si>
  <si>
    <t>22.54M</t>
  </si>
  <si>
    <t>124.65M</t>
  </si>
  <si>
    <t>142.33M</t>
  </si>
  <si>
    <t>147.27M</t>
  </si>
  <si>
    <t>53.06M</t>
  </si>
  <si>
    <t>44.32M</t>
  </si>
  <si>
    <t>14.19%</t>
  </si>
  <si>
    <t>3.47%</t>
  </si>
  <si>
    <t>-63.97%</t>
  </si>
  <si>
    <t>-16.47%</t>
  </si>
  <si>
    <t>4.44%</t>
  </si>
  <si>
    <t>8.54M</t>
  </si>
  <si>
    <t>10.18M</t>
  </si>
  <si>
    <t>8.26M</t>
  </si>
  <si>
    <t>12.94M</t>
  </si>
  <si>
    <t>2.84M</t>
  </si>
  <si>
    <t>2.52M</t>
  </si>
  <si>
    <t>4.42M</t>
  </si>
  <si>
    <t>1.79M</t>
  </si>
  <si>
    <t>160000</t>
  </si>
  <si>
    <t>2.91M</t>
  </si>
  <si>
    <t>4.01M</t>
  </si>
  <si>
    <t>4.6M</t>
  </si>
  <si>
    <t>7.8M</t>
  </si>
  <si>
    <t>15.37M</t>
  </si>
  <si>
    <t>388000</t>
  </si>
  <si>
    <t>432000</t>
  </si>
  <si>
    <t>2.6M</t>
  </si>
  <si>
    <t>2.02M</t>
  </si>
  <si>
    <t>1.17M</t>
  </si>
  <si>
    <t>(1.33M)</t>
  </si>
  <si>
    <t>(3.03M)</t>
  </si>
  <si>
    <t>115.91M</t>
  </si>
  <si>
    <t>133.79M</t>
  </si>
  <si>
    <t>137.09M</t>
  </si>
  <si>
    <t>44.8M</t>
  </si>
  <si>
    <t>31.39M</t>
  </si>
  <si>
    <t>5.28M</t>
  </si>
  <si>
    <t>3.82M</t>
  </si>
  <si>
    <t>3.2M</t>
  </si>
  <si>
    <t>2.69M</t>
  </si>
  <si>
    <t>110.63M</t>
  </si>
  <si>
    <t>129.97M</t>
  </si>
  <si>
    <t>134.48M</t>
  </si>
  <si>
    <t>41.6M</t>
  </si>
  <si>
    <t>28.69M</t>
  </si>
  <si>
    <t>17.49%</t>
  </si>
  <si>
    <t>-69.07%</t>
  </si>
  <si>
    <t>-31.02%</t>
  </si>
  <si>
    <t>2.88%</t>
  </si>
  <si>
    <t>4.74</t>
  </si>
  <si>
    <t>5.63</t>
  </si>
  <si>
    <t>6.22</t>
  </si>
  <si>
    <t>2.13</t>
  </si>
  <si>
    <t>1.53</t>
  </si>
  <si>
    <t>18.78%</t>
  </si>
  <si>
    <t>10.48%</t>
  </si>
  <si>
    <t>-65.76%</t>
  </si>
  <si>
    <t>-28.17%</t>
  </si>
  <si>
    <t>23.07M</t>
  </si>
  <si>
    <t>21.63M</t>
  </si>
  <si>
    <t>19.5M</t>
  </si>
  <si>
    <t>18.7M</t>
  </si>
  <si>
    <t>4.43</t>
  </si>
  <si>
    <t>5.19</t>
  </si>
  <si>
    <t>5.69</t>
  </si>
  <si>
    <t>1.46</t>
  </si>
  <si>
    <t>17.16%</t>
  </si>
  <si>
    <t>9.63%</t>
  </si>
  <si>
    <t>-64.50%</t>
  </si>
  <si>
    <t>-27.72%</t>
  </si>
  <si>
    <t>24.96M</t>
  </si>
  <si>
    <t>25.05M</t>
  </si>
  <si>
    <t>23.63M</t>
  </si>
  <si>
    <t>20.62M</t>
  </si>
  <si>
    <t>19.61M</t>
  </si>
  <si>
    <t>105.5M</t>
  </si>
  <si>
    <t>130.32M</t>
  </si>
  <si>
    <t>161.36M</t>
  </si>
  <si>
    <t>179.33M</t>
  </si>
  <si>
    <t>208.07M</t>
  </si>
  <si>
    <t>149.29M</t>
  </si>
  <si>
    <t>58.78M</t>
  </si>
  <si>
    <t>23.53%</t>
  </si>
  <si>
    <t>23.82%</t>
  </si>
  <si>
    <t>11.13%</t>
  </si>
  <si>
    <t>16.03%</t>
  </si>
  <si>
    <t>171.89M</t>
  </si>
  <si>
    <t>102.94M</t>
  </si>
  <si>
    <t>117.44M</t>
  </si>
  <si>
    <t>105.66M</t>
  </si>
  <si>
    <t>97.01M</t>
  </si>
  <si>
    <t>-40.11%</t>
  </si>
  <si>
    <t>14.08%</t>
  </si>
  <si>
    <t>-10.03%</t>
  </si>
  <si>
    <t>-8.19%</t>
  </si>
  <si>
    <t>158000</t>
  </si>
  <si>
    <t>1.62M</t>
  </si>
  <si>
    <t>10.3M</t>
  </si>
  <si>
    <t>10.14M</t>
  </si>
  <si>
    <t>9.64M</t>
  </si>
  <si>
    <t>50.4M</t>
  </si>
  <si>
    <t>87.25M</t>
  </si>
  <si>
    <t>127.76M</t>
  </si>
  <si>
    <t>119.12M</t>
  </si>
  <si>
    <t>84.48M</t>
  </si>
  <si>
    <t>402.08M</t>
  </si>
  <si>
    <t>371.36M</t>
  </si>
  <si>
    <t>310.12M</t>
  </si>
  <si>
    <t>263.73M</t>
  </si>
  <si>
    <t>12.98M</t>
  </si>
  <si>
    <t>28.54M</t>
  </si>
  <si>
    <t>35.26M</t>
  </si>
  <si>
    <t>30.31M</t>
  </si>
  <si>
    <t>22.02M</t>
  </si>
  <si>
    <t>71.5M</t>
  </si>
  <si>
    <t>373.54M</t>
  </si>
  <si>
    <t>336.1M</t>
  </si>
  <si>
    <t>279.8M</t>
  </si>
  <si>
    <t>241.72M</t>
  </si>
  <si>
    <t>429.23M</t>
  </si>
  <si>
    <t>724.84M</t>
  </si>
  <si>
    <t>788.22M</t>
  </si>
  <si>
    <t>727.98M</t>
  </si>
  <si>
    <t>689.21M</t>
  </si>
  <si>
    <t>68.87%</t>
  </si>
  <si>
    <t>8.74%</t>
  </si>
  <si>
    <t>-7.64%</t>
  </si>
  <si>
    <t>-5.33%</t>
  </si>
  <si>
    <t>4.05%</t>
  </si>
  <si>
    <t>198.26M</t>
  </si>
  <si>
    <t>395.26M</t>
  </si>
  <si>
    <t>588.61M</t>
  </si>
  <si>
    <t>534.36M</t>
  </si>
  <si>
    <t>473.55M</t>
  </si>
  <si>
    <t>2.23M</t>
  </si>
  <si>
    <t>3.98M</t>
  </si>
  <si>
    <t>5.95M</t>
  </si>
  <si>
    <t>196.03M</t>
  </si>
  <si>
    <t>391.28M</t>
  </si>
  <si>
    <t>582.67M</t>
  </si>
  <si>
    <t>528.42M</t>
  </si>
  <si>
    <t>467.6M</t>
  </si>
  <si>
    <t>99.36%</t>
  </si>
  <si>
    <t>48.92%</t>
  </si>
  <si>
    <t>-9.22%</t>
  </si>
  <si>
    <t>-11.38%</t>
  </si>
  <si>
    <t>46.19%</t>
  </si>
  <si>
    <t>54.53%</t>
  </si>
  <si>
    <t>74.68%</t>
  </si>
  <si>
    <t>73.40%</t>
  </si>
  <si>
    <t>68.71%</t>
  </si>
  <si>
    <t>(4.07M)</t>
  </si>
  <si>
    <t>(622,000)</t>
  </si>
  <si>
    <t>(3.62M)</t>
  </si>
  <si>
    <t>(7.29M)</t>
  </si>
  <si>
    <t>71.14M</t>
  </si>
  <si>
    <t>171.84M</t>
  </si>
  <si>
    <t>155.47M</t>
  </si>
  <si>
    <t>141.35M</t>
  </si>
  <si>
    <t>153.47M</t>
  </si>
  <si>
    <t>68.66M</t>
  </si>
  <si>
    <t>135.1M</t>
  </si>
  <si>
    <t>139.45M</t>
  </si>
  <si>
    <t>126.29M</t>
  </si>
  <si>
    <t>144.68M</t>
  </si>
  <si>
    <t>269.4M</t>
  </si>
  <si>
    <t>567.1M</t>
  </si>
  <si>
    <t>746.78M</t>
  </si>
  <si>
    <t>675.71M</t>
  </si>
  <si>
    <t>627.02M</t>
  </si>
  <si>
    <t>110.51%</t>
  </si>
  <si>
    <t>31.68%</t>
  </si>
  <si>
    <t>-9.52%</t>
  </si>
  <si>
    <t>-7.21%</t>
  </si>
  <si>
    <t>158.46M</t>
  </si>
  <si>
    <t>156.7M</t>
  </si>
  <si>
    <t>40.39M</t>
  </si>
  <si>
    <t>50.98M</t>
  </si>
  <si>
    <t>60.79M</t>
  </si>
  <si>
    <t>25.41M</t>
  </si>
  <si>
    <t>86.87M</t>
  </si>
  <si>
    <t>89.27M</t>
  </si>
  <si>
    <t>91.51M</t>
  </si>
  <si>
    <t>96.32M</t>
  </si>
  <si>
    <t>107.29M</t>
  </si>
  <si>
    <t>124.13M</t>
  </si>
  <si>
    <t>239.56M</t>
  </si>
  <si>
    <t>367.97M</t>
  </si>
  <si>
    <t>369.27M</t>
  </si>
  <si>
    <t>333.79M</t>
  </si>
  <si>
    <t>(1.75M)</t>
  </si>
  <si>
    <t>(77.95M)</t>
  </si>
  <si>
    <t>(197.55M)</t>
  </si>
  <si>
    <t>(444.5M)</t>
  </si>
  <si>
    <t>(440.03M)</t>
  </si>
  <si>
    <t>(403.95M)</t>
  </si>
  <si>
    <t>36.92%</t>
  </si>
  <si>
    <t>21.62%</t>
  </si>
  <si>
    <t>5.12%</t>
  </si>
  <si>
    <t>7.00%</t>
  </si>
  <si>
    <t>8.82%</t>
  </si>
  <si>
    <t>51.34%</t>
  </si>
  <si>
    <t>1.37M</t>
  </si>
  <si>
    <t>1.04M</t>
  </si>
  <si>
    <t>1.05M</t>
  </si>
  <si>
    <t>1.29M</t>
  </si>
  <si>
    <t>159.83M</t>
  </si>
  <si>
    <t>157.74M</t>
  </si>
  <si>
    <t>41.44M</t>
  </si>
  <si>
    <t>52.27M</t>
  </si>
  <si>
    <t>62.19M</t>
  </si>
  <si>
    <t>(35.56M)</t>
  </si>
  <si>
    <t>(34.13M)</t>
  </si>
  <si>
    <t>(64.85M)</t>
  </si>
  <si>
    <t>(36.19M)</t>
  </si>
  <si>
    <t>(23.27M)</t>
  </si>
  <si>
    <t>4.02%</t>
  </si>
  <si>
    <t>-89.97%</t>
  </si>
  <si>
    <t>44.19%</t>
  </si>
  <si>
    <t>35.70%</t>
  </si>
  <si>
    <t>(267.95M)</t>
  </si>
  <si>
    <t>(34.72M)</t>
  </si>
  <si>
    <t>(28.68M)</t>
  </si>
  <si>
    <t>(9.41M)</t>
  </si>
  <si>
    <t>12.6M</t>
  </si>
  <si>
    <t>(1.85M)</t>
  </si>
  <si>
    <t>(47.55M)</t>
  </si>
  <si>
    <t>(50,000)</t>
  </si>
  <si>
    <t>(29.97M)</t>
  </si>
  <si>
    <t>(48.22M)</t>
  </si>
  <si>
    <t>12.65M</t>
  </si>
  <si>
    <t>28.11M</t>
  </si>
  <si>
    <t>674000</t>
  </si>
  <si>
    <t>(75M)</t>
  </si>
  <si>
    <t>(1.46M)</t>
  </si>
  <si>
    <t>(1.7M)</t>
  </si>
  <si>
    <t>75M</t>
  </si>
  <si>
    <t>(110.56M)</t>
  </si>
  <si>
    <t>(215.94M)</t>
  </si>
  <si>
    <t>(101.27M)</t>
  </si>
  <si>
    <t>(66.72M)</t>
  </si>
  <si>
    <t>(80.22M)</t>
  </si>
  <si>
    <t>(13.57M)</t>
  </si>
  <si>
    <t>(141.02M)</t>
  </si>
  <si>
    <t>(253.03M)</t>
  </si>
  <si>
    <t>(57.56M)</t>
  </si>
  <si>
    <t>(28.1M)</t>
  </si>
  <si>
    <t>(16.78M)</t>
  </si>
  <si>
    <t>(255.71M)</t>
  </si>
  <si>
    <t>(58.95M)</t>
  </si>
  <si>
    <t>(37.66M)</t>
  </si>
  <si>
    <t>3.21M</t>
  </si>
  <si>
    <t>1.39M</t>
  </si>
  <si>
    <t>9.56M</t>
  </si>
  <si>
    <t>193.08M</t>
  </si>
  <si>
    <t>196.77M</t>
  </si>
  <si>
    <t>190.43M</t>
  </si>
  <si>
    <t>(50.37M)</t>
  </si>
  <si>
    <t>(50.72M)</t>
  </si>
  <si>
    <t>198M</t>
  </si>
  <si>
    <t>200.5M</t>
  </si>
  <si>
    <t>(4.92M)</t>
  </si>
  <si>
    <t>(3.73M)</t>
  </si>
  <si>
    <t>(7.57M)</t>
  </si>
  <si>
    <t>(112.1M)</t>
  </si>
  <si>
    <t>(463,000)</t>
  </si>
  <si>
    <t>(2.6M)</t>
  </si>
  <si>
    <t>(3.46M)</t>
  </si>
  <si>
    <t>2.2M</t>
  </si>
  <si>
    <t>(112.15M)</t>
  </si>
  <si>
    <t>(7.38M)</t>
  </si>
  <si>
    <t>(2.58M)</t>
  </si>
  <si>
    <t>43000</t>
  </si>
  <si>
    <t>6.91M</t>
  </si>
  <si>
    <t>4.78M</t>
  </si>
  <si>
    <t>67.41M</t>
  </si>
  <si>
    <t>55.29M</t>
  </si>
  <si>
    <t>(65.19M)</t>
  </si>
  <si>
    <t>(111.39M)</t>
  </si>
  <si>
    <t>(76.63M)</t>
  </si>
  <si>
    <t>-17.98%</t>
  </si>
  <si>
    <t>-217.90%</t>
  </si>
  <si>
    <t>-70.88%</t>
  </si>
  <si>
    <t>31.21%</t>
  </si>
  <si>
    <t>73.38M</t>
  </si>
  <si>
    <t>24.82M</t>
  </si>
  <si>
    <t>31.04M</t>
  </si>
  <si>
    <t>17.24M</t>
  </si>
  <si>
    <t>(30.03M)</t>
  </si>
  <si>
    <t>80.97M</t>
  </si>
  <si>
    <t>151.34M</t>
  </si>
  <si>
    <t>132.65M</t>
  </si>
  <si>
    <t>159.16M</t>
  </si>
  <si>
    <t>103.55M</t>
  </si>
  <si>
    <t>86.92%</t>
  </si>
  <si>
    <t>-12.35%</t>
  </si>
  <si>
    <t>19.99%</t>
  </si>
  <si>
    <t>-34.94%</t>
  </si>
  <si>
    <t>19.86%</t>
  </si>
  <si>
    <t>ATTO</t>
  </si>
  <si>
    <t>Atento</t>
  </si>
  <si>
    <t>DRYS</t>
  </si>
  <si>
    <t>DryShips</t>
  </si>
  <si>
    <t>HEES</t>
  </si>
  <si>
    <t>H&amp;E Equipment Services</t>
  </si>
  <si>
    <t>STNG</t>
  </si>
  <si>
    <t>Scorpio Tankers</t>
  </si>
  <si>
    <t>CMRE</t>
  </si>
  <si>
    <t>Costamare</t>
  </si>
  <si>
    <t>NAP</t>
  </si>
  <si>
    <t>Navios Maritime Midstream</t>
  </si>
  <si>
    <t>868.34M</t>
  </si>
  <si>
    <t>62.83</t>
  </si>
  <si>
    <t>15.06</t>
  </si>
  <si>
    <t>1.29</t>
  </si>
  <si>
    <t>1.96</t>
  </si>
  <si>
    <t>3.41M</t>
  </si>
  <si>
    <t>-0.00</t>
  </si>
  <si>
    <t>0.01</t>
  </si>
  <si>
    <t>785.85M</t>
  </si>
  <si>
    <t>21.26</t>
  </si>
  <si>
    <t>19.38</t>
  </si>
  <si>
    <t>1.39</t>
  </si>
  <si>
    <t>0.82</t>
  </si>
  <si>
    <t>5.53</t>
  </si>
  <si>
    <t>831.13M</t>
  </si>
  <si>
    <t>-9.27</t>
  </si>
  <si>
    <t>7.87</t>
  </si>
  <si>
    <t>0.75</t>
  </si>
  <si>
    <t>1.73</t>
  </si>
  <si>
    <t>0.46</t>
  </si>
  <si>
    <t>A</t>
  </si>
  <si>
    <t>e</t>
  </si>
  <si>
    <t>S</t>
  </si>
  <si>
    <t>.</t>
  </si>
  <si>
    <t>American Campus Communities, Inc. (ACC)</t>
  </si>
  <si>
    <t>48.8059</t>
  </si>
  <si>
    <t>48.8900</t>
  </si>
  <si>
    <t>49.0100</t>
  </si>
  <si>
    <t>48.8400 x 300</t>
  </si>
  <si>
    <t>48.8700 x 600</t>
  </si>
  <si>
    <t>48.7900 - 49.0900</t>
  </si>
  <si>
    <t>44.6500 - 54.5600</t>
  </si>
  <si>
    <t>438636</t>
  </si>
  <si>
    <t>658753</t>
  </si>
  <si>
    <t>6.57B</t>
  </si>
  <si>
    <t>74.97</t>
  </si>
  <si>
    <t>0.65</t>
  </si>
  <si>
    <t>1.76 (3.61%)</t>
  </si>
  <si>
    <t>2017-05-11</t>
  </si>
  <si>
    <t>51.92</t>
  </si>
  <si>
    <t>9</t>
  </si>
  <si>
    <t>171.09M</t>
  </si>
  <si>
    <t>183.74M</t>
  </si>
  <si>
    <t>734.76M</t>
  </si>
  <si>
    <t>813.23M</t>
  </si>
  <si>
    <t>166.47M</t>
  </si>
  <si>
    <t>172.38M</t>
  </si>
  <si>
    <t>703.36M</t>
  </si>
  <si>
    <t>730.62M</t>
  </si>
  <si>
    <t>183.7M</t>
  </si>
  <si>
    <t>194.41M</t>
  </si>
  <si>
    <t>787.2M</t>
  </si>
  <si>
    <t>893M</t>
  </si>
  <si>
    <t>174.68M</t>
  </si>
  <si>
    <t>185.69M</t>
  </si>
  <si>
    <t>735.39M</t>
  </si>
  <si>
    <t>-2.10%</t>
  </si>
  <si>
    <t>-1.10%</t>
  </si>
  <si>
    <t>-0.10%</t>
  </si>
  <si>
    <t>10.70%</t>
  </si>
  <si>
    <t>0.03</t>
  </si>
  <si>
    <t>0.32</t>
  </si>
  <si>
    <t>0.27</t>
  </si>
  <si>
    <t>0.14</t>
  </si>
  <si>
    <t>0.19</t>
  </si>
  <si>
    <t>0.02</t>
  </si>
  <si>
    <t>0.04</t>
  </si>
  <si>
    <t>-0.13</t>
  </si>
  <si>
    <t>-0.02</t>
  </si>
  <si>
    <t>16.70%</t>
  </si>
  <si>
    <t>133.30%</t>
  </si>
  <si>
    <t>-40.60%</t>
  </si>
  <si>
    <t>-7.40%</t>
  </si>
  <si>
    <t>ACC</t>
  </si>
  <si>
    <t>7.10%</t>
  </si>
  <si>
    <t>42.90%</t>
  </si>
  <si>
    <t>13.30%</t>
  </si>
  <si>
    <t>18.80%</t>
  </si>
  <si>
    <t>-5.53%</t>
  </si>
  <si>
    <t>6.56B</t>
  </si>
  <si>
    <t>74.95</t>
  </si>
  <si>
    <t>48.31</t>
  </si>
  <si>
    <t>2.34</t>
  </si>
  <si>
    <t>8.42</t>
  </si>
  <si>
    <t>1.87</t>
  </si>
  <si>
    <t>11.23%</t>
  </si>
  <si>
    <t>22.50%</t>
  </si>
  <si>
    <t>1.77%</t>
  </si>
  <si>
    <t>2.50%</t>
  </si>
  <si>
    <t>779.3M</t>
  </si>
  <si>
    <t>5.92</t>
  </si>
  <si>
    <t>-3.50%</t>
  </si>
  <si>
    <t>411.92M</t>
  </si>
  <si>
    <t>385.32M</t>
  </si>
  <si>
    <t>86.11M</t>
  </si>
  <si>
    <t>-25.30%</t>
  </si>
  <si>
    <t>34.13M</t>
  </si>
  <si>
    <t>2.21B</t>
  </si>
  <si>
    <t>62.10</t>
  </si>
  <si>
    <t>1.89</t>
  </si>
  <si>
    <t>26.10</t>
  </si>
  <si>
    <t>311M</t>
  </si>
  <si>
    <t>273.65M</t>
  </si>
  <si>
    <t>-6.20%</t>
  </si>
  <si>
    <t>54.56</t>
  </si>
  <si>
    <t>44.65</t>
  </si>
  <si>
    <t>47.58</t>
  </si>
  <si>
    <t>48.10</t>
  </si>
  <si>
    <t>658.75k</t>
  </si>
  <si>
    <t>733.61k</t>
  </si>
  <si>
    <t>134.07M</t>
  </si>
  <si>
    <t>133.61M</t>
  </si>
  <si>
    <t>0.54%</t>
  </si>
  <si>
    <t>100.90%</t>
  </si>
  <si>
    <t>2.27M</t>
  </si>
  <si>
    <t>3.41</t>
  </si>
  <si>
    <t>2.32%</t>
  </si>
  <si>
    <t>1.87M</t>
  </si>
  <si>
    <t>1.76</t>
  </si>
  <si>
    <t>3.61%</t>
  </si>
  <si>
    <t>3.44%</t>
  </si>
  <si>
    <t>3.59</t>
  </si>
  <si>
    <t>262.50%</t>
  </si>
  <si>
    <t>May 26, 2017</t>
  </si>
  <si>
    <t>May 11, 2017</t>
  </si>
  <si>
    <t>Mr. William C. Bayless Jr.</t>
  </si>
  <si>
    <t>Chief Exec. Officer and Exec. Director</t>
  </si>
  <si>
    <t>2.26M</t>
  </si>
  <si>
    <t>Mr. James C. Hopke Jr.</t>
  </si>
  <si>
    <t>Pres</t>
  </si>
  <si>
    <t>970.2k</t>
  </si>
  <si>
    <t>Mr. Daniel B. Perry</t>
  </si>
  <si>
    <t>Chief Financial Officer, Exec. VP, Sec. and Treasurer</t>
  </si>
  <si>
    <t>688.09k</t>
  </si>
  <si>
    <t>Mr. William W. Talbot</t>
  </si>
  <si>
    <t>Chief Investment Officer and Exec. VP</t>
  </si>
  <si>
    <t>957.41k</t>
  </si>
  <si>
    <t>Ms. Jennifer Beese</t>
  </si>
  <si>
    <t>491.29M</t>
  </si>
  <si>
    <t>657.46M</t>
  </si>
  <si>
    <t>733.92M</t>
  </si>
  <si>
    <t>753.38M</t>
  </si>
  <si>
    <t>786.36M</t>
  </si>
  <si>
    <t>3.11M</t>
  </si>
  <si>
    <t>11.69M</t>
  </si>
  <si>
    <t>13.78M</t>
  </si>
  <si>
    <t>14.33M</t>
  </si>
  <si>
    <t>33.82%</t>
  </si>
  <si>
    <t>11.63%</t>
  </si>
  <si>
    <t>2.65%</t>
  </si>
  <si>
    <t>4.38%</t>
  </si>
  <si>
    <t>436.43M</t>
  </si>
  <si>
    <t>609.35M</t>
  </si>
  <si>
    <t>672.77M</t>
  </si>
  <si>
    <t>689.82M</t>
  </si>
  <si>
    <t>693.53M</t>
  </si>
  <si>
    <t>61.06M</t>
  </si>
  <si>
    <t>83.64M</t>
  </si>
  <si>
    <t>96.28M</t>
  </si>
  <si>
    <t>93.34M</t>
  </si>
  <si>
    <t>85.21M</t>
  </si>
  <si>
    <t>116.49M</t>
  </si>
  <si>
    <t>187.48M</t>
  </si>
  <si>
    <t>197.54M</t>
  </si>
  <si>
    <t>208.79M</t>
  </si>
  <si>
    <t>211.39M</t>
  </si>
  <si>
    <t>54.86M</t>
  </si>
  <si>
    <t>48.12M</t>
  </si>
  <si>
    <t>61.15M</t>
  </si>
  <si>
    <t>63.57M</t>
  </si>
  <si>
    <t>92.83M</t>
  </si>
  <si>
    <t>-12.28%</t>
  </si>
  <si>
    <t>27.08%</t>
  </si>
  <si>
    <t>3.95%</t>
  </si>
  <si>
    <t>46.04%</t>
  </si>
  <si>
    <t>2.62M</t>
  </si>
  <si>
    <t>339000</t>
  </si>
  <si>
    <t>3.99M</t>
  </si>
  <si>
    <t>57.12M</t>
  </si>
  <si>
    <t>26.68M</t>
  </si>
  <si>
    <t>1.76M</t>
  </si>
  <si>
    <t>3.01M</t>
  </si>
  <si>
    <t>4.17M</t>
  </si>
  <si>
    <t>5.48M</t>
  </si>
  <si>
    <t>411000</t>
  </si>
  <si>
    <t>(2.67M)</t>
  </si>
  <si>
    <t>(182,000)</t>
  </si>
  <si>
    <t>52.7M</t>
  </si>
  <si>
    <t>21.2M</t>
  </si>
  <si>
    <t>444000</t>
  </si>
  <si>
    <t>2.44M</t>
  </si>
  <si>
    <t>1.38M</t>
  </si>
  <si>
    <t>17.74M</t>
  </si>
  <si>
    <t>57.47M</t>
  </si>
  <si>
    <t>48.46M</t>
  </si>
  <si>
    <t>62.69M</t>
  </si>
  <si>
    <t>119.3M</t>
  </si>
  <si>
    <t>101.77M</t>
  </si>
  <si>
    <t>-15.69%</t>
  </si>
  <si>
    <t>29.38%</t>
  </si>
  <si>
    <t>90.30%</t>
  </si>
  <si>
    <t>-14.69%</t>
  </si>
  <si>
    <t>12.94%</t>
  </si>
  <si>
    <t>725000</t>
  </si>
  <si>
    <t>1.02M</t>
  </si>
  <si>
    <t>1.31M</t>
  </si>
  <si>
    <t>1.15M</t>
  </si>
  <si>
    <t>(848,000)</t>
  </si>
  <si>
    <t>(927,000)</t>
  </si>
  <si>
    <t>(1.08M)</t>
  </si>
  <si>
    <t>(1.09M)</t>
  </si>
  <si>
    <t>(1.34M)</t>
  </si>
  <si>
    <t>55.9M</t>
  </si>
  <si>
    <t>46.51M</t>
  </si>
  <si>
    <t>60.31M</t>
  </si>
  <si>
    <t>116.98M</t>
  </si>
  <si>
    <t>99.29M</t>
  </si>
  <si>
    <t>3.56M</t>
  </si>
  <si>
    <t>1.84M</t>
  </si>
  <si>
    <t>1.23M</t>
  </si>
  <si>
    <t>2.07M</t>
  </si>
  <si>
    <t>1.56M</t>
  </si>
  <si>
    <t>52.34M</t>
  </si>
  <si>
    <t>44.67M</t>
  </si>
  <si>
    <t>59.08M</t>
  </si>
  <si>
    <t>114.91M</t>
  </si>
  <si>
    <t>97.72M</t>
  </si>
  <si>
    <t>-14.66%</t>
  </si>
  <si>
    <t>32.26%</t>
  </si>
  <si>
    <t>94.50%</t>
  </si>
  <si>
    <t>-14.95%</t>
  </si>
  <si>
    <t>12.43%</t>
  </si>
  <si>
    <t>3.45M</t>
  </si>
  <si>
    <t>59.05M</t>
  </si>
  <si>
    <t>55.26M</t>
  </si>
  <si>
    <t>(864,000)</t>
  </si>
  <si>
    <t>3.79M</t>
  </si>
  <si>
    <t>(157,000)</t>
  </si>
  <si>
    <t>48.89M</t>
  </si>
  <si>
    <t>(14.39M)</t>
  </si>
  <si>
    <t>56.39M</t>
  </si>
  <si>
    <t>51.48M</t>
  </si>
  <si>
    <t>48.45M</t>
  </si>
  <si>
    <t>58.92M</t>
  </si>
  <si>
    <t>1.03</t>
  </si>
  <si>
    <t>0.76</t>
  </si>
  <si>
    <t>-23.89%</t>
  </si>
  <si>
    <t>21.30%</t>
  </si>
  <si>
    <t>82.89%</t>
  </si>
  <si>
    <t>-26.30%</t>
  </si>
  <si>
    <t>84.71M</t>
  </si>
  <si>
    <t>104.76M</t>
  </si>
  <si>
    <t>105.03M</t>
  </si>
  <si>
    <t>111.99M</t>
  </si>
  <si>
    <t>129.23M</t>
  </si>
  <si>
    <t>0.60</t>
  </si>
  <si>
    <t>1.02</t>
  </si>
  <si>
    <t>-23.80%</t>
  </si>
  <si>
    <t>21.23%</t>
  </si>
  <si>
    <t>82.80%</t>
  </si>
  <si>
    <t>-26.23%</t>
  </si>
  <si>
    <t>85.31M</t>
  </si>
  <si>
    <t>105.38M</t>
  </si>
  <si>
    <t>105.71M</t>
  </si>
  <si>
    <t>114.03M</t>
  </si>
  <si>
    <t>130.02M</t>
  </si>
  <si>
    <t>58.24M</t>
  </si>
  <si>
    <t>74.2M</t>
  </si>
  <si>
    <t>57M</t>
  </si>
  <si>
    <t>50.33M</t>
  </si>
  <si>
    <t>46.96M</t>
  </si>
  <si>
    <t>27.40%</t>
  </si>
  <si>
    <t>-23.18%</t>
  </si>
  <si>
    <t>-11.69%</t>
  </si>
  <si>
    <t>-6.71%</t>
  </si>
  <si>
    <t>14.12M</t>
  </si>
  <si>
    <t>9.24M</t>
  </si>
  <si>
    <t>10.15M</t>
  </si>
  <si>
    <t>18.48M</t>
  </si>
  <si>
    <t>8.43M</t>
  </si>
  <si>
    <t>-34.58%</t>
  </si>
  <si>
    <t>9.82%</t>
  </si>
  <si>
    <t>82.11%</t>
  </si>
  <si>
    <t>-54.38%</t>
  </si>
  <si>
    <t>4.93B</t>
  </si>
  <si>
    <t>117.87M</t>
  </si>
  <si>
    <t>242.14M</t>
  </si>
  <si>
    <t>364.77M</t>
  </si>
  <si>
    <t>325.04M</t>
  </si>
  <si>
    <t>297.72M</t>
  </si>
  <si>
    <t>99.27M</t>
  </si>
  <si>
    <t>238.94M</t>
  </si>
  <si>
    <t>266.64M</t>
  </si>
  <si>
    <t>18.6M</t>
  </si>
  <si>
    <t>58.4M</t>
  </si>
  <si>
    <t>56.4M</t>
  </si>
  <si>
    <t>5.12B</t>
  </si>
  <si>
    <t>5.6B</t>
  </si>
  <si>
    <t>5.83B</t>
  </si>
  <si>
    <t>6.01B</t>
  </si>
  <si>
    <t>5.87B</t>
  </si>
  <si>
    <t>9.36%</t>
  </si>
  <si>
    <t>4.23%</t>
  </si>
  <si>
    <t>2.94%</t>
  </si>
  <si>
    <t>-2.34%</t>
  </si>
  <si>
    <t>1.64%</t>
  </si>
  <si>
    <t>2.22B</t>
  </si>
  <si>
    <t>2.74B</t>
  </si>
  <si>
    <t>2.97B</t>
  </si>
  <si>
    <t>2.95B</t>
  </si>
  <si>
    <t>2.13B</t>
  </si>
  <si>
    <t>90.05M</t>
  </si>
  <si>
    <t>324.89M</t>
  </si>
  <si>
    <t>2.42B</t>
  </si>
  <si>
    <t>23.55%</t>
  </si>
  <si>
    <t>8.32%</t>
  </si>
  <si>
    <t>-0.82%</t>
  </si>
  <si>
    <t>-27.91%</t>
  </si>
  <si>
    <t>43.39%</t>
  </si>
  <si>
    <t>49.02%</t>
  </si>
  <si>
    <t>50.95%</t>
  </si>
  <si>
    <t>49.09%</t>
  </si>
  <si>
    <t>36.23%</t>
  </si>
  <si>
    <t>163.12M</t>
  </si>
  <si>
    <t>175.12M</t>
  </si>
  <si>
    <t>192.27M</t>
  </si>
  <si>
    <t>216.8M</t>
  </si>
  <si>
    <t>235.05M</t>
  </si>
  <si>
    <t>213.8M</t>
  </si>
  <si>
    <t>231.85M</t>
  </si>
  <si>
    <t>2.38B</t>
  </si>
  <si>
    <t>2.92B</t>
  </si>
  <si>
    <t>3.16B</t>
  </si>
  <si>
    <t>3.17B</t>
  </si>
  <si>
    <t>2.36B</t>
  </si>
  <si>
    <t>22.44%</t>
  </si>
  <si>
    <t>8.41%</t>
  </si>
  <si>
    <t>-25.43%</t>
  </si>
  <si>
    <t>2.65B</t>
  </si>
  <si>
    <t>2.62B</t>
  </si>
  <si>
    <t>2.61B</t>
  </si>
  <si>
    <t>2.77B</t>
  </si>
  <si>
    <t>3.44B</t>
  </si>
  <si>
    <t>1.07M</t>
  </si>
  <si>
    <t>1.12M</t>
  </si>
  <si>
    <t>1.32M</t>
  </si>
  <si>
    <t>3B</t>
  </si>
  <si>
    <t>3.02B</t>
  </si>
  <si>
    <t>3.1B</t>
  </si>
  <si>
    <t>3.33B</t>
  </si>
  <si>
    <t>4.12B</t>
  </si>
  <si>
    <t>(347.52M)</t>
  </si>
  <si>
    <t>(392.34M)</t>
  </si>
  <si>
    <t>(487.99M)</t>
  </si>
  <si>
    <t>(550.5M)</t>
  </si>
  <si>
    <t>(670.14M)</t>
  </si>
  <si>
    <t>(6.66M)</t>
  </si>
  <si>
    <t>(1.44M)</t>
  </si>
  <si>
    <t>(6.07M)</t>
  </si>
  <si>
    <t>(5.83M)</t>
  </si>
  <si>
    <t>(403,000)</t>
  </si>
  <si>
    <t>(975,000)</t>
  </si>
  <si>
    <t>51.74%</t>
  </si>
  <si>
    <t>46.89%</t>
  </si>
  <si>
    <t>44.72%</t>
  </si>
  <si>
    <t>46.12%</t>
  </si>
  <si>
    <t>58.73%</t>
  </si>
  <si>
    <t>3.14%</t>
  </si>
  <si>
    <t>86.21M</t>
  </si>
  <si>
    <t>53.63M</t>
  </si>
  <si>
    <t>60.2M</t>
  </si>
  <si>
    <t>70.97M</t>
  </si>
  <si>
    <t>60.58M</t>
  </si>
  <si>
    <t>2.73B</t>
  </si>
  <si>
    <t>2.68B</t>
  </si>
  <si>
    <t>2.67B</t>
  </si>
  <si>
    <t>2.84B</t>
  </si>
  <si>
    <t>3.51B</t>
  </si>
  <si>
    <t>(1.53B)</t>
  </si>
  <si>
    <t>(79.03M)</t>
  </si>
  <si>
    <t>(99.78M)</t>
  </si>
  <si>
    <t>(64.53M)</t>
  </si>
  <si>
    <t>-26.26%</t>
  </si>
  <si>
    <t>35.32%</t>
  </si>
  <si>
    <t>(856,000)</t>
  </si>
  <si>
    <t>43.34M</t>
  </si>
  <si>
    <t>(508.2M)</t>
  </si>
  <si>
    <t>(356.47M)</t>
  </si>
  <si>
    <t>(142.38M)</t>
  </si>
  <si>
    <t>33.83M</t>
  </si>
  <si>
    <t>(690.67M)</t>
  </si>
  <si>
    <t>(366.57M)</t>
  </si>
  <si>
    <t>(572.63M)</t>
  </si>
  <si>
    <t>(544.5M)</t>
  </si>
  <si>
    <t>182.47M</t>
  </si>
  <si>
    <t>10.1M</t>
  </si>
  <si>
    <t>430.26M</t>
  </si>
  <si>
    <t>578.33M</t>
  </si>
  <si>
    <t>(2.13M)</t>
  </si>
  <si>
    <t>(2.43M)</t>
  </si>
  <si>
    <t>4.41M</t>
  </si>
  <si>
    <t>636000</t>
  </si>
  <si>
    <t>3.28M</t>
  </si>
  <si>
    <t>(1.48B)</t>
  </si>
  <si>
    <t>(510M)</t>
  </si>
  <si>
    <t>(429.24M)</t>
  </si>
  <si>
    <t>(239.46M)</t>
  </si>
  <si>
    <t>(31.56M)</t>
  </si>
  <si>
    <t>(117.59M)</t>
  </si>
  <si>
    <t>(149.46M)</t>
  </si>
  <si>
    <t>(158.49M)</t>
  </si>
  <si>
    <t>(178.51M)</t>
  </si>
  <si>
    <t>(218.7M)</t>
  </si>
  <si>
    <t>-27.10%</t>
  </si>
  <si>
    <t>-6.04%</t>
  </si>
  <si>
    <t>-12.63%</t>
  </si>
  <si>
    <t>-22.52%</t>
  </si>
  <si>
    <t>1.34B</t>
  </si>
  <si>
    <t>87.98M</t>
  </si>
  <si>
    <t>213.42M</t>
  </si>
  <si>
    <t>783.14M</t>
  </si>
  <si>
    <t>(132,000)</t>
  </si>
  <si>
    <t>69.31M</t>
  </si>
  <si>
    <t>432.69M</t>
  </si>
  <si>
    <t>232.57M</t>
  </si>
  <si>
    <t>(56.24M)</t>
  </si>
  <si>
    <t>(806.07M)</t>
  </si>
  <si>
    <t>883.42M</t>
  </si>
  <si>
    <t>1.26B</t>
  </si>
  <si>
    <t>1.04B</t>
  </si>
  <si>
    <t>1.12B</t>
  </si>
  <si>
    <t>529.62M</t>
  </si>
  <si>
    <t>(814.1M)</t>
  </si>
  <si>
    <t>(830.33M)</t>
  </si>
  <si>
    <t>(805.87M)</t>
  </si>
  <si>
    <t>(1.17B)</t>
  </si>
  <si>
    <t>(1.34B)</t>
  </si>
  <si>
    <t>(11.19M)</t>
  </si>
  <si>
    <t>(2.61M)</t>
  </si>
  <si>
    <t>(6.41M)</t>
  </si>
  <si>
    <t>(11.41M)</t>
  </si>
  <si>
    <t>(29.43M)</t>
  </si>
  <si>
    <t>1.28B</t>
  </si>
  <si>
    <t>280.62M</t>
  </si>
  <si>
    <t>155.65M</t>
  </si>
  <si>
    <t>(32.73M)</t>
  </si>
  <si>
    <t>(271.05M)</t>
  </si>
  <si>
    <t>-78.01%</t>
  </si>
  <si>
    <t>-44.53%</t>
  </si>
  <si>
    <t>-121.03%</t>
  </si>
  <si>
    <t>-728.04%</t>
  </si>
  <si>
    <t>(945,000)</t>
  </si>
  <si>
    <t>17.3M</t>
  </si>
  <si>
    <t>(15.2M)</t>
  </si>
  <si>
    <t>(10.06M)</t>
  </si>
  <si>
    <t>(1.32B)</t>
  </si>
  <si>
    <t>246.68M</t>
  </si>
  <si>
    <t>179.37M</t>
  </si>
  <si>
    <t>162.36M</t>
  </si>
  <si>
    <t>241.53M</t>
  </si>
  <si>
    <t>118.65%</t>
  </si>
  <si>
    <t>-27.29%</t>
  </si>
  <si>
    <t>-9.48%</t>
  </si>
  <si>
    <t>48.76%</t>
  </si>
  <si>
    <t>0.35%</t>
  </si>
  <si>
    <t>EDR</t>
  </si>
  <si>
    <t>Education Realty Trust</t>
  </si>
  <si>
    <t>AGNC</t>
  </si>
  <si>
    <t>AGNC Investment</t>
  </si>
  <si>
    <t>AIV</t>
  </si>
  <si>
    <t>Apartment Inv &amp; Mgmt</t>
  </si>
  <si>
    <t>ALEX</t>
  </si>
  <si>
    <t>Alexander &amp; Baldwin</t>
  </si>
  <si>
    <t>TWO</t>
  </si>
  <si>
    <t>Two Harbors Investment</t>
  </si>
  <si>
    <t>2.87B</t>
  </si>
  <si>
    <t>64.13</t>
  </si>
  <si>
    <t>59.27</t>
  </si>
  <si>
    <t>7.96</t>
  </si>
  <si>
    <t>9.52</t>
  </si>
  <si>
    <t>1.60</t>
  </si>
  <si>
    <t>7.53B</t>
  </si>
  <si>
    <t>4.86</t>
  </si>
  <si>
    <t>8.86</t>
  </si>
  <si>
    <t>-9.39</t>
  </si>
  <si>
    <t>4.83</t>
  </si>
  <si>
    <t>1.01</t>
  </si>
  <si>
    <t>7.24B</t>
  </si>
  <si>
    <t>17.00</t>
  </si>
  <si>
    <t>86.27</t>
  </si>
  <si>
    <t>12.37</t>
  </si>
  <si>
    <t>7.41</t>
  </si>
  <si>
    <t>4.42</t>
  </si>
  <si>
    <t>E</t>
  </si>
  <si>
    <t>d</t>
  </si>
  <si>
    <t>(</t>
  </si>
  <si>
    <t>D</t>
  </si>
  <si>
    <t>)</t>
  </si>
  <si>
    <t>Ascential plc (ASCL.L)</t>
  </si>
  <si>
    <t>336.40</t>
  </si>
  <si>
    <t>335.00</t>
  </si>
  <si>
    <t>336.90</t>
  </si>
  <si>
    <t>0.00 x 344300</t>
  </si>
  <si>
    <t>0.00 x 70000</t>
  </si>
  <si>
    <t>332.90 - 338.70</t>
  </si>
  <si>
    <t>236.80 - 363.70</t>
  </si>
  <si>
    <t>397218</t>
  </si>
  <si>
    <t>1197056</t>
  </si>
  <si>
    <t>78.23</t>
  </si>
  <si>
    <t>4.3</t>
  </si>
  <si>
    <t>N/A (N/A)</t>
  </si>
  <si>
    <t>360.38</t>
  </si>
  <si>
    <t>8</t>
  </si>
  <si>
    <t>376.67M</t>
  </si>
  <si>
    <t>410.46M</t>
  </si>
  <si>
    <t>371.6M</t>
  </si>
  <si>
    <t>401.9M</t>
  </si>
  <si>
    <t>383.2M</t>
  </si>
  <si>
    <t>420.31M</t>
  </si>
  <si>
    <t>299.6M</t>
  </si>
  <si>
    <t>25.70%</t>
  </si>
  <si>
    <t>9.00%</t>
  </si>
  <si>
    <t>Invalid Date</t>
  </si>
  <si>
    <t>Invalid Date.1</t>
  </si>
  <si>
    <t>Invalid Date.2</t>
  </si>
  <si>
    <t>Invalid Date.3</t>
  </si>
  <si>
    <t>ASCL.L</t>
  </si>
  <si>
    <t>11.00%</t>
  </si>
  <si>
    <t>10.90%</t>
  </si>
  <si>
    <t>16.72%</t>
  </si>
  <si>
    <t>17.63</t>
  </si>
  <si>
    <t>1.16</t>
  </si>
  <si>
    <t>4.50</t>
  </si>
  <si>
    <t>372.54</t>
  </si>
  <si>
    <t>5.21%</t>
  </si>
  <si>
    <t>17.62%</t>
  </si>
  <si>
    <t>3.72%</t>
  </si>
  <si>
    <t>25.16%</t>
  </si>
  <si>
    <t>0.83</t>
  </si>
  <si>
    <t>86.1M</t>
  </si>
  <si>
    <t>11.6M</t>
  </si>
  <si>
    <t>61.9M</t>
  </si>
  <si>
    <t>0.16</t>
  </si>
  <si>
    <t>286M</t>
  </si>
  <si>
    <t>79.14</t>
  </si>
  <si>
    <t>0.90</t>
  </si>
  <si>
    <t>92.4M</t>
  </si>
  <si>
    <t>17.01M</t>
  </si>
  <si>
    <t>31.73%</t>
  </si>
  <si>
    <t>363.70</t>
  </si>
  <si>
    <t>236.80</t>
  </si>
  <si>
    <t>333.65</t>
  </si>
  <si>
    <t>318.97</t>
  </si>
  <si>
    <t>523.49k</t>
  </si>
  <si>
    <t>400.5M</t>
  </si>
  <si>
    <t>390.5M</t>
  </si>
  <si>
    <t>0.05</t>
  </si>
  <si>
    <t>0.01%</t>
  </si>
  <si>
    <t>Mr. Duncan Anthony Painter</t>
  </si>
  <si>
    <t>Chief Exec. Officer and Director</t>
  </si>
  <si>
    <t>564k</t>
  </si>
  <si>
    <t>Ms. Amanda Jane Gradden</t>
  </si>
  <si>
    <t>Chief Financial Officer and Director</t>
  </si>
  <si>
    <t>382k</t>
  </si>
  <si>
    <t>Mr. Michael Lisowski</t>
  </si>
  <si>
    <t>Chief Operating Officer</t>
  </si>
  <si>
    <t>Mr. Stephen Martincic</t>
  </si>
  <si>
    <t>Chief Brand &amp; Marketing Officer</t>
  </si>
  <si>
    <t>Mr. Kevin M. Silk</t>
  </si>
  <si>
    <t>Managing Director of WGSN</t>
  </si>
  <si>
    <t>Auburn National Bancorporation, Inc. (AUBN)</t>
  </si>
  <si>
    <t>36.175</t>
  </si>
  <si>
    <t>35.600</t>
  </si>
  <si>
    <t>35.560 x 100</t>
  </si>
  <si>
    <t>37.240 x 100</t>
  </si>
  <si>
    <t>35.600 - 36.175</t>
  </si>
  <si>
    <t>27.140 - 37.810</t>
  </si>
  <si>
    <t>37</t>
  </si>
  <si>
    <t>1547</t>
  </si>
  <si>
    <t>131.81M</t>
  </si>
  <si>
    <t>0.35</t>
  </si>
  <si>
    <t>16.79</t>
  </si>
  <si>
    <t>0.92 (2.54%)</t>
  </si>
  <si>
    <t>2017-06-07</t>
  </si>
  <si>
    <t>AUBN</t>
  </si>
  <si>
    <t>-40.43%</t>
  </si>
  <si>
    <t>5.03</t>
  </si>
  <si>
    <t>29.97%</t>
  </si>
  <si>
    <t>38.30%</t>
  </si>
  <si>
    <t>0.94%</t>
  </si>
  <si>
    <t>9.44%</t>
  </si>
  <si>
    <t>26.19M</t>
  </si>
  <si>
    <t>7.19</t>
  </si>
  <si>
    <t>-5.70%</t>
  </si>
  <si>
    <t>7.85M</t>
  </si>
  <si>
    <t>-13.70%</t>
  </si>
  <si>
    <t>103.61M</t>
  </si>
  <si>
    <t>28.44</t>
  </si>
  <si>
    <t>7.03M</t>
  </si>
  <si>
    <t>22.88</t>
  </si>
  <si>
    <t>11.01M</t>
  </si>
  <si>
    <t>26.93%</t>
  </si>
  <si>
    <t>37.810</t>
  </si>
  <si>
    <t>27.140</t>
  </si>
  <si>
    <t>35.638</t>
  </si>
  <si>
    <t>33.623</t>
  </si>
  <si>
    <t>1.55k</t>
  </si>
  <si>
    <t>950</t>
  </si>
  <si>
    <t>3.64M</t>
  </si>
  <si>
    <t>35.46%</t>
  </si>
  <si>
    <t>5.70%</t>
  </si>
  <si>
    <t>4.82k</t>
  </si>
  <si>
    <t>2.68</t>
  </si>
  <si>
    <t>0.20%</t>
  </si>
  <si>
    <t>730</t>
  </si>
  <si>
    <t>0.92</t>
  </si>
  <si>
    <t>2.54%</t>
  </si>
  <si>
    <t>3.36</t>
  </si>
  <si>
    <t>41.90%</t>
  </si>
  <si>
    <t>Jun 26, 2017</t>
  </si>
  <si>
    <t>Jun 7, 2017</t>
  </si>
  <si>
    <t>3/1</t>
  </si>
  <si>
    <t>Jun 26, 1998</t>
  </si>
  <si>
    <t>Mr. E. L. Spencer Jr.</t>
  </si>
  <si>
    <t>Chairman, Chief Exec. Officer, Pres and Chairman of Auburnbank</t>
  </si>
  <si>
    <t>153.25k</t>
  </si>
  <si>
    <t>Mr. Robert W. Dumas</t>
  </si>
  <si>
    <t>Vice Chairman</t>
  </si>
  <si>
    <t>403.38k</t>
  </si>
  <si>
    <t>Mr. David A. Hedges</t>
  </si>
  <si>
    <t>CFO &amp; Exec. VP</t>
  </si>
  <si>
    <t>228.93k</t>
  </si>
  <si>
    <t>Dr. C. Wayne Alderman</t>
  </si>
  <si>
    <t>Sec., Consultant of Auburnbank, Director and Director of Auburnbank</t>
  </si>
  <si>
    <t>Mr. William James Walker IV</t>
  </si>
  <si>
    <t>Chief Accounting Officer, SVP, Chief Accounting Officer of Auburnbank and SVP of Auburnbank</t>
  </si>
  <si>
    <t>Interest Income</t>
  </si>
  <si>
    <t>29.07M</t>
  </si>
  <si>
    <t>27.46M</t>
  </si>
  <si>
    <t>27.32M</t>
  </si>
  <si>
    <t>27.15M</t>
  </si>
  <si>
    <t>26.82M</t>
  </si>
  <si>
    <t>Interest and Fees on Loans</t>
  </si>
  <si>
    <t>21.94M</t>
  </si>
  <si>
    <t>20.6M</t>
  </si>
  <si>
    <t>19.55M</t>
  </si>
  <si>
    <t>20.48M</t>
  </si>
  <si>
    <t>20.45M</t>
  </si>
  <si>
    <t>Interest Income on Fed. Funds</t>
  </si>
  <si>
    <t>54000</t>
  </si>
  <si>
    <t>106000</t>
  </si>
  <si>
    <t>109000</t>
  </si>
  <si>
    <t>Interest Income on Fed. Repos</t>
  </si>
  <si>
    <t>Interest on Bank Deposits</t>
  </si>
  <si>
    <t>42000</t>
  </si>
  <si>
    <t>28000</t>
  </si>
  <si>
    <t>Other Interest or Dividend Income</t>
  </si>
  <si>
    <t>7.07M</t>
  </si>
  <si>
    <t>7.63M</t>
  </si>
  <si>
    <t>6.67M</t>
  </si>
  <si>
    <t>6.36M</t>
  </si>
  <si>
    <t>Interest Income Growth</t>
  </si>
  <si>
    <t>-5.54%</t>
  </si>
  <si>
    <t>-0.51%</t>
  </si>
  <si>
    <t>-0.60%</t>
  </si>
  <si>
    <t>-1.24%</t>
  </si>
  <si>
    <t>8.17M</t>
  </si>
  <si>
    <t>6.54M</t>
  </si>
  <si>
    <t>5.36M</t>
  </si>
  <si>
    <t>4.44M</t>
  </si>
  <si>
    <t>4.08M</t>
  </si>
  <si>
    <t>Interest Expense on Bank Deposits</t>
  </si>
  <si>
    <t>6.32M</t>
  </si>
  <si>
    <t>5.39M</t>
  </si>
  <si>
    <t>4.93M</t>
  </si>
  <si>
    <t>4.14M</t>
  </si>
  <si>
    <t>Other Interest Expense</t>
  </si>
  <si>
    <t>1.85M</t>
  </si>
  <si>
    <t>1.13M</t>
  </si>
  <si>
    <t>418000</t>
  </si>
  <si>
    <t>282000</t>
  </si>
  <si>
    <t>228000</t>
  </si>
  <si>
    <t>Interest Expense on Debt</t>
  </si>
  <si>
    <t>1.83M</t>
  </si>
  <si>
    <t>Interest Capitalized</t>
  </si>
  <si>
    <t>Other Borrowed Funds</t>
  </si>
  <si>
    <t>16000</t>
  </si>
  <si>
    <t>Total Interest Expense Growth</t>
  </si>
  <si>
    <t>-20.00%</t>
  </si>
  <si>
    <t>-17.93%</t>
  </si>
  <si>
    <t>-17.32%</t>
  </si>
  <si>
    <t>-7.91%</t>
  </si>
  <si>
    <t>Net Interest Income</t>
  </si>
  <si>
    <t>20.9M</t>
  </si>
  <si>
    <t>20.92M</t>
  </si>
  <si>
    <t>21.95M</t>
  </si>
  <si>
    <t>22.72M</t>
  </si>
  <si>
    <t>22.73M</t>
  </si>
  <si>
    <t>Net Interest Income Growth</t>
  </si>
  <si>
    <t>0.12%</t>
  </si>
  <si>
    <t>4.93%</t>
  </si>
  <si>
    <t>3.48%</t>
  </si>
  <si>
    <t>0.06%</t>
  </si>
  <si>
    <t>Loan Loss Provision</t>
  </si>
  <si>
    <t>400000</t>
  </si>
  <si>
    <t>50000</t>
  </si>
  <si>
    <t>200000</t>
  </si>
  <si>
    <t>(485,000)</t>
  </si>
  <si>
    <t>Loan Loss Provision Growth</t>
  </si>
  <si>
    <t>-89.52%</t>
  </si>
  <si>
    <t>-87.50%</t>
  </si>
  <si>
    <t>300.00%</t>
  </si>
  <si>
    <t>-342.50%</t>
  </si>
  <si>
    <t>Net Interest Income after Provision</t>
  </si>
  <si>
    <t>17.08M</t>
  </si>
  <si>
    <t>20.52M</t>
  </si>
  <si>
    <t>21.9M</t>
  </si>
  <si>
    <t>22.52M</t>
  </si>
  <si>
    <t>23.22M</t>
  </si>
  <si>
    <t>Net Interest Inc After Loan Loss Prov Growth</t>
  </si>
  <si>
    <t>20.14%</t>
  </si>
  <si>
    <t>6.73%</t>
  </si>
  <si>
    <t>2.80%</t>
  </si>
  <si>
    <t>3.10%</t>
  </si>
  <si>
    <t>Net Interest Margin</t>
  </si>
  <si>
    <t>3.05%</t>
  </si>
  <si>
    <t>Non-Interest Income</t>
  </si>
  <si>
    <t>10.61M</t>
  </si>
  <si>
    <t>5.89M</t>
  </si>
  <si>
    <t>4.48M</t>
  </si>
  <si>
    <t>3.38M</t>
  </si>
  <si>
    <t>Securities Gain</t>
  </si>
  <si>
    <t>651000</t>
  </si>
  <si>
    <t>(197,000)</t>
  </si>
  <si>
    <t>(221,000)</t>
  </si>
  <si>
    <t>4.56M</t>
  </si>
  <si>
    <t>3.44M</t>
  </si>
  <si>
    <t>2.56M</t>
  </si>
  <si>
    <t>1.06M</t>
  </si>
  <si>
    <t>957000</t>
  </si>
  <si>
    <t>Other Operating Income</t>
  </si>
  <si>
    <t>1.98M</t>
  </si>
  <si>
    <t>1.8M</t>
  </si>
  <si>
    <t>1.45M</t>
  </si>
  <si>
    <t>3.4M</t>
  </si>
  <si>
    <t>Non-Interest Expense</t>
  </si>
  <si>
    <t>15.66M</t>
  </si>
  <si>
    <t>15M</t>
  </si>
  <si>
    <t>15.16M</t>
  </si>
  <si>
    <t>16.32M</t>
  </si>
  <si>
    <t>16.14M</t>
  </si>
  <si>
    <t>Labor &amp; Related Expense</t>
  </si>
  <si>
    <t>8.81M</t>
  </si>
  <si>
    <t>8.79M</t>
  </si>
  <si>
    <t>8.94M</t>
  </si>
  <si>
    <t>9.41M</t>
  </si>
  <si>
    <t>9.95M</t>
  </si>
  <si>
    <t>Equipment Expense</t>
  </si>
  <si>
    <t>1.33M</t>
  </si>
  <si>
    <t>1.34M</t>
  </si>
  <si>
    <t>1.47M</t>
  </si>
  <si>
    <t>4.69M</t>
  </si>
  <si>
    <t>4.84M</t>
  </si>
  <si>
    <t>4.35M</t>
  </si>
  <si>
    <t>5.42M</t>
  </si>
  <si>
    <t>4.24M</t>
  </si>
  <si>
    <t>12.03M</t>
  </si>
  <si>
    <t>10.57M</t>
  </si>
  <si>
    <t>10.68M</t>
  </si>
  <si>
    <t>10.46M</t>
  </si>
  <si>
    <t>-5.10%</t>
  </si>
  <si>
    <t>-7.47%</t>
  </si>
  <si>
    <t>1.07%</t>
  </si>
  <si>
    <t>-2.02%</t>
  </si>
  <si>
    <t>Operating Income Margin</t>
  </si>
  <si>
    <t>34.64%</t>
  </si>
  <si>
    <t>3.85M</t>
  </si>
  <si>
    <t>3.03M</t>
  </si>
  <si>
    <t>(790,000)</t>
  </si>
  <si>
    <t>8.18M</t>
  </si>
  <si>
    <t>10.23M</t>
  </si>
  <si>
    <t>11.25M</t>
  </si>
  <si>
    <t>14.98%</t>
  </si>
  <si>
    <t>8.76%</t>
  </si>
  <si>
    <t>4.36%</t>
  </si>
  <si>
    <t>5.38%</t>
  </si>
  <si>
    <t>37.26%</t>
  </si>
  <si>
    <t>1.42M</t>
  </si>
  <si>
    <t>2.29M</t>
  </si>
  <si>
    <t>2.78M</t>
  </si>
  <si>
    <t>2.82M</t>
  </si>
  <si>
    <t>3.1M</t>
  </si>
  <si>
    <t>795000</t>
  </si>
  <si>
    <t>753000</t>
  </si>
  <si>
    <t>2M</t>
  </si>
  <si>
    <t>395000</t>
  </si>
  <si>
    <t>2.64M</t>
  </si>
  <si>
    <t>624000</t>
  </si>
  <si>
    <t>1.54M</t>
  </si>
  <si>
    <t>786000</t>
  </si>
  <si>
    <t>586000</t>
  </si>
  <si>
    <t>461000</t>
  </si>
  <si>
    <t>34000</t>
  </si>
  <si>
    <t>6.76M</t>
  </si>
  <si>
    <t>7.12M</t>
  </si>
  <si>
    <t>7.86M</t>
  </si>
  <si>
    <t>8.15M</t>
  </si>
  <si>
    <t>4.64%</t>
  </si>
  <si>
    <t>5.50%</t>
  </si>
  <si>
    <t>26.99%</t>
  </si>
  <si>
    <t>1.86</t>
  </si>
  <si>
    <t>2.04</t>
  </si>
  <si>
    <t>2.24</t>
  </si>
  <si>
    <t>EPS (Basic) Growth</t>
  </si>
  <si>
    <t>4.84%</t>
  </si>
  <si>
    <t>4.62%</t>
  </si>
  <si>
    <t>5.88%</t>
  </si>
  <si>
    <t>3.70%</t>
  </si>
  <si>
    <t>Total Cash &amp; Due from Banks</t>
  </si>
  <si>
    <t>18.76M</t>
  </si>
  <si>
    <t>13.44M</t>
  </si>
  <si>
    <t>12.86M</t>
  </si>
  <si>
    <t>9.81M</t>
  </si>
  <si>
    <t>15.67M</t>
  </si>
  <si>
    <t>Cash &amp; Due from Banks Growth</t>
  </si>
  <si>
    <t>-28.38%</t>
  </si>
  <si>
    <t>-4.32%</t>
  </si>
  <si>
    <t>-23.72%</t>
  </si>
  <si>
    <t>59.83%</t>
  </si>
  <si>
    <t>Investments - Total</t>
  </si>
  <si>
    <t>305.55M</t>
  </si>
  <si>
    <t>314.5M</t>
  </si>
  <si>
    <t>340.42M</t>
  </si>
  <si>
    <t>347.55M</t>
  </si>
  <si>
    <t>350.87M</t>
  </si>
  <si>
    <t>Trading Account Securities</t>
  </si>
  <si>
    <t>Federal Funds Sold &amp; Securities Purchased</t>
  </si>
  <si>
    <t>42.68M</t>
  </si>
  <si>
    <t>26.97M</t>
  </si>
  <si>
    <t>68.51M</t>
  </si>
  <si>
    <t>57.4M</t>
  </si>
  <si>
    <t>42.1M</t>
  </si>
  <si>
    <t>Federal Funds Sold</t>
  </si>
  <si>
    <t>Securities Bought Under Resale Agreement</t>
  </si>
  <si>
    <t>Treasury Securities</t>
  </si>
  <si>
    <t>180.99M</t>
  </si>
  <si>
    <t>206.88M</t>
  </si>
  <si>
    <t>60.25M</t>
  </si>
  <si>
    <t>60.09M</t>
  </si>
  <si>
    <t>45.47M</t>
  </si>
  <si>
    <t>Federal Agency Securities</t>
  </si>
  <si>
    <t>State &amp; Municipal Securities</t>
  </si>
  <si>
    <t>77.84M</t>
  </si>
  <si>
    <t>64.34M</t>
  </si>
  <si>
    <t>72.31M</t>
  </si>
  <si>
    <t>70.65M</t>
  </si>
  <si>
    <t>70.31M</t>
  </si>
  <si>
    <t>Mortgage Backed Securities</t>
  </si>
  <si>
    <t>135.04M</t>
  </si>
  <si>
    <t>110.95M</t>
  </si>
  <si>
    <t>127.79M</t>
  </si>
  <si>
    <t>Other Securities</t>
  </si>
  <si>
    <t>652000</t>
  </si>
  <si>
    <t>3.39M</t>
  </si>
  <si>
    <t>16.12M</t>
  </si>
  <si>
    <t>4.11M</t>
  </si>
  <si>
    <t>48.47M</t>
  </si>
  <si>
    <t>65.21M</t>
  </si>
  <si>
    <t>Investments Growth</t>
  </si>
  <si>
    <t>2.93%</t>
  </si>
  <si>
    <t>8.24%</t>
  </si>
  <si>
    <t>2.09%</t>
  </si>
  <si>
    <t>0.96%</t>
  </si>
  <si>
    <t>Net Loans</t>
  </si>
  <si>
    <t>391.47M</t>
  </si>
  <si>
    <t>378.07M</t>
  </si>
  <si>
    <t>398.12M</t>
  </si>
  <si>
    <t>422.12M</t>
  </si>
  <si>
    <t>426.3M</t>
  </si>
  <si>
    <t>Gross Loans - Net of Unearned Income</t>
  </si>
  <si>
    <t>398.19M</t>
  </si>
  <si>
    <t>383.34M</t>
  </si>
  <si>
    <t>402.95M</t>
  </si>
  <si>
    <t>426.41M</t>
  </si>
  <si>
    <t>430.95M</t>
  </si>
  <si>
    <t>Commercial &amp; Industrial Loans</t>
  </si>
  <si>
    <t>59.33M</t>
  </si>
  <si>
    <t>57.78M</t>
  </si>
  <si>
    <t>54.33M</t>
  </si>
  <si>
    <t>52.48M</t>
  </si>
  <si>
    <t>49.85M</t>
  </si>
  <si>
    <t>Consumer &amp; Installment Loans</t>
  </si>
  <si>
    <t>12.22M</t>
  </si>
  <si>
    <t>12.89M</t>
  </si>
  <si>
    <t>12.34M</t>
  </si>
  <si>
    <t>10.22M</t>
  </si>
  <si>
    <t>8.71M</t>
  </si>
  <si>
    <t>Real Estate Mortgage Loans</t>
  </si>
  <si>
    <t>326.87M</t>
  </si>
  <si>
    <t>313.11M</t>
  </si>
  <si>
    <t>336.95M</t>
  </si>
  <si>
    <t>364.22M</t>
  </si>
  <si>
    <t>372.94M</t>
  </si>
  <si>
    <t>Lease Financing Loans</t>
  </si>
  <si>
    <t>Foreign Loans</t>
  </si>
  <si>
    <t>Broker &amp; Financial Institution Loans</t>
  </si>
  <si>
    <t>Unspecified/Other Loans</t>
  </si>
  <si>
    <t>Unearned Income</t>
  </si>
  <si>
    <t>(233,000)</t>
  </si>
  <si>
    <t>(439,000)</t>
  </si>
  <si>
    <t>(655,000)</t>
  </si>
  <si>
    <t>(509,000)</t>
  </si>
  <si>
    <t>(560,000)</t>
  </si>
  <si>
    <t>Loan Loss Allowances (Reserves)</t>
  </si>
  <si>
    <t>(6.72M)</t>
  </si>
  <si>
    <t>(5.27M)</t>
  </si>
  <si>
    <t>(4.84M)</t>
  </si>
  <si>
    <t>(4.29M)</t>
  </si>
  <si>
    <t>(4.64M)</t>
  </si>
  <si>
    <t>Customer Liability on Acceptances</t>
  </si>
  <si>
    <t>Loans - 1 Yr Growth Rate</t>
  </si>
  <si>
    <t>-3.42%</t>
  </si>
  <si>
    <t>5.30%</t>
  </si>
  <si>
    <t>6.03%</t>
  </si>
  <si>
    <t>0.99%</t>
  </si>
  <si>
    <t>Loans (Total) / Total Deposits</t>
  </si>
  <si>
    <t>Loans (Total) / Total Assets</t>
  </si>
  <si>
    <t>10.53M</t>
  </si>
  <si>
    <t>10.44M</t>
  </si>
  <si>
    <t>10.81M</t>
  </si>
  <si>
    <t>11.87M</t>
  </si>
  <si>
    <t>24.36M</t>
  </si>
  <si>
    <t>23.82M</t>
  </si>
  <si>
    <t>24.37M</t>
  </si>
  <si>
    <t>24M</t>
  </si>
  <si>
    <t>23.66M</t>
  </si>
  <si>
    <t>22.84M</t>
  </si>
  <si>
    <t>21.47M</t>
  </si>
  <si>
    <t>21.99M</t>
  </si>
  <si>
    <t>1.53M</t>
  </si>
  <si>
    <t>2.35M</t>
  </si>
  <si>
    <t>2.39M</t>
  </si>
  <si>
    <t>Interest Receivables</t>
  </si>
  <si>
    <t>759.83M</t>
  </si>
  <si>
    <t>752.51M</t>
  </si>
  <si>
    <t>791.81M</t>
  </si>
  <si>
    <t>819.6M</t>
  </si>
  <si>
    <t>833.11M</t>
  </si>
  <si>
    <t>Assets - Total Growth</t>
  </si>
  <si>
    <t>-0.96%</t>
  </si>
  <si>
    <t>5.22%</t>
  </si>
  <si>
    <t>3.51%</t>
  </si>
  <si>
    <t>1.65%</t>
  </si>
  <si>
    <t>Total Deposits</t>
  </si>
  <si>
    <t>636.82M</t>
  </si>
  <si>
    <t>668.84M</t>
  </si>
  <si>
    <t>693.39M</t>
  </si>
  <si>
    <t>723.63M</t>
  </si>
  <si>
    <t>739.14M</t>
  </si>
  <si>
    <t>Demand Deposits</t>
  </si>
  <si>
    <t>214.35M</t>
  </si>
  <si>
    <t>225.15M</t>
  </si>
  <si>
    <t>241.4M</t>
  </si>
  <si>
    <t>156.82M</t>
  </si>
  <si>
    <t>181.89M</t>
  </si>
  <si>
    <t>Savings/Time Deposits</t>
  </si>
  <si>
    <t>422.47M</t>
  </si>
  <si>
    <t>443.7M</t>
  </si>
  <si>
    <t>451.99M</t>
  </si>
  <si>
    <t>566.81M</t>
  </si>
  <si>
    <t>557.25M</t>
  </si>
  <si>
    <t>Foreign Office Deposits</t>
  </si>
  <si>
    <t>Deposits Growth</t>
  </si>
  <si>
    <t>5.03%</t>
  </si>
  <si>
    <t>2.14%</t>
  </si>
  <si>
    <t>49.91M</t>
  </si>
  <si>
    <t>15.58M</t>
  </si>
  <si>
    <t>16.9M</t>
  </si>
  <si>
    <t>10.17M</t>
  </si>
  <si>
    <t>6.58M</t>
  </si>
  <si>
    <t>17.69M</t>
  </si>
  <si>
    <t>3.36M</t>
  </si>
  <si>
    <t>4.68M</t>
  </si>
  <si>
    <t>2.95M</t>
  </si>
  <si>
    <t>3.37M</t>
  </si>
  <si>
    <t>32.22M</t>
  </si>
  <si>
    <t>7.22M</t>
  </si>
  <si>
    <t>3.22M</t>
  </si>
  <si>
    <t>Long Term Debt Growth</t>
  </si>
  <si>
    <t>-62.08%</t>
  </si>
  <si>
    <t>-40.93%</t>
  </si>
  <si>
    <t>-55.42%</t>
  </si>
  <si>
    <t>6.57%</t>
  </si>
  <si>
    <t>2.07%</t>
  </si>
  <si>
    <t>2.13%</t>
  </si>
  <si>
    <t>1.24%</t>
  </si>
  <si>
    <t>0.79%</t>
  </si>
  <si>
    <t>2.96M</t>
  </si>
  <si>
    <t>2.43M</t>
  </si>
  <si>
    <t>3.14M</t>
  </si>
  <si>
    <t>4.04M</t>
  </si>
  <si>
    <t>689.68M</t>
  </si>
  <si>
    <t>688.02M</t>
  </si>
  <si>
    <t>716.01M</t>
  </si>
  <si>
    <t>739.65M</t>
  </si>
  <si>
    <t>750.93M</t>
  </si>
  <si>
    <t>70.15M</t>
  </si>
  <si>
    <t>64.49M</t>
  </si>
  <si>
    <t>75.8M</t>
  </si>
  <si>
    <t>79.95M</t>
  </si>
  <si>
    <t>82.18M</t>
  </si>
  <si>
    <t>39000</t>
  </si>
  <si>
    <t>3.76M</t>
  </si>
  <si>
    <t>3.77M</t>
  </si>
  <si>
    <t>67.82M</t>
  </si>
  <si>
    <t>71.88M</t>
  </si>
  <si>
    <t>76.19M</t>
  </si>
  <si>
    <t>80.85M</t>
  </si>
  <si>
    <t>85.72M</t>
  </si>
  <si>
    <t>(4.55M)</t>
  </si>
  <si>
    <t>5.17M</t>
  </si>
  <si>
    <t>1.94M</t>
  </si>
  <si>
    <t>(708,000)</t>
  </si>
  <si>
    <t>(6.64M)</t>
  </si>
  <si>
    <t>9.23%</t>
  </si>
  <si>
    <t>8.57%</t>
  </si>
  <si>
    <t>9.57%</t>
  </si>
  <si>
    <t>9.75%</t>
  </si>
  <si>
    <t>9.86%</t>
  </si>
  <si>
    <t>10.05%</t>
  </si>
  <si>
    <t>(1.55M)</t>
  </si>
  <si>
    <t>(462,000)</t>
  </si>
  <si>
    <t>(744,000)</t>
  </si>
  <si>
    <t>(1.53M)</t>
  </si>
  <si>
    <t>(1.21M)</t>
  </si>
  <si>
    <t>47.8M</t>
  </si>
  <si>
    <t>(24.47M)</t>
  </si>
  <si>
    <t>17.34M</t>
  </si>
  <si>
    <t>24.06M</t>
  </si>
  <si>
    <t>(7.28M)</t>
  </si>
  <si>
    <t>(130.35M)</t>
  </si>
  <si>
    <t>(123.45M)</t>
  </si>
  <si>
    <t>(78.28M)</t>
  </si>
  <si>
    <t>(7.75M)</t>
  </si>
  <si>
    <t>(97.52M)</t>
  </si>
  <si>
    <t>178.15M</t>
  </si>
  <si>
    <t>98.98M</t>
  </si>
  <si>
    <t>95.61M</t>
  </si>
  <si>
    <t>31.82M</t>
  </si>
  <si>
    <t>90.24M</t>
  </si>
  <si>
    <t>Increase in Loans</t>
  </si>
  <si>
    <t>(33.46M)</t>
  </si>
  <si>
    <t>(20.57M)</t>
  </si>
  <si>
    <t>(24.21M)</t>
  </si>
  <si>
    <t>(46.96M)</t>
  </si>
  <si>
    <t>Decrease in Loans</t>
  </si>
  <si>
    <t>10.72M</t>
  </si>
  <si>
    <t>4.25M</t>
  </si>
  <si>
    <t>19.11M</t>
  </si>
  <si>
    <t>(13.07M)</t>
  </si>
  <si>
    <t>(3.98M)</t>
  </si>
  <si>
    <t>693000</t>
  </si>
  <si>
    <t>(12.1M)</t>
  </si>
  <si>
    <t>Net Investing Cash Flow Growth</t>
  </si>
  <si>
    <t>-168.36%</t>
  </si>
  <si>
    <t>69.54%</t>
  </si>
  <si>
    <t>117.41%</t>
  </si>
  <si>
    <t>-1,845.89%</t>
  </si>
  <si>
    <t>Net Investing Cash Flow / Interest Income</t>
  </si>
  <si>
    <t>65.75%</t>
  </si>
  <si>
    <t>-47.58%</t>
  </si>
  <si>
    <t>-14.57%</t>
  </si>
  <si>
    <t>2.55%</t>
  </si>
  <si>
    <t>-45.12%</t>
  </si>
  <si>
    <t>(2.99M)</t>
  </si>
  <si>
    <t>(3.06M)</t>
  </si>
  <si>
    <t>(3.21M)</t>
  </si>
  <si>
    <t>(3.28M)</t>
  </si>
  <si>
    <t>-2.44%</t>
  </si>
  <si>
    <t>-2.42%</t>
  </si>
  <si>
    <t>-2.30%</t>
  </si>
  <si>
    <t>-2.28%</t>
  </si>
  <si>
    <t>Decrease in Deposits</t>
  </si>
  <si>
    <t>Increase in Deposits</t>
  </si>
  <si>
    <t>17.27M</t>
  </si>
  <si>
    <t>32.03M</t>
  </si>
  <si>
    <t>24.55M</t>
  </si>
  <si>
    <t>30.24M</t>
  </si>
  <si>
    <t>15.52M</t>
  </si>
  <si>
    <t>5000</t>
  </si>
  <si>
    <t>4000</t>
  </si>
  <si>
    <t>(41.93M)</t>
  </si>
  <si>
    <t>(37.35M)</t>
  </si>
  <si>
    <t>(7.09M)</t>
  </si>
  <si>
    <t>(2.8M)</t>
  </si>
  <si>
    <t>(116,000)</t>
  </si>
  <si>
    <t>(1.73M)</t>
  </si>
  <si>
    <t>415000</t>
  </si>
  <si>
    <t>(41.82M)</t>
  </si>
  <si>
    <t>(38.03M)</t>
  </si>
  <si>
    <t>(5.36M)</t>
  </si>
  <si>
    <t>(27.65M)</t>
  </si>
  <si>
    <t>(8.38M)</t>
  </si>
  <si>
    <t>19.94M</t>
  </si>
  <si>
    <t>9.44M</t>
  </si>
  <si>
    <t>69.68%</t>
  </si>
  <si>
    <t>371.14%</t>
  </si>
  <si>
    <t>-52.65%</t>
  </si>
  <si>
    <t>Net Financing Cash Flow / Interest Income</t>
  </si>
  <si>
    <t>-95.12%</t>
  </si>
  <si>
    <t>-30.53%</t>
  </si>
  <si>
    <t>83.21%</t>
  </si>
  <si>
    <t>73.43%</t>
  </si>
  <si>
    <t>35.21%</t>
  </si>
  <si>
    <t>6.52M</t>
  </si>
  <si>
    <t>(7.73M)</t>
  </si>
  <si>
    <t>29.28M</t>
  </si>
  <si>
    <t>30.43M</t>
  </si>
  <si>
    <t>7.35M</t>
  </si>
  <si>
    <t>13.51M</t>
  </si>
  <si>
    <t>13.26M</t>
  </si>
  <si>
    <t>9.79M</t>
  </si>
  <si>
    <t>8.8M</t>
  </si>
  <si>
    <t>-1.84%</t>
  </si>
  <si>
    <t>-26.19%</t>
  </si>
  <si>
    <t>-15.59%</t>
  </si>
  <si>
    <t>6.50%</t>
  </si>
  <si>
    <t>AMNB</t>
  </si>
  <si>
    <t>American National</t>
  </si>
  <si>
    <t>AMRB</t>
  </si>
  <si>
    <t>American River Bankshares</t>
  </si>
  <si>
    <t>ANCX</t>
  </si>
  <si>
    <t>Access National</t>
  </si>
  <si>
    <t>AROW</t>
  </si>
  <si>
    <t>Arrow Financial</t>
  </si>
  <si>
    <t>ASRV</t>
  </si>
  <si>
    <t>AmeriServ Financial</t>
  </si>
  <si>
    <t>ATLO</t>
  </si>
  <si>
    <t>Ames National</t>
  </si>
  <si>
    <t>316.18M</t>
  </si>
  <si>
    <t>19.47</t>
  </si>
  <si>
    <t>15.51</t>
  </si>
  <si>
    <t>4.52</t>
  </si>
  <si>
    <t>4.99</t>
  </si>
  <si>
    <t>1.55</t>
  </si>
  <si>
    <t>90.15M</t>
  </si>
  <si>
    <t>14.95</t>
  </si>
  <si>
    <t>16.03</t>
  </si>
  <si>
    <t>1.18</t>
  </si>
  <si>
    <t>3.91</t>
  </si>
  <si>
    <t>1.08</t>
  </si>
  <si>
    <t>539.74M</t>
  </si>
  <si>
    <t>19.15</t>
  </si>
  <si>
    <t>14.45</t>
  </si>
  <si>
    <t>2.55</t>
  </si>
  <si>
    <t>7.46</t>
  </si>
  <si>
    <t>2.31</t>
  </si>
  <si>
    <t>428.78M</t>
  </si>
  <si>
    <t>16.12</t>
  </si>
  <si>
    <t>13.12</t>
  </si>
  <si>
    <t>4.36</t>
  </si>
  <si>
    <t>1.81</t>
  </si>
  <si>
    <t>m</t>
  </si>
  <si>
    <t>r</t>
  </si>
  <si>
    <t>c</t>
  </si>
  <si>
    <t>Bank of Hawaii Corporation (BOH)</t>
  </si>
  <si>
    <t>82.04</t>
  </si>
  <si>
    <t>81.97</t>
  </si>
  <si>
    <t>81.67</t>
  </si>
  <si>
    <t>81.84 x 100</t>
  </si>
  <si>
    <t>81.94 x 100</t>
  </si>
  <si>
    <t>81.11 - 82.12</t>
  </si>
  <si>
    <t>66.38 - 90.80</t>
  </si>
  <si>
    <t>66330</t>
  </si>
  <si>
    <t>193158</t>
  </si>
  <si>
    <t>3.5B</t>
  </si>
  <si>
    <t>0.74</t>
  </si>
  <si>
    <t>19.22</t>
  </si>
  <si>
    <t>4.27</t>
  </si>
  <si>
    <t>2.00 (2.44%)</t>
  </si>
  <si>
    <t>2017-05-26</t>
  </si>
  <si>
    <t>84.89</t>
  </si>
  <si>
    <t>6</t>
  </si>
  <si>
    <t>159.94M</t>
  </si>
  <si>
    <t>163.04M</t>
  </si>
  <si>
    <t>649.89M</t>
  </si>
  <si>
    <t>684.86M</t>
  </si>
  <si>
    <t>155.7M</t>
  </si>
  <si>
    <t>158.2M</t>
  </si>
  <si>
    <t>637.94M</t>
  </si>
  <si>
    <t>667.6M</t>
  </si>
  <si>
    <t>162.8M</t>
  </si>
  <si>
    <t>166.4M</t>
  </si>
  <si>
    <t>666.6M</t>
  </si>
  <si>
    <t>697.83M</t>
  </si>
  <si>
    <t>150.07M</t>
  </si>
  <si>
    <t>152.03M</t>
  </si>
  <si>
    <t>614.92M</t>
  </si>
  <si>
    <t>6.60%</t>
  </si>
  <si>
    <t>7.20%</t>
  </si>
  <si>
    <t>5.40%</t>
  </si>
  <si>
    <t>0.93</t>
  </si>
  <si>
    <t>0.99</t>
  </si>
  <si>
    <t>1.2</t>
  </si>
  <si>
    <t>0.1</t>
  </si>
  <si>
    <t>10.80%</t>
  </si>
  <si>
    <t>3.00%</t>
  </si>
  <si>
    <t>11.10%</t>
  </si>
  <si>
    <t>BOH</t>
  </si>
  <si>
    <t>3.90%</t>
  </si>
  <si>
    <t>8.00%</t>
  </si>
  <si>
    <t>4.41%</t>
  </si>
  <si>
    <t>17.42</t>
  </si>
  <si>
    <t>2.09</t>
  </si>
  <si>
    <t>5.77</t>
  </si>
  <si>
    <t>2.94</t>
  </si>
  <si>
    <t>30.01%</t>
  </si>
  <si>
    <t>43.57%</t>
  </si>
  <si>
    <t>1.13%</t>
  </si>
  <si>
    <t>15.65%</t>
  </si>
  <si>
    <t>607.91M</t>
  </si>
  <si>
    <t>14.30</t>
  </si>
  <si>
    <t>-0.00%</t>
  </si>
  <si>
    <t>182.43M</t>
  </si>
  <si>
    <t>1.90%</t>
  </si>
  <si>
    <t>756.17M</t>
  </si>
  <si>
    <t>17.7</t>
  </si>
  <si>
    <t>789.19M</t>
  </si>
  <si>
    <t>27.92</t>
  </si>
  <si>
    <t>226.59M</t>
  </si>
  <si>
    <t>20.01%</t>
  </si>
  <si>
    <t>90.80</t>
  </si>
  <si>
    <t>66.38</t>
  </si>
  <si>
    <t>81.57</t>
  </si>
  <si>
    <t>82.80</t>
  </si>
  <si>
    <t>193.16k</t>
  </si>
  <si>
    <t>151.81k</t>
  </si>
  <si>
    <t>42.71M</t>
  </si>
  <si>
    <t>41.95M</t>
  </si>
  <si>
    <t>1.85%</t>
  </si>
  <si>
    <t>78.50%</t>
  </si>
  <si>
    <t>43k</t>
  </si>
  <si>
    <t>25.27</t>
  </si>
  <si>
    <t>9.77%</t>
  </si>
  <si>
    <t>3.52M</t>
  </si>
  <si>
    <t>2.44%</t>
  </si>
  <si>
    <t>2.37%</t>
  </si>
  <si>
    <t>3.03</t>
  </si>
  <si>
    <t>45.43%</t>
  </si>
  <si>
    <t>Jun 14, 2017</t>
  </si>
  <si>
    <t>2/1</t>
  </si>
  <si>
    <t>Dec 15, 1997</t>
  </si>
  <si>
    <t>Mr. Peter S. Ho</t>
  </si>
  <si>
    <t>Chairman, Chief Exec. Officer, Pres and Director of Bank of Hawali</t>
  </si>
  <si>
    <t>2.93M</t>
  </si>
  <si>
    <t>Mr. Kent T. Lucien</t>
  </si>
  <si>
    <t>Vice Chairman, Chief Strategy Officer, Director and Director of Bank of Hawaii</t>
  </si>
  <si>
    <t>1.22M</t>
  </si>
  <si>
    <t>423.43k</t>
  </si>
  <si>
    <t>Mr. Mark A. Rossi</t>
  </si>
  <si>
    <t>Vice Chairman, Chief Admin. Officer, Gen. Counsel and Corp. Sec.</t>
  </si>
  <si>
    <t>Ms. Mary E. Sellers</t>
  </si>
  <si>
    <t>Vice Chairman and Chief Risk Officer</t>
  </si>
  <si>
    <t>Mr. Wayne Y. Hamano</t>
  </si>
  <si>
    <t>Vice Chairman and Chief Commercial Officer</t>
  </si>
  <si>
    <t>981.22k</t>
  </si>
  <si>
    <t>427.29M</t>
  </si>
  <si>
    <t>396.01M</t>
  </si>
  <si>
    <t>423.57M</t>
  </si>
  <si>
    <t>432.11M</t>
  </si>
  <si>
    <t>457.9M</t>
  </si>
  <si>
    <t>257.9M</t>
  </si>
  <si>
    <t>253.28M</t>
  </si>
  <si>
    <t>267.41M</t>
  </si>
  <si>
    <t>298.52M</t>
  </si>
  <si>
    <t>333.24M</t>
  </si>
  <si>
    <t>533000</t>
  </si>
  <si>
    <t>673000</t>
  </si>
  <si>
    <t>2.86M</t>
  </si>
  <si>
    <t>9000</t>
  </si>
  <si>
    <t>10000</t>
  </si>
  <si>
    <t>8000</t>
  </si>
  <si>
    <t>168.86M</t>
  </si>
  <si>
    <t>142.31M</t>
  </si>
  <si>
    <t>155.48M</t>
  </si>
  <si>
    <t>132.45M</t>
  </si>
  <si>
    <t>121.79M</t>
  </si>
  <si>
    <t>-7.32%</t>
  </si>
  <si>
    <t>6.96%</t>
  </si>
  <si>
    <t>2.02%</t>
  </si>
  <si>
    <t>5.97%</t>
  </si>
  <si>
    <t>43.22M</t>
  </si>
  <si>
    <t>39.6M</t>
  </si>
  <si>
    <t>37.98M</t>
  </si>
  <si>
    <t>38.02M</t>
  </si>
  <si>
    <t>40.32M</t>
  </si>
  <si>
    <t>12.38M</t>
  </si>
  <si>
    <t>9.53M</t>
  </si>
  <si>
    <t>9.63M</t>
  </si>
  <si>
    <t>1.92M</t>
  </si>
  <si>
    <t>2.57M</t>
  </si>
  <si>
    <t>4.26M</t>
  </si>
  <si>
    <t>-8.38%</t>
  </si>
  <si>
    <t>-4.09%</t>
  </si>
  <si>
    <t>6.04%</t>
  </si>
  <si>
    <t>384.08M</t>
  </si>
  <si>
    <t>356.41M</t>
  </si>
  <si>
    <t>385.59M</t>
  </si>
  <si>
    <t>394.09M</t>
  </si>
  <si>
    <t>417.58M</t>
  </si>
  <si>
    <t>-7.20%</t>
  </si>
  <si>
    <t>8.19%</t>
  </si>
  <si>
    <t>2.20%</t>
  </si>
  <si>
    <t>5.96%</t>
  </si>
  <si>
    <t>979000</t>
  </si>
  <si>
    <t>(4.86M)</t>
  </si>
  <si>
    <t>1M</t>
  </si>
  <si>
    <t>4.75M</t>
  </si>
  <si>
    <t>120.56%</t>
  </si>
  <si>
    <t>375.00%</t>
  </si>
  <si>
    <t>383.1M</t>
  </si>
  <si>
    <t>390.46M</t>
  </si>
  <si>
    <t>393.09M</t>
  </si>
  <si>
    <t>412.83M</t>
  </si>
  <si>
    <t>-6.97%</t>
  </si>
  <si>
    <t>9.55%</t>
  </si>
  <si>
    <t>0.67%</t>
  </si>
  <si>
    <t>5.02%</t>
  </si>
  <si>
    <t>2.83%</t>
  </si>
  <si>
    <t>152.21M</t>
  </si>
  <si>
    <t>170.94M</t>
  </si>
  <si>
    <t>169.17M</t>
  </si>
  <si>
    <t>179.8M</t>
  </si>
  <si>
    <t>181.82M</t>
  </si>
  <si>
    <t>412000</t>
  </si>
  <si>
    <t>8.39M</t>
  </si>
  <si>
    <t>8.77M</t>
  </si>
  <si>
    <t>8.02M</t>
  </si>
  <si>
    <t>10.2M</t>
  </si>
  <si>
    <t>119.16M</t>
  </si>
  <si>
    <t>132.64M</t>
  </si>
  <si>
    <t>141.58M</t>
  </si>
  <si>
    <t>141.01M</t>
  </si>
  <si>
    <t>133.55M</t>
  </si>
  <si>
    <t>73.93M</t>
  </si>
  <si>
    <t>93.79M</t>
  </si>
  <si>
    <t>93.32M</t>
  </si>
  <si>
    <t>87.35M</t>
  </si>
  <si>
    <t>16.64M</t>
  </si>
  <si>
    <t>16.42M</t>
  </si>
  <si>
    <t>24.86M</t>
  </si>
  <si>
    <t>26.26M</t>
  </si>
  <si>
    <t>295.25M</t>
  </si>
  <si>
    <t>313.19M</t>
  </si>
  <si>
    <t>321.99M</t>
  </si>
  <si>
    <t>341.68M</t>
  </si>
  <si>
    <t>335.05M</t>
  </si>
  <si>
    <t>191.95M</t>
  </si>
  <si>
    <t>189.76M</t>
  </si>
  <si>
    <t>190.9M</t>
  </si>
  <si>
    <t>199.65M</t>
  </si>
  <si>
    <t>207.94M</t>
  </si>
  <si>
    <t>61.59M</t>
  </si>
  <si>
    <t>57.11M</t>
  </si>
  <si>
    <t>55.78M</t>
  </si>
  <si>
    <t>50.38M</t>
  </si>
  <si>
    <t>50.83M</t>
  </si>
  <si>
    <t>65.83M</t>
  </si>
  <si>
    <t>71.97M</t>
  </si>
  <si>
    <t>67.78M</t>
  </si>
  <si>
    <t>85.29M</t>
  </si>
  <si>
    <t>78.94M</t>
  </si>
  <si>
    <t>240.06M</t>
  </si>
  <si>
    <t>214.16M</t>
  </si>
  <si>
    <t>237.64M</t>
  </si>
  <si>
    <t>231.2M</t>
  </si>
  <si>
    <t>259.59M</t>
  </si>
  <si>
    <t>-10.79%</t>
  </si>
  <si>
    <t>10.96%</t>
  </si>
  <si>
    <t>-2.71%</t>
  </si>
  <si>
    <t>12.28%</t>
  </si>
  <si>
    <t>40.58%</t>
  </si>
  <si>
    <t>3.34M</t>
  </si>
  <si>
    <t>242.29M</t>
  </si>
  <si>
    <t>76.21M</t>
  </si>
  <si>
    <t>63.66M</t>
  </si>
  <si>
    <t>74.6M</t>
  </si>
  <si>
    <t>70.5M</t>
  </si>
  <si>
    <t>78.13M</t>
  </si>
  <si>
    <t>90.33M</t>
  </si>
  <si>
    <t>59.44M</t>
  </si>
  <si>
    <t>79.81M</t>
  </si>
  <si>
    <t>77.02M</t>
  </si>
  <si>
    <t>70.95M</t>
  </si>
  <si>
    <t>2.67M</t>
  </si>
  <si>
    <t>3.72M</t>
  </si>
  <si>
    <t>503000</t>
  </si>
  <si>
    <t>(5.21M)</t>
  </si>
  <si>
    <t>(6.52M)</t>
  </si>
  <si>
    <t>7.19M</t>
  </si>
  <si>
    <t>166.08M</t>
  </si>
  <si>
    <t>150.5M</t>
  </si>
  <si>
    <t>160.7M</t>
  </si>
  <si>
    <t>181.46M</t>
  </si>
  <si>
    <t>-9.38%</t>
  </si>
  <si>
    <t>8.33%</t>
  </si>
  <si>
    <t>-1.43%</t>
  </si>
  <si>
    <t>12.92%</t>
  </si>
  <si>
    <t>28.37%</t>
  </si>
  <si>
    <t>3.68</t>
  </si>
  <si>
    <t>3.39</t>
  </si>
  <si>
    <t>3.71</t>
  </si>
  <si>
    <t>3.72</t>
  </si>
  <si>
    <t>4.26</t>
  </si>
  <si>
    <t>-7.88%</t>
  </si>
  <si>
    <t>0.27%</t>
  </si>
  <si>
    <t>14.52%</t>
  </si>
  <si>
    <t>44.38M</t>
  </si>
  <si>
    <t>43.9M</t>
  </si>
  <si>
    <t>42.64M</t>
  </si>
  <si>
    <t>3.67</t>
  </si>
  <si>
    <t>3.38</t>
  </si>
  <si>
    <t>3.69</t>
  </si>
  <si>
    <t>3.70</t>
  </si>
  <si>
    <t>4.23</t>
  </si>
  <si>
    <t>-7.90%</t>
  </si>
  <si>
    <t>9.17%</t>
  </si>
  <si>
    <t>14.32%</t>
  </si>
  <si>
    <t>45.25M</t>
  </si>
  <si>
    <t>44.57M</t>
  </si>
  <si>
    <t>44.13M</t>
  </si>
  <si>
    <t>43.45M</t>
  </si>
  <si>
    <t>42.88M</t>
  </si>
  <si>
    <t>163.79M</t>
  </si>
  <si>
    <t>188.72M</t>
  </si>
  <si>
    <t>158.7M</t>
  </si>
  <si>
    <t>169.08M</t>
  </si>
  <si>
    <t>15.22%</t>
  </si>
  <si>
    <t>-8.79%</t>
  </si>
  <si>
    <t>-7.80%</t>
  </si>
  <si>
    <t>6.54%</t>
  </si>
  <si>
    <t>7.34B</t>
  </si>
  <si>
    <t>7.42B</t>
  </si>
  <si>
    <t>7.28B</t>
  </si>
  <si>
    <t>6.97B</t>
  </si>
  <si>
    <t>6.92B</t>
  </si>
  <si>
    <t>185.68M</t>
  </si>
  <si>
    <t>271.41M</t>
  </si>
  <si>
    <t>360.58M</t>
  </si>
  <si>
    <t>592.89M</t>
  </si>
  <si>
    <t>707.34M</t>
  </si>
  <si>
    <t>1.06B</t>
  </si>
  <si>
    <t>831.27M</t>
  </si>
  <si>
    <t>830.03M</t>
  </si>
  <si>
    <t>848.64M</t>
  </si>
  <si>
    <t>938.86M</t>
  </si>
  <si>
    <t>79.15M</t>
  </si>
  <si>
    <t>77.16M</t>
  </si>
  <si>
    <t>66.37M</t>
  </si>
  <si>
    <t>38.84M</t>
  </si>
  <si>
    <t>40.06M</t>
  </si>
  <si>
    <t>782.41M</t>
  </si>
  <si>
    <t>939.84M</t>
  </si>
  <si>
    <t>993.53M</t>
  </si>
  <si>
    <t>977.9M</t>
  </si>
  <si>
    <t>914.09M</t>
  </si>
  <si>
    <t>5.01B</t>
  </si>
  <si>
    <t>4.75B</t>
  </si>
  <si>
    <t>4.47B</t>
  </si>
  <si>
    <t>3.95B</t>
  </si>
  <si>
    <t>3.76B</t>
  </si>
  <si>
    <t>156.81M</t>
  </si>
  <si>
    <t>512.61M</t>
  </si>
  <si>
    <t>539.01M</t>
  </si>
  <si>
    <t>539.2M</t>
  </si>
  <si>
    <t>483.7M</t>
  </si>
  <si>
    <t>67.38M</t>
  </si>
  <si>
    <t>24.52M</t>
  </si>
  <si>
    <t>22.91M</t>
  </si>
  <si>
    <t>1.01%</t>
  </si>
  <si>
    <t>-1.79%</t>
  </si>
  <si>
    <t>-4.28%</t>
  </si>
  <si>
    <t>-0.69%</t>
  </si>
  <si>
    <t>5.73B</t>
  </si>
  <si>
    <t>5.98B</t>
  </si>
  <si>
    <t>6.79B</t>
  </si>
  <si>
    <t>7.78B</t>
  </si>
  <si>
    <t>8.85B</t>
  </si>
  <si>
    <t>5.85B</t>
  </si>
  <si>
    <t>6.1B</t>
  </si>
  <si>
    <t>6.9B</t>
  </si>
  <si>
    <t>7.88B</t>
  </si>
  <si>
    <t>8.95B</t>
  </si>
  <si>
    <t>829.51M</t>
  </si>
  <si>
    <t>911.37M</t>
  </si>
  <si>
    <t>1.52B</t>
  </si>
  <si>
    <t>1.19B</t>
  </si>
  <si>
    <t>1.5B</t>
  </si>
  <si>
    <t>1.8B</t>
  </si>
  <si>
    <t>2.17B</t>
  </si>
  <si>
    <t>3.56B</t>
  </si>
  <si>
    <t>3.64B</t>
  </si>
  <si>
    <t>4.76B</t>
  </si>
  <si>
    <t>5.05B</t>
  </si>
  <si>
    <t>274.97M</t>
  </si>
  <si>
    <t>262.21M</t>
  </si>
  <si>
    <t>226.19M</t>
  </si>
  <si>
    <t>204.88M</t>
  </si>
  <si>
    <t>208.33M</t>
  </si>
  <si>
    <t>(128.86M)</t>
  </si>
  <si>
    <t>(115.45M)</t>
  </si>
  <si>
    <t>(108.69M)</t>
  </si>
  <si>
    <t>(102.88M)</t>
  </si>
  <si>
    <t>(104.27M)</t>
  </si>
  <si>
    <t>173000</t>
  </si>
  <si>
    <t>13.53%</t>
  </si>
  <si>
    <t>14.54%</t>
  </si>
  <si>
    <t>13.75%</t>
  </si>
  <si>
    <t>105.01M</t>
  </si>
  <si>
    <t>108.64M</t>
  </si>
  <si>
    <t>109.85M</t>
  </si>
  <si>
    <t>111.2M</t>
  </si>
  <si>
    <t>113.51M</t>
  </si>
  <si>
    <t>343.57M</t>
  </si>
  <si>
    <t>342.32M</t>
  </si>
  <si>
    <t>384.52M</t>
  </si>
  <si>
    <t>390.25M</t>
  </si>
  <si>
    <t>391.38M</t>
  </si>
  <si>
    <t>286.82M</t>
  </si>
  <si>
    <t>282.68M</t>
  </si>
  <si>
    <t>328.31M</t>
  </si>
  <si>
    <t>358.73M</t>
  </si>
  <si>
    <t>359.87M</t>
  </si>
  <si>
    <t>56.76M</t>
  </si>
  <si>
    <t>59.64M</t>
  </si>
  <si>
    <t>56.21M</t>
  </si>
  <si>
    <t>31.52M</t>
  </si>
  <si>
    <t>43.08M</t>
  </si>
  <si>
    <t>43.93M</t>
  </si>
  <si>
    <t>44.65M</t>
  </si>
  <si>
    <t>44.72M</t>
  </si>
  <si>
    <t>46.44M</t>
  </si>
  <si>
    <t>13.73B</t>
  </si>
  <si>
    <t>14.08B</t>
  </si>
  <si>
    <t>14.79B</t>
  </si>
  <si>
    <t>15.46B</t>
  </si>
  <si>
    <t>16.49B</t>
  </si>
  <si>
    <t>2.59%</t>
  </si>
  <si>
    <t>4.99%</t>
  </si>
  <si>
    <t>4.52%</t>
  </si>
  <si>
    <t>6.71%</t>
  </si>
  <si>
    <t>1.14%</t>
  </si>
  <si>
    <t>11.53B</t>
  </si>
  <si>
    <t>11.91B</t>
  </si>
  <si>
    <t>12.63B</t>
  </si>
  <si>
    <t>13.25B</t>
  </si>
  <si>
    <t>14.32B</t>
  </si>
  <si>
    <t>3.37B</t>
  </si>
  <si>
    <t>3.68B</t>
  </si>
  <si>
    <t>3.83B</t>
  </si>
  <si>
    <t>4.29B</t>
  </si>
  <si>
    <t>4.77B</t>
  </si>
  <si>
    <t>8.16B</t>
  </si>
  <si>
    <t>8.23B</t>
  </si>
  <si>
    <t>8.8B</t>
  </si>
  <si>
    <t>8.96B</t>
  </si>
  <si>
    <t>9.55B</t>
  </si>
  <si>
    <t>3.34%</t>
  </si>
  <si>
    <t>4.89%</t>
  </si>
  <si>
    <t>8.07%</t>
  </si>
  <si>
    <t>898.3M</t>
  </si>
  <si>
    <t>954.74M</t>
  </si>
  <si>
    <t>870.97M</t>
  </si>
  <si>
    <t>881.98M</t>
  </si>
  <si>
    <t>800.93M</t>
  </si>
  <si>
    <t>773.55M</t>
  </si>
  <si>
    <t>782.9M</t>
  </si>
  <si>
    <t>800.13M</t>
  </si>
  <si>
    <t>688.98M</t>
  </si>
  <si>
    <t>532.99M</t>
  </si>
  <si>
    <t>3.31M</t>
  </si>
  <si>
    <t>2.87M</t>
  </si>
  <si>
    <t>103.07M</t>
  </si>
  <si>
    <t>52.79M</t>
  </si>
  <si>
    <t>770.24M</t>
  </si>
  <si>
    <t>780.03M</t>
  </si>
  <si>
    <t>697.06M</t>
  </si>
  <si>
    <t>636.19M</t>
  </si>
  <si>
    <t>124.75M</t>
  </si>
  <si>
    <t>171.83M</t>
  </si>
  <si>
    <t>70.85M</t>
  </si>
  <si>
    <t>193M</t>
  </si>
  <si>
    <t>267.94M</t>
  </si>
  <si>
    <t>115.88M</t>
  </si>
  <si>
    <t>163.01M</t>
  </si>
  <si>
    <t>59.94M</t>
  </si>
  <si>
    <t>182.15M</t>
  </si>
  <si>
    <t>257.15M</t>
  </si>
  <si>
    <t>8.87M</t>
  </si>
  <si>
    <t>8.83M</t>
  </si>
  <si>
    <t>10.91M</t>
  </si>
  <si>
    <t>10.85M</t>
  </si>
  <si>
    <t>10.79M</t>
  </si>
  <si>
    <t>37.75%</t>
  </si>
  <si>
    <t>-58.77%</t>
  </si>
  <si>
    <t>172.43%</t>
  </si>
  <si>
    <t>38.83%</t>
  </si>
  <si>
    <t>6.78%</t>
  </si>
  <si>
    <t>5.89%</t>
  </si>
  <si>
    <t>5.71%</t>
  </si>
  <si>
    <t>4.86%</t>
  </si>
  <si>
    <t>231.27M</t>
  </si>
  <si>
    <t>133.04M</t>
  </si>
  <si>
    <t>144.81M</t>
  </si>
  <si>
    <t>158.3M</t>
  </si>
  <si>
    <t>161.21M</t>
  </si>
  <si>
    <t>12.71B</t>
  </si>
  <si>
    <t>13.07B</t>
  </si>
  <si>
    <t>14.34B</t>
  </si>
  <si>
    <t>15.33B</t>
  </si>
  <si>
    <t>1.02B</t>
  </si>
  <si>
    <t>1.01B</t>
  </si>
  <si>
    <t>1.16B</t>
  </si>
  <si>
    <t>571000</t>
  </si>
  <si>
    <t>572000</t>
  </si>
  <si>
    <t>574000</t>
  </si>
  <si>
    <t>575000</t>
  </si>
  <si>
    <t>576000</t>
  </si>
  <si>
    <t>515.62M</t>
  </si>
  <si>
    <t>522.51M</t>
  </si>
  <si>
    <t>531.93M</t>
  </si>
  <si>
    <t>542.04M</t>
  </si>
  <si>
    <t>551.63M</t>
  </si>
  <si>
    <t>1.15B</t>
  </si>
  <si>
    <t>1.23B</t>
  </si>
  <si>
    <t>1.32B</t>
  </si>
  <si>
    <t>1.42B</t>
  </si>
  <si>
    <t>59.78M</t>
  </si>
  <si>
    <t>(9.43M)</t>
  </si>
  <si>
    <t>7.43M</t>
  </si>
  <si>
    <t>5.3M</t>
  </si>
  <si>
    <t>(5.01M)</t>
  </si>
  <si>
    <t>(30.57M)</t>
  </si>
  <si>
    <t>(22.39M)</t>
  </si>
  <si>
    <t>(34.12M)</t>
  </si>
  <si>
    <t>(28.86M)</t>
  </si>
  <si>
    <t>(28.89M)</t>
  </si>
  <si>
    <t>(608.21M)</t>
  </si>
  <si>
    <t>(631.03M)</t>
  </si>
  <si>
    <t>(685.54M)</t>
  </si>
  <si>
    <t>(719.06M)</t>
  </si>
  <si>
    <t>(772.2M)</t>
  </si>
  <si>
    <t>7.44%</t>
  </si>
  <si>
    <t>7.19%</t>
  </si>
  <si>
    <t>7.14%</t>
  </si>
  <si>
    <t>7.22%</t>
  </si>
  <si>
    <t>7.04%</t>
  </si>
  <si>
    <t>15.93%</t>
  </si>
  <si>
    <t>(15.28M)</t>
  </si>
  <si>
    <t>(15.76M)</t>
  </si>
  <si>
    <t>(13.66M)</t>
  </si>
  <si>
    <t>(14.13M)</t>
  </si>
  <si>
    <t>(15.18M)</t>
  </si>
  <si>
    <t>83.32M</t>
  </si>
  <si>
    <t>(198.38M)</t>
  </si>
  <si>
    <t>217.97M</t>
  </si>
  <si>
    <t>473.34M</t>
  </si>
  <si>
    <t>170.18M</t>
  </si>
  <si>
    <t>(1.94B)</t>
  </si>
  <si>
    <t>(2.17B)</t>
  </si>
  <si>
    <t>(900.69M)</t>
  </si>
  <si>
    <t>(987.24M)</t>
  </si>
  <si>
    <t>(1.04B)</t>
  </si>
  <si>
    <t>2.02B</t>
  </si>
  <si>
    <t>1.97B</t>
  </si>
  <si>
    <t>1.46B</t>
  </si>
  <si>
    <t>1.22B</t>
  </si>
  <si>
    <t>(329.44M)</t>
  </si>
  <si>
    <t>(257.16M)</t>
  </si>
  <si>
    <t>(809.38M)</t>
  </si>
  <si>
    <t>(990.32M)</t>
  </si>
  <si>
    <t>(1.27B)</t>
  </si>
  <si>
    <t>5.11M</t>
  </si>
  <si>
    <t>147.9M</t>
  </si>
  <si>
    <t>(35M)</t>
  </si>
  <si>
    <t>(261.39M)</t>
  </si>
  <si>
    <t>(471.29M)</t>
  </si>
  <si>
    <t>(640.07M)</t>
  </si>
  <si>
    <t>(525.99M)</t>
  </si>
  <si>
    <t>(967.65M)</t>
  </si>
  <si>
    <t>-80.30%</t>
  </si>
  <si>
    <t>-35.81%</t>
  </si>
  <si>
    <t>17.82%</t>
  </si>
  <si>
    <t>-83.97%</t>
  </si>
  <si>
    <t>-61.17%</t>
  </si>
  <si>
    <t>-119.01%</t>
  </si>
  <si>
    <t>-151.11%</t>
  </si>
  <si>
    <t>-121.73%</t>
  </si>
  <si>
    <t>-211.32%</t>
  </si>
  <si>
    <t>(81.65M)</t>
  </si>
  <si>
    <t>(80.53M)</t>
  </si>
  <si>
    <t>(79.66M)</t>
  </si>
  <si>
    <t>(78.37M)</t>
  </si>
  <si>
    <t>(81.16M)</t>
  </si>
  <si>
    <t>1.36%</t>
  </si>
  <si>
    <t>1.09%</t>
  </si>
  <si>
    <t>1.62%</t>
  </si>
  <si>
    <t>-3.56%</t>
  </si>
  <si>
    <t>936.86M</t>
  </si>
  <si>
    <t>385.17M</t>
  </si>
  <si>
    <t>718.43M</t>
  </si>
  <si>
    <t>618.01M</t>
  </si>
  <si>
    <t>1.07B</t>
  </si>
  <si>
    <t>(67.71M)</t>
  </si>
  <si>
    <t>(25.16M)</t>
  </si>
  <si>
    <t>(54.05M)</t>
  </si>
  <si>
    <t>(37.62M)</t>
  </si>
  <si>
    <t>(52.73M)</t>
  </si>
  <si>
    <t>(81.44M)</t>
  </si>
  <si>
    <t>(39.66M)</t>
  </si>
  <si>
    <t>(64.05M)</t>
  </si>
  <si>
    <t>(52.98M)</t>
  </si>
  <si>
    <t>(61.81M)</t>
  </si>
  <si>
    <t>13.73M</t>
  </si>
  <si>
    <t>14.5M</t>
  </si>
  <si>
    <t>10M</t>
  </si>
  <si>
    <t>15.36M</t>
  </si>
  <si>
    <t>9.08M</t>
  </si>
  <si>
    <t>(1.07B)</t>
  </si>
  <si>
    <t>59.79M</t>
  </si>
  <si>
    <t>(82.97M)</t>
  </si>
  <si>
    <t>14.13M</t>
  </si>
  <si>
    <t>(78.2M)</t>
  </si>
  <si>
    <t>(60.87M)</t>
  </si>
  <si>
    <t>(103.2M)</t>
  </si>
  <si>
    <t>100M</t>
  </si>
  <si>
    <t>50M</t>
  </si>
  <si>
    <t>25M</t>
  </si>
  <si>
    <t>175M</t>
  </si>
  <si>
    <t>(100M)</t>
  </si>
  <si>
    <t>(50M)</t>
  </si>
  <si>
    <t>904000</t>
  </si>
  <si>
    <t>948000</t>
  </si>
  <si>
    <t>670000</t>
  </si>
  <si>
    <t>1.08M</t>
  </si>
  <si>
    <t>(278.14M)</t>
  </si>
  <si>
    <t>340.22M</t>
  </si>
  <si>
    <t>502.42M</t>
  </si>
  <si>
    <t>517.24M</t>
  </si>
  <si>
    <t>858.21M</t>
  </si>
  <si>
    <t>222.32%</t>
  </si>
  <si>
    <t>47.68%</t>
  </si>
  <si>
    <t>2.95%</t>
  </si>
  <si>
    <t>65.92%</t>
  </si>
  <si>
    <t>-65.09%</t>
  </si>
  <si>
    <t>85.91%</t>
  </si>
  <si>
    <t>118.62%</t>
  </si>
  <si>
    <t>119.70%</t>
  </si>
  <si>
    <t>187.42%</t>
  </si>
  <si>
    <t>(317.05M)</t>
  </si>
  <si>
    <t>110.89M</t>
  </si>
  <si>
    <t>71.83M</t>
  </si>
  <si>
    <t>220.15M</t>
  </si>
  <si>
    <t>123.89M</t>
  </si>
  <si>
    <t>207.21M</t>
  </si>
  <si>
    <t>226.2M</t>
  </si>
  <si>
    <t>195.82M</t>
  </si>
  <si>
    <t>214.77M</t>
  </si>
  <si>
    <t>218.15M</t>
  </si>
  <si>
    <t>-13.43%</t>
  </si>
  <si>
    <t>9.68%</t>
  </si>
  <si>
    <t>1.57%</t>
  </si>
  <si>
    <t>3.60%</t>
  </si>
  <si>
    <t>TCF</t>
  </si>
  <si>
    <t>TCF Financial</t>
  </si>
  <si>
    <t>ZION</t>
  </si>
  <si>
    <t>Zions Bancorp</t>
  </si>
  <si>
    <t>HTLF</t>
  </si>
  <si>
    <t>Heartland Financial</t>
  </si>
  <si>
    <t>ABCB</t>
  </si>
  <si>
    <t>Ameris Bancorp</t>
  </si>
  <si>
    <t>ASB</t>
  </si>
  <si>
    <t>Associated Banc</t>
  </si>
  <si>
    <t>BANF</t>
  </si>
  <si>
    <t>BancFirst</t>
  </si>
  <si>
    <t>2.7B</t>
  </si>
  <si>
    <t>13.85</t>
  </si>
  <si>
    <t>11.36</t>
  </si>
  <si>
    <t>1.20</t>
  </si>
  <si>
    <t>19.67</t>
  </si>
  <si>
    <t>14.42</t>
  </si>
  <si>
    <t>3.75</t>
  </si>
  <si>
    <t>1.26</t>
  </si>
  <si>
    <t>1.39B</t>
  </si>
  <si>
    <t>15.17</t>
  </si>
  <si>
    <t>13.29</t>
  </si>
  <si>
    <t>1.61</t>
  </si>
  <si>
    <t>3.58</t>
  </si>
  <si>
    <t>1.59</t>
  </si>
  <si>
    <t>20.38</t>
  </si>
  <si>
    <t>14.46</t>
  </si>
  <si>
    <t>2.27</t>
  </si>
  <si>
    <t>5.23</t>
  </si>
  <si>
    <t>2.20</t>
  </si>
  <si>
    <t>T</t>
  </si>
  <si>
    <t>C</t>
  </si>
  <si>
    <t>F</t>
  </si>
  <si>
    <t>Bank of Marin Bancorp (BMRC)</t>
  </si>
  <si>
    <t>61.575</t>
  </si>
  <si>
    <t>63.650</t>
  </si>
  <si>
    <t>63.850</t>
  </si>
  <si>
    <t>62.000 x 200</t>
  </si>
  <si>
    <t>63.250 x 300</t>
  </si>
  <si>
    <t>61.550 - 63.850</t>
  </si>
  <si>
    <t>48.500 - 75.050</t>
  </si>
  <si>
    <t>12709</t>
  </si>
  <si>
    <t>18587</t>
  </si>
  <si>
    <t>376.56M</t>
  </si>
  <si>
    <t>0.84</t>
  </si>
  <si>
    <t>17.16</t>
  </si>
  <si>
    <t>1.08 (1.66%)</t>
  </si>
  <si>
    <t>2017-05-03</t>
  </si>
  <si>
    <t>67.70</t>
  </si>
  <si>
    <t>18.3M</t>
  </si>
  <si>
    <t>73.83M</t>
  </si>
  <si>
    <t>78.96M</t>
  </si>
  <si>
    <t>17.97M</t>
  </si>
  <si>
    <t>18.18M</t>
  </si>
  <si>
    <t>72.36M</t>
  </si>
  <si>
    <t>77.8M</t>
  </si>
  <si>
    <t>18.8M</t>
  </si>
  <si>
    <t>19.4M</t>
  </si>
  <si>
    <t>76.2M</t>
  </si>
  <si>
    <t>81.9M</t>
  </si>
  <si>
    <t>17.17M</t>
  </si>
  <si>
    <t>19.38M</t>
  </si>
  <si>
    <t>73.16M</t>
  </si>
  <si>
    <t>0.90%</t>
  </si>
  <si>
    <t>6.90%</t>
  </si>
  <si>
    <t>0.79</t>
  </si>
  <si>
    <t>0.8</t>
  </si>
  <si>
    <t>1.14</t>
  </si>
  <si>
    <t>-0.06</t>
  </si>
  <si>
    <t>44.30%</t>
  </si>
  <si>
    <t>12.00%</t>
  </si>
  <si>
    <t>-7.50%</t>
  </si>
  <si>
    <t>BMRC</t>
  </si>
  <si>
    <t>1.30%</t>
  </si>
  <si>
    <t>-28.10%</t>
  </si>
  <si>
    <t>-14.80%</t>
  </si>
  <si>
    <t>9.60%</t>
  </si>
  <si>
    <t>2.51%</t>
  </si>
  <si>
    <t>375.79M</t>
  </si>
  <si>
    <t>17.12</t>
  </si>
  <si>
    <t>17.41</t>
  </si>
  <si>
    <t>1.80</t>
  </si>
  <si>
    <t>26.51%</t>
  </si>
  <si>
    <t>42.28%</t>
  </si>
  <si>
    <t>1.11%</t>
  </si>
  <si>
    <t>9.65%</t>
  </si>
  <si>
    <t>83.11M</t>
  </si>
  <si>
    <t>13.66</t>
  </si>
  <si>
    <t>22.04M</t>
  </si>
  <si>
    <t>-19.40%</t>
  </si>
  <si>
    <t>12.01</t>
  </si>
  <si>
    <t>5.63M</t>
  </si>
  <si>
    <t>38.57</t>
  </si>
  <si>
    <t>26.87%</t>
  </si>
  <si>
    <t>75.05</t>
  </si>
  <si>
    <t>48.50</t>
  </si>
  <si>
    <t>62.82</t>
  </si>
  <si>
    <t>65.47</t>
  </si>
  <si>
    <t>18.59k</t>
  </si>
  <si>
    <t>21.68k</t>
  </si>
  <si>
    <t>6.12M</t>
  </si>
  <si>
    <t>3.82%</t>
  </si>
  <si>
    <t>41.10%</t>
  </si>
  <si>
    <t>85.64k</t>
  </si>
  <si>
    <t>5.02</t>
  </si>
  <si>
    <t>1.44%</t>
  </si>
  <si>
    <t>61.63k</t>
  </si>
  <si>
    <t>1.66%</t>
  </si>
  <si>
    <t>1.04</t>
  </si>
  <si>
    <t>1.63%</t>
  </si>
  <si>
    <t>1.74</t>
  </si>
  <si>
    <t>28.97%</t>
  </si>
  <si>
    <t>May 12, 2017</t>
  </si>
  <si>
    <t>May 3, 2017</t>
  </si>
  <si>
    <t>105/100</t>
  </si>
  <si>
    <t>Apr 20, 2006</t>
  </si>
  <si>
    <t>Mr. Russell A. Colombo</t>
  </si>
  <si>
    <t>CEO, Pres, Director, CEO - Bank of Marin, Pres - Bank of Marin &amp; Director - Bank of Marin</t>
  </si>
  <si>
    <t>911.1k</t>
  </si>
  <si>
    <t>284.6k</t>
  </si>
  <si>
    <t>Ms. Tani Girton</t>
  </si>
  <si>
    <t>CFO, Exec. VP, CFO- Bank of Marin and Exec. VP -Bank of Marin</t>
  </si>
  <si>
    <t>428.9k</t>
  </si>
  <si>
    <t>Ms. Elizabeth H. Reizman</t>
  </si>
  <si>
    <t>Chief Credit Officer, EVP, Chief Credit Officer - Bank of Marin and EVP - Bank of Marin</t>
  </si>
  <si>
    <t>401.46k</t>
  </si>
  <si>
    <t>36.7k</t>
  </si>
  <si>
    <t>Mr. Peter Pelham</t>
  </si>
  <si>
    <t>Exec. VP of Retail Banking and Exec. VP of Retail Banking - Bank of Marin</t>
  </si>
  <si>
    <t>399.56k</t>
  </si>
  <si>
    <t>219.03k</t>
  </si>
  <si>
    <t>Mr. Timothy D. Myers</t>
  </si>
  <si>
    <t>Exec. VP of Commercial Banking and Exec. VP of Commercial Banking - Bank of Marin</t>
  </si>
  <si>
    <t>365.85k</t>
  </si>
  <si>
    <t>65.77M</t>
  </si>
  <si>
    <t>60.56M</t>
  </si>
  <si>
    <t>72.79M</t>
  </si>
  <si>
    <t>69.44M</t>
  </si>
  <si>
    <t>75.43M</t>
  </si>
  <si>
    <t>59.4M</t>
  </si>
  <si>
    <t>54.41M</t>
  </si>
  <si>
    <t>64.82M</t>
  </si>
  <si>
    <t>61.75M</t>
  </si>
  <si>
    <t>67.47M</t>
  </si>
  <si>
    <t>214000</t>
  </si>
  <si>
    <t>120000</t>
  </si>
  <si>
    <t>4.98M</t>
  </si>
  <si>
    <t>4.79M</t>
  </si>
  <si>
    <t>6.78M</t>
  </si>
  <si>
    <t>6.86M</t>
  </si>
  <si>
    <t>7.49M</t>
  </si>
  <si>
    <t>1.25M</t>
  </si>
  <si>
    <t>820000</t>
  </si>
  <si>
    <t>464000</t>
  </si>
  <si>
    <t>-7.92%</t>
  </si>
  <si>
    <t>20.19%</t>
  </si>
  <si>
    <t>-4.61%</t>
  </si>
  <si>
    <t>8.63%</t>
  </si>
  <si>
    <t>2.58M</t>
  </si>
  <si>
    <t>2.25M</t>
  </si>
  <si>
    <t>2.08M</t>
  </si>
  <si>
    <t>1.61M</t>
  </si>
  <si>
    <t>1.51M</t>
  </si>
  <si>
    <t>1.36M</t>
  </si>
  <si>
    <t>497000</t>
  </si>
  <si>
    <t>357000</t>
  </si>
  <si>
    <t>737000</t>
  </si>
  <si>
    <t>914000</t>
  </si>
  <si>
    <t>-30.71%</t>
  </si>
  <si>
    <t>-4.17%</t>
  </si>
  <si>
    <t>0.80%</t>
  </si>
  <si>
    <t>63.19M</t>
  </si>
  <si>
    <t>70.44M</t>
  </si>
  <si>
    <t>67.19M</t>
  </si>
  <si>
    <t>-6.99%</t>
  </si>
  <si>
    <t>19.85%</t>
  </si>
  <si>
    <t>-4.62%</t>
  </si>
  <si>
    <t>8.89%</t>
  </si>
  <si>
    <t>2.9M</t>
  </si>
  <si>
    <t>540000</t>
  </si>
  <si>
    <t>750000</t>
  </si>
  <si>
    <t>500000</t>
  </si>
  <si>
    <t>-81.38%</t>
  </si>
  <si>
    <t>38.89%</t>
  </si>
  <si>
    <t>-33.33%</t>
  </si>
  <si>
    <t>-470.00%</t>
  </si>
  <si>
    <t>60.29M</t>
  </si>
  <si>
    <t>69.69M</t>
  </si>
  <si>
    <t>66.69M</t>
  </si>
  <si>
    <t>75.01M</t>
  </si>
  <si>
    <t>-3.41%</t>
  </si>
  <si>
    <t>19.67%</t>
  </si>
  <si>
    <t>-4.31%</t>
  </si>
  <si>
    <t>12.48%</t>
  </si>
  <si>
    <t>3.91%</t>
  </si>
  <si>
    <t>7.11M</t>
  </si>
  <si>
    <t>8.07M</t>
  </si>
  <si>
    <t>9.04M</t>
  </si>
  <si>
    <t>9.19M</t>
  </si>
  <si>
    <t>9.16M</t>
  </si>
  <si>
    <t>(1,000)</t>
  </si>
  <si>
    <t>80000</t>
  </si>
  <si>
    <t>79000</t>
  </si>
  <si>
    <t>425000</t>
  </si>
  <si>
    <t>5.85M</t>
  </si>
  <si>
    <t>6.15M</t>
  </si>
  <si>
    <t>6.66M</t>
  </si>
  <si>
    <t>5.83M</t>
  </si>
  <si>
    <t>3.88M</t>
  </si>
  <si>
    <t>3.97M</t>
  </si>
  <si>
    <t>3.74M</t>
  </si>
  <si>
    <t>1.26M</t>
  </si>
  <si>
    <t>2.3M</t>
  </si>
  <si>
    <t>2.75M</t>
  </si>
  <si>
    <t>38.69M</t>
  </si>
  <si>
    <t>44.02M</t>
  </si>
  <si>
    <t>47.26M</t>
  </si>
  <si>
    <t>46.95M</t>
  </si>
  <si>
    <t>47.69M</t>
  </si>
  <si>
    <t>21.14M</t>
  </si>
  <si>
    <t>22.82M</t>
  </si>
  <si>
    <t>25.55M</t>
  </si>
  <si>
    <t>26.32M</t>
  </si>
  <si>
    <t>27.25M</t>
  </si>
  <si>
    <t>4.23M</t>
  </si>
  <si>
    <t>5.47M</t>
  </si>
  <si>
    <t>5.5M</t>
  </si>
  <si>
    <t>5.08M</t>
  </si>
  <si>
    <t>11.97M</t>
  </si>
  <si>
    <t>15.46M</t>
  </si>
  <si>
    <t>14.32M</t>
  </si>
  <si>
    <t>13.43M</t>
  </si>
  <si>
    <t>13.39M</t>
  </si>
  <si>
    <t>28.71M</t>
  </si>
  <si>
    <t>22.28M</t>
  </si>
  <si>
    <t>31.47M</t>
  </si>
  <si>
    <t>28.93M</t>
  </si>
  <si>
    <t>36.48M</t>
  </si>
  <si>
    <t>-22.40%</t>
  </si>
  <si>
    <t>41.26%</t>
  </si>
  <si>
    <t>-8.07%</t>
  </si>
  <si>
    <t>26.09%</t>
  </si>
  <si>
    <t>43.13%</t>
  </si>
  <si>
    <t>69000</t>
  </si>
  <si>
    <t>22.21M</t>
  </si>
  <si>
    <t>-22.64%</t>
  </si>
  <si>
    <t>41.69%</t>
  </si>
  <si>
    <t>10.89M</t>
  </si>
  <si>
    <t>7.94M</t>
  </si>
  <si>
    <t>11.7M</t>
  </si>
  <si>
    <t>10.49M</t>
  </si>
  <si>
    <t>13.35M</t>
  </si>
  <si>
    <t>10.87M</t>
  </si>
  <si>
    <t>9.29M</t>
  </si>
  <si>
    <t>11.72M</t>
  </si>
  <si>
    <t>10.03M</t>
  </si>
  <si>
    <t>13.5M</t>
  </si>
  <si>
    <t>22000</t>
  </si>
  <si>
    <t>(1.35M)</t>
  </si>
  <si>
    <t>(20,000)</t>
  </si>
  <si>
    <t>462000</t>
  </si>
  <si>
    <t>(158,000)</t>
  </si>
  <si>
    <t>17.82M</t>
  </si>
  <si>
    <t>14.27M</t>
  </si>
  <si>
    <t>19.77M</t>
  </si>
  <si>
    <t>18.44M</t>
  </si>
  <si>
    <t>23.13M</t>
  </si>
  <si>
    <t>-19.91%</t>
  </si>
  <si>
    <t>38.55%</t>
  </si>
  <si>
    <t>-6.73%</t>
  </si>
  <si>
    <t>25.45%</t>
  </si>
  <si>
    <t>27.35%</t>
  </si>
  <si>
    <t>3.34</t>
  </si>
  <si>
    <t>2.62</t>
  </si>
  <si>
    <t>3.35</t>
  </si>
  <si>
    <t>3.09</t>
  </si>
  <si>
    <t>3.81</t>
  </si>
  <si>
    <t>-21.56%</t>
  </si>
  <si>
    <t>27.86%</t>
  </si>
  <si>
    <t>-7.76%</t>
  </si>
  <si>
    <t>23.30%</t>
  </si>
  <si>
    <t>5.34M</t>
  </si>
  <si>
    <t>5.97M</t>
  </si>
  <si>
    <t>6.07M</t>
  </si>
  <si>
    <t>3.28</t>
  </si>
  <si>
    <t>2.57</t>
  </si>
  <si>
    <t>3.29</t>
  </si>
  <si>
    <t>3.78</t>
  </si>
  <si>
    <t>-21.65%</t>
  </si>
  <si>
    <t>28.02%</t>
  </si>
  <si>
    <t>-7.60%</t>
  </si>
  <si>
    <t>24.34%</t>
  </si>
  <si>
    <t>5.44M</t>
  </si>
  <si>
    <t>5.56M</t>
  </si>
  <si>
    <t>6.01M</t>
  </si>
  <si>
    <t>28.35M</t>
  </si>
  <si>
    <t>103.77M</t>
  </si>
  <si>
    <t>41.37M</t>
  </si>
  <si>
    <t>26.34M</t>
  </si>
  <si>
    <t>48.8M</t>
  </si>
  <si>
    <t>266.06%</t>
  </si>
  <si>
    <t>-60.14%</t>
  </si>
  <si>
    <t>-36.32%</t>
  </si>
  <si>
    <t>85.26%</t>
  </si>
  <si>
    <t>299.41M</t>
  </si>
  <si>
    <t>374.29M</t>
  </si>
  <si>
    <t>325.49M</t>
  </si>
  <si>
    <t>498.52M</t>
  </si>
  <si>
    <t>429.72M</t>
  </si>
  <si>
    <t>132.39M</t>
  </si>
  <si>
    <t>244M</t>
  </si>
  <si>
    <t>14.56M</t>
  </si>
  <si>
    <t>160.89M</t>
  </si>
  <si>
    <t>35.4M</t>
  </si>
  <si>
    <t>6M</t>
  </si>
  <si>
    <t>8.2M</t>
  </si>
  <si>
    <t>8.4M</t>
  </si>
  <si>
    <t>96.92M</t>
  </si>
  <si>
    <t>80.38M</t>
  </si>
  <si>
    <t>79.31M</t>
  </si>
  <si>
    <t>100.59M</t>
  </si>
  <si>
    <t>108.56M</t>
  </si>
  <si>
    <t>178.17M</t>
  </si>
  <si>
    <t>205.89M</t>
  </si>
  <si>
    <t>264.52M</t>
  </si>
  <si>
    <t>64.11M</t>
  </si>
  <si>
    <t>42.11M</t>
  </si>
  <si>
    <t>45.26M</t>
  </si>
  <si>
    <t>22.75M</t>
  </si>
  <si>
    <t>11.04M</t>
  </si>
  <si>
    <t>25.01%</t>
  </si>
  <si>
    <t>-13.04%</t>
  </si>
  <si>
    <t>53.16%</t>
  </si>
  <si>
    <t>-13.80%</t>
  </si>
  <si>
    <t>1.44B</t>
  </si>
  <si>
    <t>1.47B</t>
  </si>
  <si>
    <t>1.27B</t>
  </si>
  <si>
    <t>1.45B</t>
  </si>
  <si>
    <t>1.49B</t>
  </si>
  <si>
    <t>176.43M</t>
  </si>
  <si>
    <t>183.29M</t>
  </si>
  <si>
    <t>210.22M</t>
  </si>
  <si>
    <t>219.45M</t>
  </si>
  <si>
    <t>218.62M</t>
  </si>
  <si>
    <t>17.22M</t>
  </si>
  <si>
    <t>16.79M</t>
  </si>
  <si>
    <t>22.64M</t>
  </si>
  <si>
    <t>142.7M</t>
  </si>
  <si>
    <t>878.75M</t>
  </si>
  <si>
    <t>1.14B</t>
  </si>
  <si>
    <t>1.21B</t>
  </si>
  <si>
    <t>1.13B</t>
  </si>
  <si>
    <t>(14.22M)</t>
  </si>
  <si>
    <t>(15.1M)</t>
  </si>
  <si>
    <t>(15M)</t>
  </si>
  <si>
    <t>(15.44M)</t>
  </si>
  <si>
    <t>18.37%</t>
  </si>
  <si>
    <t>7.42%</t>
  </si>
  <si>
    <t>6.53%</t>
  </si>
  <si>
    <t>2.43%</t>
  </si>
  <si>
    <t>9.34M</t>
  </si>
  <si>
    <t>9.11M</t>
  </si>
  <si>
    <t>9.86M</t>
  </si>
  <si>
    <t>9.31M</t>
  </si>
  <si>
    <t>8.52M</t>
  </si>
  <si>
    <t>25.58M</t>
  </si>
  <si>
    <t>43.25M</t>
  </si>
  <si>
    <t>43.66M</t>
  </si>
  <si>
    <t>41.4M</t>
  </si>
  <si>
    <t>43.62M</t>
  </si>
  <si>
    <t>32.31M</t>
  </si>
  <si>
    <t>33.49M</t>
  </si>
  <si>
    <t>31.85M</t>
  </si>
  <si>
    <t>34.61M</t>
  </si>
  <si>
    <t>10.93M</t>
  </si>
  <si>
    <t>9.55M</t>
  </si>
  <si>
    <t>9.02M</t>
  </si>
  <si>
    <t>5.07M</t>
  </si>
  <si>
    <t>5.77M</t>
  </si>
  <si>
    <t>5.91M</t>
  </si>
  <si>
    <t>6.64M</t>
  </si>
  <si>
    <t>1.43B</t>
  </si>
  <si>
    <t>1.81B</t>
  </si>
  <si>
    <t>1.79B</t>
  </si>
  <si>
    <t>2.04B</t>
  </si>
  <si>
    <t>2.03B</t>
  </si>
  <si>
    <t>26.18%</t>
  </si>
  <si>
    <t>-0.97%</t>
  </si>
  <si>
    <t>13.57%</t>
  </si>
  <si>
    <t>-0.37%</t>
  </si>
  <si>
    <t>1.25B</t>
  </si>
  <si>
    <t>1.59B</t>
  </si>
  <si>
    <t>1.55B</t>
  </si>
  <si>
    <t>1.77B</t>
  </si>
  <si>
    <t>389.72M</t>
  </si>
  <si>
    <t>648.19M</t>
  </si>
  <si>
    <t>670.89M</t>
  </si>
  <si>
    <t>770.09M</t>
  </si>
  <si>
    <t>817.03M</t>
  </si>
  <si>
    <t>863.57M</t>
  </si>
  <si>
    <t>938.91M</t>
  </si>
  <si>
    <t>880.73M</t>
  </si>
  <si>
    <t>958.14M</t>
  </si>
  <si>
    <t>955.67M</t>
  </si>
  <si>
    <t>26.63%</t>
  </si>
  <si>
    <t>-2.24%</t>
  </si>
  <si>
    <t>11.38%</t>
  </si>
  <si>
    <t>2.57%</t>
  </si>
  <si>
    <t>19.97M</t>
  </si>
  <si>
    <t>20.19M</t>
  </si>
  <si>
    <t>72.4M</t>
  </si>
  <si>
    <t>5.59M</t>
  </si>
  <si>
    <t>52M</t>
  </si>
  <si>
    <t>20.4M</t>
  </si>
  <si>
    <t>33.13%</t>
  </si>
  <si>
    <t>1.08%</t>
  </si>
  <si>
    <t>1.04%</t>
  </si>
  <si>
    <t>-72.61%</t>
  </si>
  <si>
    <t>1.05%</t>
  </si>
  <si>
    <t>1.10%</t>
  </si>
  <si>
    <t>3.56%</t>
  </si>
  <si>
    <t>0.28%</t>
  </si>
  <si>
    <t>14.67M</t>
  </si>
  <si>
    <t>15.3M</t>
  </si>
  <si>
    <t>16.04M</t>
  </si>
  <si>
    <t>14.64M</t>
  </si>
  <si>
    <t>1.63B</t>
  </si>
  <si>
    <t>1.82B</t>
  </si>
  <si>
    <t>151.79M</t>
  </si>
  <si>
    <t>180.89M</t>
  </si>
  <si>
    <t>200.03M</t>
  </si>
  <si>
    <t>214.47M</t>
  </si>
  <si>
    <t>230.56M</t>
  </si>
  <si>
    <t>58.57M</t>
  </si>
  <si>
    <t>80.1M</t>
  </si>
  <si>
    <t>82.44M</t>
  </si>
  <si>
    <t>84.73M</t>
  </si>
  <si>
    <t>87.39M</t>
  </si>
  <si>
    <t>91.16M</t>
  </si>
  <si>
    <t>101.46M</t>
  </si>
  <si>
    <t>116.5M</t>
  </si>
  <si>
    <t>129.55M</t>
  </si>
  <si>
    <t>146.46M</t>
  </si>
  <si>
    <t>2.06M</t>
  </si>
  <si>
    <t>(672,000)</t>
  </si>
  <si>
    <t>1.09M</t>
  </si>
  <si>
    <t>193000</t>
  </si>
  <si>
    <t>(3.29M)</t>
  </si>
  <si>
    <t>10.58%</t>
  </si>
  <si>
    <t>9.99%</t>
  </si>
  <si>
    <t>11.16%</t>
  </si>
  <si>
    <t>10.53%</t>
  </si>
  <si>
    <t>11.37%</t>
  </si>
  <si>
    <t>10.40%</t>
  </si>
  <si>
    <t>(1.59M)</t>
  </si>
  <si>
    <t>(958,000)</t>
  </si>
  <si>
    <t>(2.33M)</t>
  </si>
  <si>
    <t>(1.42M)</t>
  </si>
  <si>
    <t>(1.04M)</t>
  </si>
  <si>
    <t>(1.22M)</t>
  </si>
  <si>
    <t>(364,000)</t>
  </si>
  <si>
    <t>15.79M</t>
  </si>
  <si>
    <t>(100.15M)</t>
  </si>
  <si>
    <t>(27.21M)</t>
  </si>
  <si>
    <t>49.05M</t>
  </si>
  <si>
    <t>(174.52M)</t>
  </si>
  <si>
    <t>59.8M</t>
  </si>
  <si>
    <t>(160.7M)</t>
  </si>
  <si>
    <t>(86.79M)</t>
  </si>
  <si>
    <t>(18.7M)</t>
  </si>
  <si>
    <t>(289.66M)</t>
  </si>
  <si>
    <t>(165.59M)</t>
  </si>
  <si>
    <t>60.54M</t>
  </si>
  <si>
    <t>59.59M</t>
  </si>
  <si>
    <t>67.75M</t>
  </si>
  <si>
    <t>115.13M</t>
  </si>
  <si>
    <t>225.39M</t>
  </si>
  <si>
    <t>(43.17M)</t>
  </si>
  <si>
    <t>(23.09M)</t>
  </si>
  <si>
    <t>(88.87M)</t>
  </si>
  <si>
    <t>(88.12M)</t>
  </si>
  <si>
    <t>(32.01M)</t>
  </si>
  <si>
    <t>1.5M</t>
  </si>
  <si>
    <t>(1.48M)</t>
  </si>
  <si>
    <t>(494,000)</t>
  </si>
  <si>
    <t>(718,000)</t>
  </si>
  <si>
    <t>41000</t>
  </si>
  <si>
    <t>(144.87M)</t>
  </si>
  <si>
    <t>(36.95M)</t>
  </si>
  <si>
    <t>(42.65M)</t>
  </si>
  <si>
    <t>(263.28M)</t>
  </si>
  <si>
    <t>24.32M</t>
  </si>
  <si>
    <t>74.49%</t>
  </si>
  <si>
    <t>-15.44%</t>
  </si>
  <si>
    <t>-517.27%</t>
  </si>
  <si>
    <t>109.24%</t>
  </si>
  <si>
    <t>-220.27%</t>
  </si>
  <si>
    <t>-61.01%</t>
  </si>
  <si>
    <t>-58.60%</t>
  </si>
  <si>
    <t>-379.16%</t>
  </si>
  <si>
    <t>32.24%</t>
  </si>
  <si>
    <t>(3.75M)</t>
  </si>
  <si>
    <t>(3.97M)</t>
  </si>
  <si>
    <t>(4.73M)</t>
  </si>
  <si>
    <t>(5.39M)</t>
  </si>
  <si>
    <t>(6.22M)</t>
  </si>
  <si>
    <t>-5.84%</t>
  </si>
  <si>
    <t>-19.22%</t>
  </si>
  <si>
    <t>-13.88%</t>
  </si>
  <si>
    <t>-15.45%</t>
  </si>
  <si>
    <t>35.48M</t>
  </si>
  <si>
    <t>50.32M</t>
  </si>
  <si>
    <t>92.79M</t>
  </si>
  <si>
    <t>176.61M</t>
  </si>
  <si>
    <t>44.47M</t>
  </si>
  <si>
    <t>1.49M</t>
  </si>
  <si>
    <t>35000</t>
  </si>
  <si>
    <t>(25M)</t>
  </si>
  <si>
    <t>(67M)</t>
  </si>
  <si>
    <t>58000</t>
  </si>
  <si>
    <t>136000</t>
  </si>
  <si>
    <t>118000</t>
  </si>
  <si>
    <t>187000</t>
  </si>
  <si>
    <t>161000</t>
  </si>
  <si>
    <t>22.67M</t>
  </si>
  <si>
    <t>91.17M</t>
  </si>
  <si>
    <t>(38.61M)</t>
  </si>
  <si>
    <t>224.57M</t>
  </si>
  <si>
    <t>(27.3M)</t>
  </si>
  <si>
    <t>302.25%</t>
  </si>
  <si>
    <t>-142.35%</t>
  </si>
  <si>
    <t>681.63%</t>
  </si>
  <si>
    <t>-112.16%</t>
  </si>
  <si>
    <t>34.46%</t>
  </si>
  <si>
    <t>150.55%</t>
  </si>
  <si>
    <t>-53.04%</t>
  </si>
  <si>
    <t>323.41%</t>
  </si>
  <si>
    <t>-36.20%</t>
  </si>
  <si>
    <t>(101.39M)</t>
  </si>
  <si>
    <t>75.42M</t>
  </si>
  <si>
    <t>(62.41M)</t>
  </si>
  <si>
    <t>(15.02M)</t>
  </si>
  <si>
    <t>22.46M</t>
  </si>
  <si>
    <t>19.59M</t>
  </si>
  <si>
    <t>20.24M</t>
  </si>
  <si>
    <t>16.52M</t>
  </si>
  <si>
    <t>22.26M</t>
  </si>
  <si>
    <t>3.36%</t>
  </si>
  <si>
    <t>-18.38%</t>
  </si>
  <si>
    <t>34.75%</t>
  </si>
  <si>
    <t>9.62%</t>
  </si>
  <si>
    <t>OPB</t>
  </si>
  <si>
    <t>Opus Bank</t>
  </si>
  <si>
    <t>PWOD</t>
  </si>
  <si>
    <t>Penns Woods Bancorp</t>
  </si>
  <si>
    <t>867.36M</t>
  </si>
  <si>
    <t>456.86</t>
  </si>
  <si>
    <t>12.73</t>
  </si>
  <si>
    <t>4.77</t>
  </si>
  <si>
    <t>0.88</t>
  </si>
  <si>
    <t>16.30</t>
  </si>
  <si>
    <t>1.41</t>
  </si>
  <si>
    <t>O</t>
  </si>
  <si>
    <t>p</t>
  </si>
  <si>
    <t>u</t>
  </si>
  <si>
    <t>s</t>
  </si>
  <si>
    <t>B</t>
  </si>
  <si>
    <t>k</t>
  </si>
  <si>
    <t>C&amp;F Financial Corporation (CFFI)</t>
  </si>
  <si>
    <t>49.35</t>
  </si>
  <si>
    <t>49.05</t>
  </si>
  <si>
    <t>49.30</t>
  </si>
  <si>
    <t>49.35 x 200</t>
  </si>
  <si>
    <t>49.85 x 2100</t>
  </si>
  <si>
    <t>49.30 - 50.20</t>
  </si>
  <si>
    <t>40.01 - 53.40</t>
  </si>
  <si>
    <t>9498</t>
  </si>
  <si>
    <t>5923</t>
  </si>
  <si>
    <t>172.09M</t>
  </si>
  <si>
    <t>12.50</t>
  </si>
  <si>
    <t>3.95</t>
  </si>
  <si>
    <t>1.32 (2.68%)</t>
  </si>
  <si>
    <t>2017-06-13</t>
  </si>
  <si>
    <t>CFFI</t>
  </si>
  <si>
    <t>60.73%</t>
  </si>
  <si>
    <t>1.93</t>
  </si>
  <si>
    <t>1.22</t>
  </si>
  <si>
    <t>15.35%</t>
  </si>
  <si>
    <t>20.60%</t>
  </si>
  <si>
    <t>0.95%</t>
  </si>
  <si>
    <t>9.98%</t>
  </si>
  <si>
    <t>89.29M</t>
  </si>
  <si>
    <t>25.78</t>
  </si>
  <si>
    <t>6.10%</t>
  </si>
  <si>
    <t>13.71M</t>
  </si>
  <si>
    <t>9.90%</t>
  </si>
  <si>
    <t>123.01M</t>
  </si>
  <si>
    <t>35.28</t>
  </si>
  <si>
    <t>166.85M</t>
  </si>
  <si>
    <t>40.56</t>
  </si>
  <si>
    <t>18.66M</t>
  </si>
  <si>
    <t>7.80%</t>
  </si>
  <si>
    <t>53.40</t>
  </si>
  <si>
    <t>40.01</t>
  </si>
  <si>
    <t>48.19</t>
  </si>
  <si>
    <t>47.47</t>
  </si>
  <si>
    <t>5.92k</t>
  </si>
  <si>
    <t>5.85k</t>
  </si>
  <si>
    <t>3.49M</t>
  </si>
  <si>
    <t>3.23M</t>
  </si>
  <si>
    <t>6.89%</t>
  </si>
  <si>
    <t>17.10%</t>
  </si>
  <si>
    <t>17.45k</t>
  </si>
  <si>
    <t>4.28</t>
  </si>
  <si>
    <t>15.6k</t>
  </si>
  <si>
    <t>1.32</t>
  </si>
  <si>
    <t>2.68%</t>
  </si>
  <si>
    <t>1.30</t>
  </si>
  <si>
    <t>32.91%</t>
  </si>
  <si>
    <t>Jul 1, 2017</t>
  </si>
  <si>
    <t>Jun 13, 2017</t>
  </si>
  <si>
    <t>Jul 21, 1998</t>
  </si>
  <si>
    <t>Mr. Larry G. Dillon</t>
  </si>
  <si>
    <t>Chairman &amp; Chief Exec. Officer</t>
  </si>
  <si>
    <t>627.29k</t>
  </si>
  <si>
    <t>Mr. Thomas F. Cherry</t>
  </si>
  <si>
    <t>Pres, Sec. &amp; Director</t>
  </si>
  <si>
    <t>584.96k</t>
  </si>
  <si>
    <t>Mr. Jason E. Long</t>
  </si>
  <si>
    <t>CFO &amp; Sr. VP</t>
  </si>
  <si>
    <t>238.98k</t>
  </si>
  <si>
    <t>Mr. James H. Hudson III</t>
  </si>
  <si>
    <t>Gen. Counsel, Director and Director of Citizens &amp; Farmers Bank</t>
  </si>
  <si>
    <t>29.95k</t>
  </si>
  <si>
    <t>Mr. Bryan E. McKernon</t>
  </si>
  <si>
    <t>CEO of C&amp;F Mortgage Corp, Pres of C&amp;F Mortgage Corp and Director of Citizens &amp; Farmers Bank</t>
  </si>
  <si>
    <t>673.8k</t>
  </si>
  <si>
    <t>76.96M</t>
  </si>
  <si>
    <t>80.21M</t>
  </si>
  <si>
    <t>86.5M</t>
  </si>
  <si>
    <t>87.05M</t>
  </si>
  <si>
    <t>89.44M</t>
  </si>
  <si>
    <t>71.95M</t>
  </si>
  <si>
    <t>74.42M</t>
  </si>
  <si>
    <t>79.21M</t>
  </si>
  <si>
    <t>82.95M</t>
  </si>
  <si>
    <t>4.87M</t>
  </si>
  <si>
    <t>5.53M</t>
  </si>
  <si>
    <t>145000</t>
  </si>
  <si>
    <t>263000</t>
  </si>
  <si>
    <t>769000</t>
  </si>
  <si>
    <t>2.14M</t>
  </si>
  <si>
    <t>4.22%</t>
  </si>
  <si>
    <t>7.83%</t>
  </si>
  <si>
    <t>0.64%</t>
  </si>
  <si>
    <t>2.75%</t>
  </si>
  <si>
    <t>10.11M</t>
  </si>
  <si>
    <t>8.62M</t>
  </si>
  <si>
    <t>8.53M</t>
  </si>
  <si>
    <t>8.69M</t>
  </si>
  <si>
    <t>8.97M</t>
  </si>
  <si>
    <t>5.33M</t>
  </si>
  <si>
    <t>4.19M</t>
  </si>
  <si>
    <t>4.39M</t>
  </si>
  <si>
    <t>4.37M</t>
  </si>
  <si>
    <t>4.45M</t>
  </si>
  <si>
    <t>4.5M</t>
  </si>
  <si>
    <t>4.58M</t>
  </si>
  <si>
    <t>-14.72%</t>
  </si>
  <si>
    <t>-1.14%</t>
  </si>
  <si>
    <t>1.98%</t>
  </si>
  <si>
    <t>3.15%</t>
  </si>
  <si>
    <t>66.85M</t>
  </si>
  <si>
    <t>71.59M</t>
  </si>
  <si>
    <t>77.97M</t>
  </si>
  <si>
    <t>78.36M</t>
  </si>
  <si>
    <t>80.47M</t>
  </si>
  <si>
    <t>7.08%</t>
  </si>
  <si>
    <t>8.91%</t>
  </si>
  <si>
    <t>0.49%</t>
  </si>
  <si>
    <t>2.70%</t>
  </si>
  <si>
    <t>12.41M</t>
  </si>
  <si>
    <t>15.09M</t>
  </si>
  <si>
    <t>16.33M</t>
  </si>
  <si>
    <t>15.51M</t>
  </si>
  <si>
    <t>18.04M</t>
  </si>
  <si>
    <t>21.60%</t>
  </si>
  <si>
    <t>8.25%</t>
  </si>
  <si>
    <t>-5.01%</t>
  </si>
  <si>
    <t>16.30%</t>
  </si>
  <si>
    <t>54.45M</t>
  </si>
  <si>
    <t>56.5M</t>
  </si>
  <si>
    <t>61.64M</t>
  </si>
  <si>
    <t>62.84M</t>
  </si>
  <si>
    <t>62.43M</t>
  </si>
  <si>
    <t>3.78%</t>
  </si>
  <si>
    <t>9.09%</t>
  </si>
  <si>
    <t>1.95%</t>
  </si>
  <si>
    <t>-0.66%</t>
  </si>
  <si>
    <t>6.30%</t>
  </si>
  <si>
    <t>33.5M</t>
  </si>
  <si>
    <t>22.22M</t>
  </si>
  <si>
    <t>19.57M</t>
  </si>
  <si>
    <t>20.71M</t>
  </si>
  <si>
    <t>25.63M</t>
  </si>
  <si>
    <t>11000</t>
  </si>
  <si>
    <t>276000</t>
  </si>
  <si>
    <t>29000</t>
  </si>
  <si>
    <t>52000</t>
  </si>
  <si>
    <t>10.65M</t>
  </si>
  <si>
    <t>10.42M</t>
  </si>
  <si>
    <t>11.94M</t>
  </si>
  <si>
    <t>12.59M</t>
  </si>
  <si>
    <t>13.98M</t>
  </si>
  <si>
    <t>11.53M</t>
  </si>
  <si>
    <t>7.6M</t>
  </si>
  <si>
    <t>8.1M</t>
  </si>
  <si>
    <t>63.92M</t>
  </si>
  <si>
    <t>56.26M</t>
  </si>
  <si>
    <t>63.82M</t>
  </si>
  <si>
    <t>66.17M</t>
  </si>
  <si>
    <t>70.14M</t>
  </si>
  <si>
    <t>40.69M</t>
  </si>
  <si>
    <t>31.17M</t>
  </si>
  <si>
    <t>36.87M</t>
  </si>
  <si>
    <t>39.56M</t>
  </si>
  <si>
    <t>41.93M</t>
  </si>
  <si>
    <t>6.8M</t>
  </si>
  <si>
    <t>7.4M</t>
  </si>
  <si>
    <t>9.66M</t>
  </si>
  <si>
    <t>12.96M</t>
  </si>
  <si>
    <t>14.79M</t>
  </si>
  <si>
    <t>15.17M</t>
  </si>
  <si>
    <t>15.69M</t>
  </si>
  <si>
    <t>24.03M</t>
  </si>
  <si>
    <t>17.39M</t>
  </si>
  <si>
    <t>17.38M</t>
  </si>
  <si>
    <t>17.92M</t>
  </si>
  <si>
    <t>-6.51%</t>
  </si>
  <si>
    <t>-22.58%</t>
  </si>
  <si>
    <t>-0.05%</t>
  </si>
  <si>
    <t>3.08%</t>
  </si>
  <si>
    <t>15.57%</t>
  </si>
  <si>
    <t>1.35M</t>
  </si>
  <si>
    <t>315000</t>
  </si>
  <si>
    <t>21.11M</t>
  </si>
  <si>
    <t>-12.14%</t>
  </si>
  <si>
    <t>-19.12%</t>
  </si>
  <si>
    <t>1.80%</t>
  </si>
  <si>
    <t>7.65M</t>
  </si>
  <si>
    <t>4.73M</t>
  </si>
  <si>
    <t>4.85M</t>
  </si>
  <si>
    <t>4.46M</t>
  </si>
  <si>
    <t>8.49M</t>
  </si>
  <si>
    <t>2.48M</t>
  </si>
  <si>
    <t>(23,000)</t>
  </si>
  <si>
    <t>16.38M</t>
  </si>
  <si>
    <t>14.4M</t>
  </si>
  <si>
    <t>12.35M</t>
  </si>
  <si>
    <t>12.53M</t>
  </si>
  <si>
    <t>13.46M</t>
  </si>
  <si>
    <t>-12.09%</t>
  </si>
  <si>
    <t>-14.28%</t>
  </si>
  <si>
    <t>1.49%</t>
  </si>
  <si>
    <t>7.41%</t>
  </si>
  <si>
    <t>11.70%</t>
  </si>
  <si>
    <t>311000</t>
  </si>
  <si>
    <t>16.07M</t>
  </si>
  <si>
    <t>5.00</t>
  </si>
  <si>
    <t>3.63</t>
  </si>
  <si>
    <t>3.90</t>
  </si>
  <si>
    <t>-12.80%</t>
  </si>
  <si>
    <t>-16.74%</t>
  </si>
  <si>
    <t>1.38%</t>
  </si>
  <si>
    <t>5.98%</t>
  </si>
  <si>
    <t>4.18</t>
  </si>
  <si>
    <t>3.89</t>
  </si>
  <si>
    <t>-13.99%</t>
  </si>
  <si>
    <t>-14.11%</t>
  </si>
  <si>
    <t>3.46M</t>
  </si>
  <si>
    <t>8.08M</t>
  </si>
  <si>
    <t>10.75M</t>
  </si>
  <si>
    <t>9.68M</t>
  </si>
  <si>
    <t>81.53%</t>
  </si>
  <si>
    <t>-26.71%</t>
  </si>
  <si>
    <t>-9.95%</t>
  </si>
  <si>
    <t>33.20%</t>
  </si>
  <si>
    <t>246.83M</t>
  </si>
  <si>
    <t>391.8M</t>
  </si>
  <si>
    <t>410.49M</t>
  </si>
  <si>
    <t>410.09M</t>
  </si>
  <si>
    <t>356.43M</t>
  </si>
  <si>
    <t>91.72M</t>
  </si>
  <si>
    <t>24.65M</t>
  </si>
  <si>
    <t>39.95M</t>
  </si>
  <si>
    <t>22.93M</t>
  </si>
  <si>
    <t>18.5M</t>
  </si>
  <si>
    <t>16.11M</t>
  </si>
  <si>
    <t>3.35M</t>
  </si>
  <si>
    <t>125.88M</t>
  </si>
  <si>
    <t>127.14M</t>
  </si>
  <si>
    <t>131.34M</t>
  </si>
  <si>
    <t>123.95M</t>
  </si>
  <si>
    <t>117.1M</t>
  </si>
  <si>
    <t>2.19M</t>
  </si>
  <si>
    <t>50.86M</t>
  </si>
  <si>
    <t>67.62M</t>
  </si>
  <si>
    <t>77.03M</t>
  </si>
  <si>
    <t>76.82M</t>
  </si>
  <si>
    <t>104000</t>
  </si>
  <si>
    <t>90.27M</t>
  </si>
  <si>
    <t>77.63M</t>
  </si>
  <si>
    <t>185.15M</t>
  </si>
  <si>
    <t>187.26M</t>
  </si>
  <si>
    <t>143M</t>
  </si>
  <si>
    <t>4.77%</t>
  </si>
  <si>
    <t>-13.08%</t>
  </si>
  <si>
    <t>640.28M</t>
  </si>
  <si>
    <t>785.53M</t>
  </si>
  <si>
    <t>800.2M</t>
  </si>
  <si>
    <t>865.89M</t>
  </si>
  <si>
    <t>960.16M</t>
  </si>
  <si>
    <t>676.19M</t>
  </si>
  <si>
    <t>820.38M</t>
  </si>
  <si>
    <t>835.8M</t>
  </si>
  <si>
    <t>901.46M</t>
  </si>
  <si>
    <t>997.23M</t>
  </si>
  <si>
    <t>205.05M</t>
  </si>
  <si>
    <t>288.59M</t>
  </si>
  <si>
    <t>306.85M</t>
  </si>
  <si>
    <t>356.06M</t>
  </si>
  <si>
    <t>390.39M</t>
  </si>
  <si>
    <t>283.5M</t>
  </si>
  <si>
    <t>286.73M</t>
  </si>
  <si>
    <t>341.82M</t>
  </si>
  <si>
    <t>350.88M</t>
  </si>
  <si>
    <t>362.84M</t>
  </si>
  <si>
    <t>154.32M</t>
  </si>
  <si>
    <t>194.27M</t>
  </si>
  <si>
    <t>187.14M</t>
  </si>
  <si>
    <t>194.52M</t>
  </si>
  <si>
    <t>33.32M</t>
  </si>
  <si>
    <t>50.8M</t>
  </si>
  <si>
    <t>(35.91M)</t>
  </si>
  <si>
    <t>(34.85M)</t>
  </si>
  <si>
    <t>(35.61M)</t>
  </si>
  <si>
    <t>(35.57M)</t>
  </si>
  <si>
    <t>(37.07M)</t>
  </si>
  <si>
    <t>22.69%</t>
  </si>
  <si>
    <t>1.87%</t>
  </si>
  <si>
    <t>8.21%</t>
  </si>
  <si>
    <t>10.89%</t>
  </si>
  <si>
    <t>27.08M</t>
  </si>
  <si>
    <t>39.14M</t>
  </si>
  <si>
    <t>37.3M</t>
  </si>
  <si>
    <t>36.53M</t>
  </si>
  <si>
    <t>35.8M</t>
  </si>
  <si>
    <t>27.95M</t>
  </si>
  <si>
    <t>50.09M</t>
  </si>
  <si>
    <t>46.68M</t>
  </si>
  <si>
    <t>75.12M</t>
  </si>
  <si>
    <t>79.25M</t>
  </si>
  <si>
    <t>17.23M</t>
  </si>
  <si>
    <t>29.69M</t>
  </si>
  <si>
    <t>29.68M</t>
  </si>
  <si>
    <t>59.07M</t>
  </si>
  <si>
    <t>62.56M</t>
  </si>
  <si>
    <t>16.69M</t>
  </si>
  <si>
    <t>5.67M</t>
  </si>
  <si>
    <t>6.42M</t>
  </si>
  <si>
    <t>6.83M</t>
  </si>
  <si>
    <t>7.26M</t>
  </si>
  <si>
    <t>983.08M</t>
  </si>
  <si>
    <t>1.41B</t>
  </si>
  <si>
    <t>34.02%</t>
  </si>
  <si>
    <t>1.73%</t>
  </si>
  <si>
    <t>4.83%</t>
  </si>
  <si>
    <t>686.18M</t>
  </si>
  <si>
    <t>1.03B</t>
  </si>
  <si>
    <t>105.72M</t>
  </si>
  <si>
    <t>147.52M</t>
  </si>
  <si>
    <t>161.84M</t>
  </si>
  <si>
    <t>197.91M</t>
  </si>
  <si>
    <t>218.66M</t>
  </si>
  <si>
    <t>580.46M</t>
  </si>
  <si>
    <t>860.77M</t>
  </si>
  <si>
    <t>864.26M</t>
  </si>
  <si>
    <t>875.72M</t>
  </si>
  <si>
    <t>901.27M</t>
  </si>
  <si>
    <t>46.94%</t>
  </si>
  <si>
    <t>4.63%</t>
  </si>
  <si>
    <t>4.31%</t>
  </si>
  <si>
    <t>162.75M</t>
  </si>
  <si>
    <t>169.84M</t>
  </si>
  <si>
    <t>167.03M</t>
  </si>
  <si>
    <t>177.26M</t>
  </si>
  <si>
    <t>164.57M</t>
  </si>
  <si>
    <t>14.14M</t>
  </si>
  <si>
    <t>24.28M</t>
  </si>
  <si>
    <t>22.36M</t>
  </si>
  <si>
    <t>12.5M</t>
  </si>
  <si>
    <t>7.5M</t>
  </si>
  <si>
    <t>11.78M</t>
  </si>
  <si>
    <t>14.44M</t>
  </si>
  <si>
    <t>12.09M</t>
  </si>
  <si>
    <t>12.36M</t>
  </si>
  <si>
    <t>148.61M</t>
  </si>
  <si>
    <t>145.56M</t>
  </si>
  <si>
    <t>145.09M</t>
  </si>
  <si>
    <t>157.67M</t>
  </si>
  <si>
    <t>142.2M</t>
  </si>
  <si>
    <t>-2.05%</t>
  </si>
  <si>
    <t>-0.32%</t>
  </si>
  <si>
    <t>8.67%</t>
  </si>
  <si>
    <t>-9.81%</t>
  </si>
  <si>
    <t>16.55%</t>
  </si>
  <si>
    <t>12.89%</t>
  </si>
  <si>
    <t>12.46%</t>
  </si>
  <si>
    <t>12.62%</t>
  </si>
  <si>
    <t>11.33%</t>
  </si>
  <si>
    <t>25.89M</t>
  </si>
  <si>
    <t>21.23M</t>
  </si>
  <si>
    <t>16.82M</t>
  </si>
  <si>
    <t>23.12M</t>
  </si>
  <si>
    <t>28.29M</t>
  </si>
  <si>
    <t>880.88M</t>
  </si>
  <si>
    <t>1.2B</t>
  </si>
  <si>
    <t>1.31B</t>
  </si>
  <si>
    <t>102.2M</t>
  </si>
  <si>
    <t>112.94M</t>
  </si>
  <si>
    <t>123.37M</t>
  </si>
  <si>
    <t>131.06M</t>
  </si>
  <si>
    <t>139.21M</t>
  </si>
  <si>
    <t>3.16M</t>
  </si>
  <si>
    <t>3.27M</t>
  </si>
  <si>
    <t>3.3M</t>
  </si>
  <si>
    <t>3.33M</t>
  </si>
  <si>
    <t>5.62M</t>
  </si>
  <si>
    <t>9.46M</t>
  </si>
  <si>
    <t>11.71M</t>
  </si>
  <si>
    <t>88.7M</t>
  </si>
  <si>
    <t>99.25M</t>
  </si>
  <si>
    <t>107.55M</t>
  </si>
  <si>
    <t>116.17M</t>
  </si>
  <si>
    <t>125.16M</t>
  </si>
  <si>
    <t>4.72M</t>
  </si>
  <si>
    <t>261000</t>
  </si>
  <si>
    <t>(527,000)</t>
  </si>
  <si>
    <t>(1.76M)</t>
  </si>
  <si>
    <t>(2.32M)</t>
  </si>
  <si>
    <t>(2.37M)</t>
  </si>
  <si>
    <t>9.20%</t>
  </si>
  <si>
    <t>9.33%</t>
  </si>
  <si>
    <t>9.59%</t>
  </si>
  <si>
    <t>9.96%</t>
  </si>
  <si>
    <t>(891,000)</t>
  </si>
  <si>
    <t>(3.65M)</t>
  </si>
  <si>
    <t>(1.82M)</t>
  </si>
  <si>
    <t>(1.69M)</t>
  </si>
  <si>
    <t>55.58M</t>
  </si>
  <si>
    <t>(6.78M)</t>
  </si>
  <si>
    <t>51.92M</t>
  </si>
  <si>
    <t>7.69M</t>
  </si>
  <si>
    <t>6.11M</t>
  </si>
  <si>
    <t>(40.91M)</t>
  </si>
  <si>
    <t>(33.82M)</t>
  </si>
  <si>
    <t>(36.25M)</t>
  </si>
  <si>
    <t>(37.21M)</t>
  </si>
  <si>
    <t>(52.63M)</t>
  </si>
  <si>
    <t>34.12M</t>
  </si>
  <si>
    <t>85.74M</t>
  </si>
  <si>
    <t>43.94M</t>
  </si>
  <si>
    <t>37.25M</t>
  </si>
  <si>
    <t>58.74M</t>
  </si>
  <si>
    <t>(39.57M)</t>
  </si>
  <si>
    <t>(13.03M)</t>
  </si>
  <si>
    <t>(30.29M)</t>
  </si>
  <si>
    <t>(91.28M)</t>
  </si>
  <si>
    <t>(793.04M)</t>
  </si>
  <si>
    <t>674.41M</t>
  </si>
  <si>
    <t>(205,000)</t>
  </si>
  <si>
    <t>2.68M</t>
  </si>
  <si>
    <t>(44.77M)</t>
  </si>
  <si>
    <t>90.81M</t>
  </si>
  <si>
    <t>(24.41M)</t>
  </si>
  <si>
    <t>(93.05M)</t>
  </si>
  <si>
    <t>(114.21M)</t>
  </si>
  <si>
    <t>302.86%</t>
  </si>
  <si>
    <t>-126.88%</t>
  </si>
  <si>
    <t>-281.14%</t>
  </si>
  <si>
    <t>-22.74%</t>
  </si>
  <si>
    <t>-58.16%</t>
  </si>
  <si>
    <t>113.21%</t>
  </si>
  <si>
    <t>-28.22%</t>
  </si>
  <si>
    <t>-106.89%</t>
  </si>
  <si>
    <t>-127.69%</t>
  </si>
  <si>
    <t>(3.68M)</t>
  </si>
  <si>
    <t>(3.85M)</t>
  </si>
  <si>
    <t>(4.05M)</t>
  </si>
  <si>
    <t>(4.15M)</t>
  </si>
  <si>
    <t>(4.46M)</t>
  </si>
  <si>
    <t>-4.43%</t>
  </si>
  <si>
    <t>-7.62%</t>
  </si>
  <si>
    <t>21.33M</t>
  </si>
  <si>
    <t>14M</t>
  </si>
  <si>
    <t>32.26M</t>
  </si>
  <si>
    <t>61.1M</t>
  </si>
  <si>
    <t>20.96M</t>
  </si>
  <si>
    <t>51.19M</t>
  </si>
  <si>
    <t>47.86M</t>
  </si>
  <si>
    <t>46.29M</t>
  </si>
  <si>
    <t>(8.49M)</t>
  </si>
  <si>
    <t>4.43M</t>
  </si>
  <si>
    <t>(249,000)</t>
  </si>
  <si>
    <t>97000</t>
  </si>
  <si>
    <t>(10M)</t>
  </si>
  <si>
    <t>(2.46M)</t>
  </si>
  <si>
    <t>(414,000)</t>
  </si>
  <si>
    <t>144000</t>
  </si>
  <si>
    <t>1.44M</t>
  </si>
  <si>
    <t>511000</t>
  </si>
  <si>
    <t>125000</t>
  </si>
  <si>
    <t>133000</t>
  </si>
  <si>
    <t>135000</t>
  </si>
  <si>
    <t>149000</t>
  </si>
  <si>
    <t>1.6M</t>
  </si>
  <si>
    <t>(39.47M)</t>
  </si>
  <si>
    <t>(2.84M)</t>
  </si>
  <si>
    <t>(12.73M)</t>
  </si>
  <si>
    <t>29.19M</t>
  </si>
  <si>
    <t>(31.93M)</t>
  </si>
  <si>
    <t>9.71M</t>
  </si>
  <si>
    <t>53.66M</t>
  </si>
  <si>
    <t>-209.39%</t>
  </si>
  <si>
    <t>130.42%</t>
  </si>
  <si>
    <t>452.43%</t>
  </si>
  <si>
    <t>-45.60%</t>
  </si>
  <si>
    <t>37.93%</t>
  </si>
  <si>
    <t>-39.81%</t>
  </si>
  <si>
    <t>61.64%</t>
  </si>
  <si>
    <t>32.64%</t>
  </si>
  <si>
    <t>14.11M</t>
  </si>
  <si>
    <t>122.52M</t>
  </si>
  <si>
    <t>19.48M</t>
  </si>
  <si>
    <t>(14.67M)</t>
  </si>
  <si>
    <t>(49.74M)</t>
  </si>
  <si>
    <t>59.98M</t>
  </si>
  <si>
    <t>32.36M</t>
  </si>
  <si>
    <t>33.58M</t>
  </si>
  <si>
    <t>108.29%</t>
  </si>
  <si>
    <t>-46.05%</t>
  </si>
  <si>
    <t>-29.21%</t>
  </si>
  <si>
    <t>46.58%</t>
  </si>
  <si>
    <t>16.90%</t>
  </si>
  <si>
    <t>Cadence Design Systems, Inc. (CDNS)</t>
  </si>
  <si>
    <t>35.05</t>
  </si>
  <si>
    <t>35.09</t>
  </si>
  <si>
    <t>34.92</t>
  </si>
  <si>
    <t>35.07 x 400</t>
  </si>
  <si>
    <t>35.08 x 300</t>
  </si>
  <si>
    <t>34.83 - 35.10</t>
  </si>
  <si>
    <t>23.83 - 35.69</t>
  </si>
  <si>
    <t>879387</t>
  </si>
  <si>
    <t>1885450</t>
  </si>
  <si>
    <t>9.8B</t>
  </si>
  <si>
    <t>1.06</t>
  </si>
  <si>
    <t>45.05</t>
  </si>
  <si>
    <t>0.78</t>
  </si>
  <si>
    <t>33.71</t>
  </si>
  <si>
    <t>476.17M</t>
  </si>
  <si>
    <t>481.94M</t>
  </si>
  <si>
    <t>1.93B</t>
  </si>
  <si>
    <t>473.5M</t>
  </si>
  <si>
    <t>476.1M</t>
  </si>
  <si>
    <t>1.92B</t>
  </si>
  <si>
    <t>480M</t>
  </si>
  <si>
    <t>487.4M</t>
  </si>
  <si>
    <t>1.95B</t>
  </si>
  <si>
    <t>2.07B</t>
  </si>
  <si>
    <t>453.02M</t>
  </si>
  <si>
    <t>446.22M</t>
  </si>
  <si>
    <t>5.10%</t>
  </si>
  <si>
    <t>6.40%</t>
  </si>
  <si>
    <t>0.28</t>
  </si>
  <si>
    <t>0.33</t>
  </si>
  <si>
    <t>0.29</t>
  </si>
  <si>
    <t>0.3</t>
  </si>
  <si>
    <t>0.34</t>
  </si>
  <si>
    <t>CDNS</t>
  </si>
  <si>
    <t>10.30%</t>
  </si>
  <si>
    <t>14.00%</t>
  </si>
  <si>
    <t>8.70%</t>
  </si>
  <si>
    <t>10.55%</t>
  </si>
  <si>
    <t>12.60%</t>
  </si>
  <si>
    <t>9.79B</t>
  </si>
  <si>
    <t>45.03</t>
  </si>
  <si>
    <t>23.35</t>
  </si>
  <si>
    <t>2.41</t>
  </si>
  <si>
    <t>5.31</t>
  </si>
  <si>
    <t>11.65</t>
  </si>
  <si>
    <t>Apr 1, 2017</t>
  </si>
  <si>
    <t>11.97%</t>
  </si>
  <si>
    <t>15.77%</t>
  </si>
  <si>
    <t>7.69%</t>
  </si>
  <si>
    <t>21.28%</t>
  </si>
  <si>
    <t>1.85B</t>
  </si>
  <si>
    <t>6.64</t>
  </si>
  <si>
    <t>1.56B</t>
  </si>
  <si>
    <t>408.3M</t>
  </si>
  <si>
    <t>220.78M</t>
  </si>
  <si>
    <t>35.00%</t>
  </si>
  <si>
    <t>547.61M</t>
  </si>
  <si>
    <t>693.71M</t>
  </si>
  <si>
    <t>82.53</t>
  </si>
  <si>
    <t>3.01</t>
  </si>
  <si>
    <t>454.12M</t>
  </si>
  <si>
    <t>341.46M</t>
  </si>
  <si>
    <t>35.80%</t>
  </si>
  <si>
    <t>35.69</t>
  </si>
  <si>
    <t>23.83</t>
  </si>
  <si>
    <t>34.38</t>
  </si>
  <si>
    <t>31.53</t>
  </si>
  <si>
    <t>1.89M</t>
  </si>
  <si>
    <t>1.18M</t>
  </si>
  <si>
    <t>279.6M</t>
  </si>
  <si>
    <t>275.97M</t>
  </si>
  <si>
    <t>105.80%</t>
  </si>
  <si>
    <t>2.7</t>
  </si>
  <si>
    <t>5.27M</t>
  </si>
  <si>
    <t>Nov 17, 1997</t>
  </si>
  <si>
    <t>Mr. Lip-Bu Tan</t>
  </si>
  <si>
    <t>Pres, Chief Exec. Officer &amp; Director</t>
  </si>
  <si>
    <t>15.2M</t>
  </si>
  <si>
    <t>Mr. Geoffrey G. Ribar</t>
  </si>
  <si>
    <t>Sr. VP &amp; CFO</t>
  </si>
  <si>
    <t>735.46k</t>
  </si>
  <si>
    <t>Mr. Aneel Zaman</t>
  </si>
  <si>
    <t>Sr. VP of Worldwide Field Operations</t>
  </si>
  <si>
    <t>772.13k</t>
  </si>
  <si>
    <t>166.12k</t>
  </si>
  <si>
    <t>Mr. Anirudh Devgan Ph.D.</t>
  </si>
  <si>
    <t>Exec. VP - R&amp;D and GM of Digital, Signoff Group, System &amp; Verification Group</t>
  </si>
  <si>
    <t>760.85k</t>
  </si>
  <si>
    <t>Mr. James Haddad</t>
  </si>
  <si>
    <t>Corp. VP of Corp. Fin. and Treasurer</t>
  </si>
  <si>
    <t>1.33B</t>
  </si>
  <si>
    <t>1.58B</t>
  </si>
  <si>
    <t>1.7B</t>
  </si>
  <si>
    <t>10.08%</t>
  </si>
  <si>
    <t>8.27%</t>
  </si>
  <si>
    <t>7.66%</t>
  </si>
  <si>
    <t>6.70%</t>
  </si>
  <si>
    <t>Cost of Goods Sold (COGS) incl. D&amp;A</t>
  </si>
  <si>
    <t>206.2M</t>
  </si>
  <si>
    <t>219.62M</t>
  </si>
  <si>
    <t>247.72M</t>
  </si>
  <si>
    <t>262.17M</t>
  </si>
  <si>
    <t>274.59M</t>
  </si>
  <si>
    <t>COGS excluding D&amp;A</t>
  </si>
  <si>
    <t>121.31M</t>
  </si>
  <si>
    <t>132.09M</t>
  </si>
  <si>
    <t>144M</t>
  </si>
  <si>
    <t>155M</t>
  </si>
  <si>
    <t>89.22M</t>
  </si>
  <si>
    <t>98.31M</t>
  </si>
  <si>
    <t>115.63M</t>
  </si>
  <si>
    <t>118.17M</t>
  </si>
  <si>
    <t>119.59M</t>
  </si>
  <si>
    <t>Depreciation</t>
  </si>
  <si>
    <t>60.6M</t>
  </si>
  <si>
    <t>54.87M</t>
  </si>
  <si>
    <t>54.71M</t>
  </si>
  <si>
    <t>53.92M</t>
  </si>
  <si>
    <t>59.11M</t>
  </si>
  <si>
    <t>Amortization of Intangibles</t>
  </si>
  <si>
    <t>28.62M</t>
  </si>
  <si>
    <t>43.44M</t>
  </si>
  <si>
    <t>60.92M</t>
  </si>
  <si>
    <t>64.25M</t>
  </si>
  <si>
    <t>60.48M</t>
  </si>
  <si>
    <t>COGS Growth</t>
  </si>
  <si>
    <t>6.51%</t>
  </si>
  <si>
    <t>12.80%</t>
  </si>
  <si>
    <t>5.83%</t>
  </si>
  <si>
    <t>Gross Income</t>
  </si>
  <si>
    <t>1.24B</t>
  </si>
  <si>
    <t>1.54B</t>
  </si>
  <si>
    <t>Gross Income Growth</t>
  </si>
  <si>
    <t>10.74%</t>
  </si>
  <si>
    <t>7.47%</t>
  </si>
  <si>
    <t>7.05%</t>
  </si>
  <si>
    <t>Gross Profit Margin</t>
  </si>
  <si>
    <t>84.88%</t>
  </si>
  <si>
    <t>SG&amp;A Expense</t>
  </si>
  <si>
    <t>908.44M</t>
  </si>
  <si>
    <t>Research &amp; Development</t>
  </si>
  <si>
    <t>454.09M</t>
  </si>
  <si>
    <t>534.02M</t>
  </si>
  <si>
    <t>603.01M</t>
  </si>
  <si>
    <t>637.57M</t>
  </si>
  <si>
    <t>735.34M</t>
  </si>
  <si>
    <t>Other SG&amp;A</t>
  </si>
  <si>
    <t>454.35M</t>
  </si>
  <si>
    <t>490.77M</t>
  </si>
  <si>
    <t>511.37M</t>
  </si>
  <si>
    <t>511.71M</t>
  </si>
  <si>
    <t>519.2M</t>
  </si>
  <si>
    <t>SGA Growth</t>
  </si>
  <si>
    <t>12.81%</t>
  </si>
  <si>
    <t>3.13%</t>
  </si>
  <si>
    <t>9.16%</t>
  </si>
  <si>
    <t>27.16M</t>
  </si>
  <si>
    <t>14.15M</t>
  </si>
  <si>
    <t>5.21M</t>
  </si>
  <si>
    <t>42.06M</t>
  </si>
  <si>
    <t>EBIT after Unusual Expense</t>
  </si>
  <si>
    <t>210.57M</t>
  </si>
  <si>
    <t>188.54M</t>
  </si>
  <si>
    <t>204.69M</t>
  </si>
  <si>
    <t>285.43M</t>
  </si>
  <si>
    <t>244.9M</t>
  </si>
  <si>
    <t>Non Operating Income/Expense</t>
  </si>
  <si>
    <t>10.97M</t>
  </si>
  <si>
    <t>6.33M</t>
  </si>
  <si>
    <t>8.61M</t>
  </si>
  <si>
    <t>7.81M</t>
  </si>
  <si>
    <t>13.01M</t>
  </si>
  <si>
    <t>1.71M</t>
  </si>
  <si>
    <t>2.92M</t>
  </si>
  <si>
    <t>Interest Expense</t>
  </si>
  <si>
    <t>34.74M</t>
  </si>
  <si>
    <t>37.58M</t>
  </si>
  <si>
    <t>28.31M</t>
  </si>
  <si>
    <t>23.67M</t>
  </si>
  <si>
    <t>Interest Expense Growth</t>
  </si>
  <si>
    <t>8.17%</t>
  </si>
  <si>
    <t>-9.21%</t>
  </si>
  <si>
    <t>-17.03%</t>
  </si>
  <si>
    <t>-16.39%</t>
  </si>
  <si>
    <t>Gross Interest Expense</t>
  </si>
  <si>
    <t>188.27M</t>
  </si>
  <si>
    <t>159M</t>
  </si>
  <si>
    <t>181M</t>
  </si>
  <si>
    <t>267.6M</t>
  </si>
  <si>
    <t>237.15M</t>
  </si>
  <si>
    <t>-15.55%</t>
  </si>
  <si>
    <t>13.84%</t>
  </si>
  <si>
    <t>47.84%</t>
  </si>
  <si>
    <t>13.06%</t>
  </si>
  <si>
    <t>Income Tax</t>
  </si>
  <si>
    <t>(251.68M)</t>
  </si>
  <si>
    <t>(5.25M)</t>
  </si>
  <si>
    <t>22.1M</t>
  </si>
  <si>
    <t>15.18M</t>
  </si>
  <si>
    <t>34.07M</t>
  </si>
  <si>
    <t>Income Tax - Current Domestic</t>
  </si>
  <si>
    <t>(30.66M)</t>
  </si>
  <si>
    <t>(30.92M)</t>
  </si>
  <si>
    <t>(9.47M)</t>
  </si>
  <si>
    <t>3.71M</t>
  </si>
  <si>
    <t>4.89M</t>
  </si>
  <si>
    <t>Income Tax - Current Foreign</t>
  </si>
  <si>
    <t>19.41M</t>
  </si>
  <si>
    <t>28.04M</t>
  </si>
  <si>
    <t>19.1M</t>
  </si>
  <si>
    <t>24.62M</t>
  </si>
  <si>
    <t>34.05M</t>
  </si>
  <si>
    <t>Income Tax - Deferred Domestic</t>
  </si>
  <si>
    <t>(232.63M)</t>
  </si>
  <si>
    <t>7.93M</t>
  </si>
  <si>
    <t>715000</t>
  </si>
  <si>
    <t>Income Tax - Deferred Foreign</t>
  </si>
  <si>
    <t>(7.8M)</t>
  </si>
  <si>
    <t>(10.29M)</t>
  </si>
  <si>
    <t>(5.58M)</t>
  </si>
  <si>
    <t>439.95M</t>
  </si>
  <si>
    <t>164.24M</t>
  </si>
  <si>
    <t>158.9M</t>
  </si>
  <si>
    <t>252.42M</t>
  </si>
  <si>
    <t>203.09M</t>
  </si>
  <si>
    <t>-62.67%</t>
  </si>
  <si>
    <t>-3.25%</t>
  </si>
  <si>
    <t>58.85%</t>
  </si>
  <si>
    <t>-19.54%</t>
  </si>
  <si>
    <t>Net Margin Growth</t>
  </si>
  <si>
    <t>11.18%</t>
  </si>
  <si>
    <t>1.63</t>
  </si>
  <si>
    <t>0.59</t>
  </si>
  <si>
    <t>0.71</t>
  </si>
  <si>
    <t>-63.80%</t>
  </si>
  <si>
    <t>-5.08%</t>
  </si>
  <si>
    <t>57.14%</t>
  </si>
  <si>
    <t>-19.32%</t>
  </si>
  <si>
    <t>270.48M</t>
  </si>
  <si>
    <t>277.8M</t>
  </si>
  <si>
    <t>283.35M</t>
  </si>
  <si>
    <t>288.02M</t>
  </si>
  <si>
    <t>284.5M</t>
  </si>
  <si>
    <t>1.57</t>
  </si>
  <si>
    <t>0.52</t>
  </si>
  <si>
    <t>-64.33%</t>
  </si>
  <si>
    <t>-7.14%</t>
  </si>
  <si>
    <t>55.77%</t>
  </si>
  <si>
    <t>-13.58%</t>
  </si>
  <si>
    <t>280.67M</t>
  </si>
  <si>
    <t>294.56M</t>
  </si>
  <si>
    <t>306.78M</t>
  </si>
  <si>
    <t>312.3M</t>
  </si>
  <si>
    <t>291.26M</t>
  </si>
  <si>
    <t>301M</t>
  </si>
  <si>
    <t>314.01M</t>
  </si>
  <si>
    <t>334.47M</t>
  </si>
  <si>
    <t>408.81M</t>
  </si>
  <si>
    <t>406.54M</t>
  </si>
  <si>
    <t>EBITDA Growth</t>
  </si>
  <si>
    <t>4.32%</t>
  </si>
  <si>
    <t>22.23%</t>
  </si>
  <si>
    <t>-0.55%</t>
  </si>
  <si>
    <t>EBITDA Margin</t>
  </si>
  <si>
    <t>22.39%</t>
  </si>
  <si>
    <t>939.87M</t>
  </si>
  <si>
    <t>711.18M</t>
  </si>
  <si>
    <t>468.29M</t>
  </si>
  <si>
    <t>160.02M</t>
  </si>
  <si>
    <t>536.26M</t>
  </si>
  <si>
    <t>932.16M</t>
  </si>
  <si>
    <t>616.69M</t>
  </si>
  <si>
    <t>465.23M</t>
  </si>
  <si>
    <t>Short-Term Investments</t>
  </si>
  <si>
    <t>970.19M</t>
  </si>
  <si>
    <t>403.61M</t>
  </si>
  <si>
    <t>614.38M</t>
  </si>
  <si>
    <t>94.5M</t>
  </si>
  <si>
    <t>3.06M</t>
  </si>
  <si>
    <t>-16.84%</t>
  </si>
  <si>
    <t>64.55%</t>
  </si>
  <si>
    <t>-54.01%</t>
  </si>
  <si>
    <t>-34.15%</t>
  </si>
  <si>
    <t>Cash &amp; ST Investments / Total Assets</t>
  </si>
  <si>
    <t>49.42%</t>
  </si>
  <si>
    <t>38.70%</t>
  </si>
  <si>
    <t>48.19%</t>
  </si>
  <si>
    <t>30.25%</t>
  </si>
  <si>
    <t>22.33%</t>
  </si>
  <si>
    <t>Total Accounts Receivable</t>
  </si>
  <si>
    <t>97.82M</t>
  </si>
  <si>
    <t>107.62M</t>
  </si>
  <si>
    <t>122.49M</t>
  </si>
  <si>
    <t>164.85M</t>
  </si>
  <si>
    <t>157.17M</t>
  </si>
  <si>
    <t>Accounts Receivables, Net</t>
  </si>
  <si>
    <t>97.91M</t>
  </si>
  <si>
    <t>Accounts Receivables, Gross</t>
  </si>
  <si>
    <t>97.99M</t>
  </si>
  <si>
    <t>Bad Debt/Doubtful Accounts</t>
  </si>
  <si>
    <t>(85,000)</t>
  </si>
  <si>
    <t>Other Receivables</t>
  </si>
  <si>
    <t>Accounts Receivable Growth</t>
  </si>
  <si>
    <t>10.02%</t>
  </si>
  <si>
    <t>13.81%</t>
  </si>
  <si>
    <t>34.58%</t>
  </si>
  <si>
    <t>-4.66%</t>
  </si>
  <si>
    <t>Accounts Receivable Turnover</t>
  </si>
  <si>
    <t>13.56</t>
  </si>
  <si>
    <t>13.57</t>
  </si>
  <si>
    <t>12.91</t>
  </si>
  <si>
    <t>10.33</t>
  </si>
  <si>
    <t>11.55</t>
  </si>
  <si>
    <t>Inventories</t>
  </si>
  <si>
    <t>36.16M</t>
  </si>
  <si>
    <t>50.22M</t>
  </si>
  <si>
    <t>39.48M</t>
  </si>
  <si>
    <t>Finished Goods</t>
  </si>
  <si>
    <t>12.51M</t>
  </si>
  <si>
    <t>19.67M</t>
  </si>
  <si>
    <t>13.97M</t>
  </si>
  <si>
    <t>16.26M</t>
  </si>
  <si>
    <t>Work in Progress</t>
  </si>
  <si>
    <t>Raw Materials</t>
  </si>
  <si>
    <t>23.65M</t>
  </si>
  <si>
    <t>30.55M</t>
  </si>
  <si>
    <t>42.43M</t>
  </si>
  <si>
    <t>40.5M</t>
  </si>
  <si>
    <t>26.59M</t>
  </si>
  <si>
    <t>Progress Payments &amp; Other</t>
  </si>
  <si>
    <t>Other Current Assets</t>
  </si>
  <si>
    <t>127.04M</t>
  </si>
  <si>
    <t>123.38M</t>
  </si>
  <si>
    <t>126.31M</t>
  </si>
  <si>
    <t>31.97M</t>
  </si>
  <si>
    <t>37.1M</t>
  </si>
  <si>
    <t>Miscellaneous Current Assets</t>
  </si>
  <si>
    <t>Total Current Assets</t>
  </si>
  <si>
    <t>964.76M</t>
  </si>
  <si>
    <t>702.03M</t>
  </si>
  <si>
    <t>244.44M</t>
  </si>
  <si>
    <t>238.72M</t>
  </si>
  <si>
    <t>8,252.5T</t>
  </si>
  <si>
    <t>228.6M</t>
  </si>
  <si>
    <t>238.61M</t>
  </si>
  <si>
    <t>Property, Plant &amp; Equipment - Gross</t>
  </si>
  <si>
    <t>879.89M</t>
  </si>
  <si>
    <t>807.21M</t>
  </si>
  <si>
    <t>809.94M</t>
  </si>
  <si>
    <t>851.57M</t>
  </si>
  <si>
    <t>Buildings</t>
  </si>
  <si>
    <t>127.2M</t>
  </si>
  <si>
    <t>126.51M</t>
  </si>
  <si>
    <t>126.38M</t>
  </si>
  <si>
    <t>126.16M</t>
  </si>
  <si>
    <t>126.02M</t>
  </si>
  <si>
    <t>Land &amp; Improvements</t>
  </si>
  <si>
    <t>61.24M</t>
  </si>
  <si>
    <t>55.98M</t>
  </si>
  <si>
    <t>55.93M</t>
  </si>
  <si>
    <t>55.79M</t>
  </si>
  <si>
    <t>Computer Software and Equipment</t>
  </si>
  <si>
    <t>541.18M</t>
  </si>
  <si>
    <t>462.04M</t>
  </si>
  <si>
    <t>445.54M</t>
  </si>
  <si>
    <t>471.84M</t>
  </si>
  <si>
    <t>503.54M</t>
  </si>
  <si>
    <t>Other Property, Plant &amp; Equipment</t>
  </si>
  <si>
    <t>104.2M</t>
  </si>
  <si>
    <t>116.08M</t>
  </si>
  <si>
    <t>113.55M</t>
  </si>
  <si>
    <t>112.25M</t>
  </si>
  <si>
    <t>118.62M</t>
  </si>
  <si>
    <t>Accumulated Depreciation</t>
  </si>
  <si>
    <t>635.45M</t>
  </si>
  <si>
    <t>568.49M</t>
  </si>
  <si>
    <t>552.55M</t>
  </si>
  <si>
    <t>581.35M</t>
  </si>
  <si>
    <t>612.96M</t>
  </si>
  <si>
    <t>Total Investments and Advances</t>
  </si>
  <si>
    <t>7.29M</t>
  </si>
  <si>
    <t>6.68M</t>
  </si>
  <si>
    <t>6.14M</t>
  </si>
  <si>
    <t>3.92M</t>
  </si>
  <si>
    <t>3.17M</t>
  </si>
  <si>
    <t>Other Long-Term Investments</t>
  </si>
  <si>
    <t>3.04M</t>
  </si>
  <si>
    <t>Long-Term Note Receivable</t>
  </si>
  <si>
    <t>7.56M</t>
  </si>
  <si>
    <t>3.67M</t>
  </si>
  <si>
    <t>12.95M</t>
  </si>
  <si>
    <t>418.2M</t>
  </si>
  <si>
    <t>285.3T</t>
  </si>
  <si>
    <t>914.7M</t>
  </si>
  <si>
    <t>848.25M</t>
  </si>
  <si>
    <t>831.58M</t>
  </si>
  <si>
    <t>Net Goodwill</t>
  </si>
  <si>
    <t>233.27M</t>
  </si>
  <si>
    <t>7,032.5T</t>
  </si>
  <si>
    <t>553.77M</t>
  </si>
  <si>
    <t>551.77M</t>
  </si>
  <si>
    <t>572.76M</t>
  </si>
  <si>
    <t>Net Other Intangibles</t>
  </si>
  <si>
    <t>184.94M</t>
  </si>
  <si>
    <t>(6,747.19T)</t>
  </si>
  <si>
    <t>360.93M</t>
  </si>
  <si>
    <t>296.48M</t>
  </si>
  <si>
    <t>258.81M</t>
  </si>
  <si>
    <t>46.56M</t>
  </si>
  <si>
    <t>45.3M</t>
  </si>
  <si>
    <t>62.26M</t>
  </si>
  <si>
    <t>55.34M</t>
  </si>
  <si>
    <t>52.03M</t>
  </si>
  <si>
    <t>Tangible Other Assets</t>
  </si>
  <si>
    <t>21.43M</t>
  </si>
  <si>
    <t>35.22M</t>
  </si>
  <si>
    <t>2.29B</t>
  </si>
  <si>
    <t>2.43B</t>
  </si>
  <si>
    <t>3.21B</t>
  </si>
  <si>
    <t>2.35B</t>
  </si>
  <si>
    <t>2.1B</t>
  </si>
  <si>
    <t>Assets - Total - Growth</t>
  </si>
  <si>
    <t>6.19%</t>
  </si>
  <si>
    <t>32.16%</t>
  </si>
  <si>
    <t>-26.75%</t>
  </si>
  <si>
    <t>-10.81%</t>
  </si>
  <si>
    <t>750.17M</t>
  </si>
  <si>
    <t>631.64M</t>
  </si>
  <si>
    <t>866.43M</t>
  </si>
  <si>
    <t>Accounts Payable</t>
  </si>
  <si>
    <t>6.41M</t>
  </si>
  <si>
    <t>12.1M</t>
  </si>
  <si>
    <t>25.15M</t>
  </si>
  <si>
    <t>Accounts Payable Growth</t>
  </si>
  <si>
    <t>289.32%</t>
  </si>
  <si>
    <t>-51.52%</t>
  </si>
  <si>
    <t>107.83%</t>
  </si>
  <si>
    <t>-82.64%</t>
  </si>
  <si>
    <t>Income Tax Payable</t>
  </si>
  <si>
    <t>2.31M</t>
  </si>
  <si>
    <t>11.06M</t>
  </si>
  <si>
    <t>9.12M</t>
  </si>
  <si>
    <t>11.02M</t>
  </si>
  <si>
    <t>18.38M</t>
  </si>
  <si>
    <t>Other Current Liabilities</t>
  </si>
  <si>
    <t>458.39M</t>
  </si>
  <si>
    <t>480.54M</t>
  </si>
  <si>
    <t>505.44M</t>
  </si>
  <si>
    <t>500.13M</t>
  </si>
  <si>
    <t>512.81M</t>
  </si>
  <si>
    <t>Dividends Payable</t>
  </si>
  <si>
    <t>Accrued Payroll</t>
  </si>
  <si>
    <t>129.96M</t>
  </si>
  <si>
    <t>145.05M</t>
  </si>
  <si>
    <t>151.53M</t>
  </si>
  <si>
    <t>155.59M</t>
  </si>
  <si>
    <t>174.94M</t>
  </si>
  <si>
    <t>Miscellaneous Current Liabilities</t>
  </si>
  <si>
    <t>328.43M</t>
  </si>
  <si>
    <t>335.5M</t>
  </si>
  <si>
    <t>353.92M</t>
  </si>
  <si>
    <t>344.54M</t>
  </si>
  <si>
    <t>337.88M</t>
  </si>
  <si>
    <t>Total Current Liabilities</t>
  </si>
  <si>
    <t>536.31M</t>
  </si>
  <si>
    <t>585.56M</t>
  </si>
  <si>
    <t>348.68M</t>
  </si>
  <si>
    <t>348.79M</t>
  </si>
  <si>
    <t>643.49M</t>
  </si>
  <si>
    <t>Long-Term Debt excl. Capitalized Leases</t>
  </si>
  <si>
    <t>Non-Convertible Debt</t>
  </si>
  <si>
    <t>Convertible Debt</t>
  </si>
  <si>
    <t>Provision for Risks &amp; Charges</t>
  </si>
  <si>
    <t>27.94M</t>
  </si>
  <si>
    <t>23.96M</t>
  </si>
  <si>
    <t>6.28M</t>
  </si>
  <si>
    <t>7.39M</t>
  </si>
  <si>
    <t>(171.72M)</t>
  </si>
  <si>
    <t>(144.55M)</t>
  </si>
  <si>
    <t>(140.97M)</t>
  </si>
  <si>
    <t>(245.65M)</t>
  </si>
  <si>
    <t>(256.55M)</t>
  </si>
  <si>
    <t>Deferred Taxes - Credit</t>
  </si>
  <si>
    <t>Deferred Taxes - Debit</t>
  </si>
  <si>
    <t>171.72M</t>
  </si>
  <si>
    <t>144.55M</t>
  </si>
  <si>
    <t>140.97M</t>
  </si>
  <si>
    <t>245.65M</t>
  </si>
  <si>
    <t>256.55M</t>
  </si>
  <si>
    <t>126.62M</t>
  </si>
  <si>
    <t>100.33M</t>
  </si>
  <si>
    <t>83.53M</t>
  </si>
  <si>
    <t>118.7M</t>
  </si>
  <si>
    <t>76.09M</t>
  </si>
  <si>
    <t>47.48M</t>
  </si>
  <si>
    <t>52.33M</t>
  </si>
  <si>
    <t>53.32M</t>
  </si>
  <si>
    <t>51.93M</t>
  </si>
  <si>
    <t>Deferred Income</t>
  </si>
  <si>
    <t>50.53M</t>
  </si>
  <si>
    <t>52.85M</t>
  </si>
  <si>
    <t>54.73M</t>
  </si>
  <si>
    <t>30.21M</t>
  </si>
  <si>
    <t>66.77M</t>
  </si>
  <si>
    <t>1.37B</t>
  </si>
  <si>
    <t>1.88B</t>
  </si>
  <si>
    <t>974.9M</t>
  </si>
  <si>
    <t>Non-Equity Reserves</t>
  </si>
  <si>
    <t>Total Liabilities / Total Assets</t>
  </si>
  <si>
    <t>59.98%</t>
  </si>
  <si>
    <t>52.40%</t>
  </si>
  <si>
    <t>58.45%</t>
  </si>
  <si>
    <t>41.47%</t>
  </si>
  <si>
    <t>64.63%</t>
  </si>
  <si>
    <t>915.17M</t>
  </si>
  <si>
    <t>1.38B</t>
  </si>
  <si>
    <t>741.77M</t>
  </si>
  <si>
    <t>1.72B</t>
  </si>
  <si>
    <t>1.76B</t>
  </si>
  <si>
    <t>1.86B</t>
  </si>
  <si>
    <t>(649.55M)</t>
  </si>
  <si>
    <t>(485.31M)</t>
  </si>
  <si>
    <t>(326.41M)</t>
  </si>
  <si>
    <t>(73.99M)</t>
  </si>
  <si>
    <t>136.9M</t>
  </si>
  <si>
    <t>48.65M</t>
  </si>
  <si>
    <t>27.18M</t>
  </si>
  <si>
    <t>15.71M</t>
  </si>
  <si>
    <t>(9.57M)</t>
  </si>
  <si>
    <t>(22.37M)</t>
  </si>
  <si>
    <t>526000</t>
  </si>
  <si>
    <t>346000</t>
  </si>
  <si>
    <t>210000</t>
  </si>
  <si>
    <t>926000</t>
  </si>
  <si>
    <t>(200.79M)</t>
  </si>
  <si>
    <t>(140.14M)</t>
  </si>
  <si>
    <t>(203.79M)</t>
  </si>
  <si>
    <t>(400.56M)</t>
  </si>
  <si>
    <t>(1.19B)</t>
  </si>
  <si>
    <t>40.02%</t>
  </si>
  <si>
    <t>47.60%</t>
  </si>
  <si>
    <t>41.55%</t>
  </si>
  <si>
    <t>58.53%</t>
  </si>
  <si>
    <t>35.37%</t>
  </si>
  <si>
    <t>Net Income before Extraordinaries</t>
  </si>
  <si>
    <t>Depreciation, Depletion &amp; Amortization</t>
  </si>
  <si>
    <t>Depreciation and Depletion</t>
  </si>
  <si>
    <t>Amortization of Intangible Assets</t>
  </si>
  <si>
    <t>Deferred Taxes &amp; Investment Tax Credit</t>
  </si>
  <si>
    <t>(240.42M)</t>
  </si>
  <si>
    <t>12.48M</t>
  </si>
  <si>
    <t>(13.15M)</t>
  </si>
  <si>
    <t>(4.87M)</t>
  </si>
  <si>
    <t>Investment Tax Credit</t>
  </si>
  <si>
    <t>68.28M</t>
  </si>
  <si>
    <t>90.29M</t>
  </si>
  <si>
    <t>106.47M</t>
  </si>
  <si>
    <t>100.27M</t>
  </si>
  <si>
    <t>108.67M</t>
  </si>
  <si>
    <t>Funds from Operations</t>
  </si>
  <si>
    <t>357.03M</t>
  </si>
  <si>
    <t>350.48M</t>
  </si>
  <si>
    <t>393.48M</t>
  </si>
  <si>
    <t>457.7M</t>
  </si>
  <si>
    <t>426.47M</t>
  </si>
  <si>
    <t>Extraordinaries</t>
  </si>
  <si>
    <t>Changes in Working Capital</t>
  </si>
  <si>
    <t>(41.03M)</t>
  </si>
  <si>
    <t>17.13M</t>
  </si>
  <si>
    <t>(76.76M)</t>
  </si>
  <si>
    <t>(79.5M)</t>
  </si>
  <si>
    <t>18.41M</t>
  </si>
  <si>
    <t>Receivables</t>
  </si>
  <si>
    <t>45.63M</t>
  </si>
  <si>
    <t>(3.61M)</t>
  </si>
  <si>
    <t>(17.93M)</t>
  </si>
  <si>
    <t>(44.73M)</t>
  </si>
  <si>
    <t>(3.3M)</t>
  </si>
  <si>
    <t>17.52M</t>
  </si>
  <si>
    <t>41.73M</t>
  </si>
  <si>
    <t>Other Assets/Liabilities</t>
  </si>
  <si>
    <t>(109.43M)</t>
  </si>
  <si>
    <t>(6.39M)</t>
  </si>
  <si>
    <t>(50.98M)</t>
  </si>
  <si>
    <t>(48.97M)</t>
  </si>
  <si>
    <t>Net Operating Cash Flow</t>
  </si>
  <si>
    <t>315.99M</t>
  </si>
  <si>
    <t>367.61M</t>
  </si>
  <si>
    <t>316.72M</t>
  </si>
  <si>
    <t>378.2M</t>
  </si>
  <si>
    <t>444.88M</t>
  </si>
  <si>
    <t>Net Operating Cash Flow Growth</t>
  </si>
  <si>
    <t>16.33%</t>
  </si>
  <si>
    <t>-13.84%</t>
  </si>
  <si>
    <t>19.41%</t>
  </si>
  <si>
    <t>17.63%</t>
  </si>
  <si>
    <t>Net Operating Cash Flow / Sales</t>
  </si>
  <si>
    <t>25.18%</t>
  </si>
  <si>
    <t>20.03%</t>
  </si>
  <si>
    <t>22.22%</t>
  </si>
  <si>
    <t>24.50%</t>
  </si>
  <si>
    <t>(35.97M)</t>
  </si>
  <si>
    <t>(44.93M)</t>
  </si>
  <si>
    <t>(39.81M)</t>
  </si>
  <si>
    <t>(44.81M)</t>
  </si>
  <si>
    <t>(53.71M)</t>
  </si>
  <si>
    <t>-24.92%</t>
  </si>
  <si>
    <t>11.39%</t>
  </si>
  <si>
    <t>-12.55%</t>
  </si>
  <si>
    <t>-19.87%</t>
  </si>
  <si>
    <t>Capital Expenditures / Sales</t>
  </si>
  <si>
    <t>-3.08%</t>
  </si>
  <si>
    <t>-2.52%</t>
  </si>
  <si>
    <t>-2.63%</t>
  </si>
  <si>
    <t>-2.96%</t>
  </si>
  <si>
    <t>(41.63M)</t>
  </si>
  <si>
    <t>923000</t>
  </si>
  <si>
    <t>(98.84M)</t>
  </si>
  <si>
    <t>10.86M</t>
  </si>
  <si>
    <t>8.92M</t>
  </si>
  <si>
    <t>304000</t>
  </si>
  <si>
    <t>95.77M</t>
  </si>
  <si>
    <t>(121.4M)</t>
  </si>
  <si>
    <t>(111.7M)</t>
  </si>
  <si>
    <t>(124.17M)</t>
  </si>
  <si>
    <t>(96.53M)</t>
  </si>
  <si>
    <t>(20.53M)</t>
  </si>
  <si>
    <t>22.56M</t>
  </si>
  <si>
    <t>122.56M</t>
  </si>
  <si>
    <t>133.08M</t>
  </si>
  <si>
    <t>96.84M</t>
  </si>
  <si>
    <t>116.3M</t>
  </si>
  <si>
    <t>(66.43M)</t>
  </si>
  <si>
    <t>(392.83M)</t>
  </si>
  <si>
    <t>(167.12M)</t>
  </si>
  <si>
    <t>(201.24M)</t>
  </si>
  <si>
    <t>(426.9M)</t>
  </si>
  <si>
    <t>(198.02M)</t>
  </si>
  <si>
    <t>(44.5M)</t>
  </si>
  <si>
    <t>-112.13%</t>
  </si>
  <si>
    <t>53.62%</t>
  </si>
  <si>
    <t>77.52%</t>
  </si>
  <si>
    <t>103.05%</t>
  </si>
  <si>
    <t>Net Investing Cash Flow / Sales</t>
  </si>
  <si>
    <t>-15.17%</t>
  </si>
  <si>
    <t>-29.24%</t>
  </si>
  <si>
    <t>-12.53%</t>
  </si>
  <si>
    <t>-2.61%</t>
  </si>
  <si>
    <t>0.07%</t>
  </si>
  <si>
    <t>32.69M</t>
  </si>
  <si>
    <t>42.66M</t>
  </si>
  <si>
    <t>(34.2M)</t>
  </si>
  <si>
    <t>(258.25M)</t>
  </si>
  <si>
    <t>(904.85M)</t>
  </si>
  <si>
    <t>(100.12M)</t>
  </si>
  <si>
    <t>(333.19M)</t>
  </si>
  <si>
    <t>(960.29M)</t>
  </si>
  <si>
    <t>65.91M</t>
  </si>
  <si>
    <t>74.94M</t>
  </si>
  <si>
    <t>55.44M</t>
  </si>
  <si>
    <t>(1.37M)</t>
  </si>
  <si>
    <t>(144.64M)</t>
  </si>
  <si>
    <t>342.15M</t>
  </si>
  <si>
    <t>(350M)</t>
  </si>
  <si>
    <t>349.38M</t>
  </si>
  <si>
    <t>299.38M</t>
  </si>
  <si>
    <t>442.15M</t>
  </si>
  <si>
    <t>530.64M</t>
  </si>
  <si>
    <t>(244.64M)</t>
  </si>
  <si>
    <t>(880.64M)</t>
  </si>
  <si>
    <t>(15.48M)</t>
  </si>
  <si>
    <t>(14.31M)</t>
  </si>
  <si>
    <t>(18.98M)</t>
  </si>
  <si>
    <t>(18.06M)</t>
  </si>
  <si>
    <t>(37.23M)</t>
  </si>
  <si>
    <t>(21.54M)</t>
  </si>
  <si>
    <t>(23.34M)</t>
  </si>
  <si>
    <t>(26.56M)</t>
  </si>
  <si>
    <t>(33.65M)</t>
  </si>
  <si>
    <t>6.06M</t>
  </si>
  <si>
    <t>9.03M</t>
  </si>
  <si>
    <t>7.58M</t>
  </si>
  <si>
    <t>15.59M</t>
  </si>
  <si>
    <t>15.83M</t>
  </si>
  <si>
    <t>(116.29M)</t>
  </si>
  <si>
    <t>288.97M</t>
  </si>
  <si>
    <t>(626.31M)</t>
  </si>
  <si>
    <t>(592.7M)</t>
  </si>
  <si>
    <t>-834.48%</t>
  </si>
  <si>
    <t>348.48%</t>
  </si>
  <si>
    <t>-316.74%</t>
  </si>
  <si>
    <t>5.37%</t>
  </si>
  <si>
    <t>Net Financing Cash Flow / Sales</t>
  </si>
  <si>
    <t>1.19%</t>
  </si>
  <si>
    <t>-7.96%</t>
  </si>
  <si>
    <t>18.28%</t>
  </si>
  <si>
    <t>-36.80%</t>
  </si>
  <si>
    <t>-32.64%</t>
  </si>
  <si>
    <t>(14.52M)</t>
  </si>
  <si>
    <t>(11.77M)</t>
  </si>
  <si>
    <t>(22.86M)</t>
  </si>
  <si>
    <t>(4.99M)</t>
  </si>
  <si>
    <t>124.76M</t>
  </si>
  <si>
    <t>(190.1M)</t>
  </si>
  <si>
    <t>395.9M</t>
  </si>
  <si>
    <t>(315.48M)</t>
  </si>
  <si>
    <t>(151.45M)</t>
  </si>
  <si>
    <t>280.03M</t>
  </si>
  <si>
    <t>322.68M</t>
  </si>
  <si>
    <t>276.91M</t>
  </si>
  <si>
    <t>333.39M</t>
  </si>
  <si>
    <t>391.17M</t>
  </si>
  <si>
    <t>15.23%</t>
  </si>
  <si>
    <t>-14.18%</t>
  </si>
  <si>
    <t>20.40%</t>
  </si>
  <si>
    <t>17.33%</t>
  </si>
  <si>
    <t>5.33%</t>
  </si>
  <si>
    <t>ACIW</t>
  </si>
  <si>
    <t>ACI Worldwide</t>
  </si>
  <si>
    <t>NUAN</t>
  </si>
  <si>
    <t>Nuance Communications</t>
  </si>
  <si>
    <t>SPLK</t>
  </si>
  <si>
    <t>Splunk</t>
  </si>
  <si>
    <t>CVLT</t>
  </si>
  <si>
    <t>CommVault Systems</t>
  </si>
  <si>
    <t>EPAY</t>
  </si>
  <si>
    <t>Bottomline Technologies</t>
  </si>
  <si>
    <t>FICO</t>
  </si>
  <si>
    <t>Fair Isaac</t>
  </si>
  <si>
    <t>2.83B</t>
  </si>
  <si>
    <t>72.45</t>
  </si>
  <si>
    <t>41.34</t>
  </si>
  <si>
    <t>-3.60</t>
  </si>
  <si>
    <t>2.80</t>
  </si>
  <si>
    <t>4.95B</t>
  </si>
  <si>
    <t>-95.67</t>
  </si>
  <si>
    <t>13.89</t>
  </si>
  <si>
    <t>2.98</t>
  </si>
  <si>
    <t>2.51</t>
  </si>
  <si>
    <t>2.54</t>
  </si>
  <si>
    <t>8.47B</t>
  </si>
  <si>
    <t>-23.41</t>
  </si>
  <si>
    <t>78.50</t>
  </si>
  <si>
    <t>2.72</t>
  </si>
  <si>
    <t>11.09</t>
  </si>
  <si>
    <t>6040.00</t>
  </si>
  <si>
    <t>42.54</t>
  </si>
  <si>
    <t>2.52</t>
  </si>
  <si>
    <t>4.21</t>
  </si>
  <si>
    <t>6.12</t>
  </si>
  <si>
    <t>I</t>
  </si>
  <si>
    <t>W</t>
  </si>
  <si>
    <t>w</t>
  </si>
  <si>
    <t>Camden National Corporation (CAC)</t>
  </si>
  <si>
    <t>41.52</t>
  </si>
  <si>
    <t>41.74</t>
  </si>
  <si>
    <t>42.23</t>
  </si>
  <si>
    <t>41.44 x 200</t>
  </si>
  <si>
    <t>41.69 x 200</t>
  </si>
  <si>
    <t>41.33 - 42.23</t>
  </si>
  <si>
    <t>28.40 - 45.43</t>
  </si>
  <si>
    <t>19874</t>
  </si>
  <si>
    <t>42042</t>
  </si>
  <si>
    <t>644.08M</t>
  </si>
  <si>
    <t>15.67</t>
  </si>
  <si>
    <t>2.65</t>
  </si>
  <si>
    <t>0.92 (2.21%)</t>
  </si>
  <si>
    <t>2017-07-13</t>
  </si>
  <si>
    <t>47.00</t>
  </si>
  <si>
    <t>37.94M</t>
  </si>
  <si>
    <t>38.86M</t>
  </si>
  <si>
    <t>152.58M</t>
  </si>
  <si>
    <t>161.95M</t>
  </si>
  <si>
    <t>37.9M</t>
  </si>
  <si>
    <t>38.4M</t>
  </si>
  <si>
    <t>151.2M</t>
  </si>
  <si>
    <t>160.1M</t>
  </si>
  <si>
    <t>39.31M</t>
  </si>
  <si>
    <t>153.95M</t>
  </si>
  <si>
    <t>163.8M</t>
  </si>
  <si>
    <t>39.37M</t>
  </si>
  <si>
    <t>152.64M</t>
  </si>
  <si>
    <t>-2.90%</t>
  </si>
  <si>
    <t>-1.30%</t>
  </si>
  <si>
    <t>0.64</t>
  </si>
  <si>
    <t>0.67</t>
  </si>
  <si>
    <t>0.7</t>
  </si>
  <si>
    <t>0.06</t>
  </si>
  <si>
    <t>9.40%</t>
  </si>
  <si>
    <t>4.50%</t>
  </si>
  <si>
    <t>CAC</t>
  </si>
  <si>
    <t>8.10%</t>
  </si>
  <si>
    <t>4.20%</t>
  </si>
  <si>
    <t>8.50%</t>
  </si>
  <si>
    <t>-1.96%</t>
  </si>
  <si>
    <t>645.2M</t>
  </si>
  <si>
    <t>15.70</t>
  </si>
  <si>
    <t>14.10</t>
  </si>
  <si>
    <t>4.40</t>
  </si>
  <si>
    <t>1.62</t>
  </si>
  <si>
    <t>44.64%</t>
  </si>
  <si>
    <t>10.73%</t>
  </si>
  <si>
    <t>146.79M</t>
  </si>
  <si>
    <t>9.50</t>
  </si>
  <si>
    <t>2.40%</t>
  </si>
  <si>
    <t>41.3M</t>
  </si>
  <si>
    <t>16.50%</t>
  </si>
  <si>
    <t>74.76M</t>
  </si>
  <si>
    <t>4.82</t>
  </si>
  <si>
    <t>569.81M</t>
  </si>
  <si>
    <t>25.65</t>
  </si>
  <si>
    <t>77.94M</t>
  </si>
  <si>
    <t>40.60%</t>
  </si>
  <si>
    <t>45.43</t>
  </si>
  <si>
    <t>28.40</t>
  </si>
  <si>
    <t>42.27</t>
  </si>
  <si>
    <t>42.38</t>
  </si>
  <si>
    <t>42.04k</t>
  </si>
  <si>
    <t>30.32k</t>
  </si>
  <si>
    <t>15.11M</t>
  </si>
  <si>
    <t>51.80%</t>
  </si>
  <si>
    <t>772.35k</t>
  </si>
  <si>
    <t>21.24</t>
  </si>
  <si>
    <t>5.08%</t>
  </si>
  <si>
    <t>690.45k</t>
  </si>
  <si>
    <t>2.21%</t>
  </si>
  <si>
    <t>2.06%</t>
  </si>
  <si>
    <t>2.71</t>
  </si>
  <si>
    <t>31.32%</t>
  </si>
  <si>
    <t>Jul 31, 2017</t>
  </si>
  <si>
    <t>Jul 13, 2017</t>
  </si>
  <si>
    <t>3/2</t>
  </si>
  <si>
    <t>Oct 3, 2016</t>
  </si>
  <si>
    <t>Mr. Gregory A. Dufour</t>
  </si>
  <si>
    <t>CEO, Pres &amp; Director</t>
  </si>
  <si>
    <t>649.43k</t>
  </si>
  <si>
    <t>102.92k</t>
  </si>
  <si>
    <t>Ms. Deborah A. Jordan CPA</t>
  </si>
  <si>
    <t>CFO, COO, Principal Financial &amp; Accounting Officer &amp; EVP</t>
  </si>
  <si>
    <t>402.38k</t>
  </si>
  <si>
    <t>132.46k</t>
  </si>
  <si>
    <t>Mr. Timothy P. Nightingale</t>
  </si>
  <si>
    <t>Sr. Lending Officer and Exec. VP of Commercial Lending Division</t>
  </si>
  <si>
    <t>296.84k</t>
  </si>
  <si>
    <t>91.68k</t>
  </si>
  <si>
    <t>Mr. Edmund M. Hayden III</t>
  </si>
  <si>
    <t>Chief Credit Officer and Exec. VP</t>
  </si>
  <si>
    <t>273.08k</t>
  </si>
  <si>
    <t>142.29k</t>
  </si>
  <si>
    <t>Ms. Mary Beth Haut CFP</t>
  </si>
  <si>
    <t>Exec. VP of Wealth Management</t>
  </si>
  <si>
    <t>312.83k</t>
  </si>
  <si>
    <t>90.95M</t>
  </si>
  <si>
    <t>88.22M</t>
  </si>
  <si>
    <t>88.39M</t>
  </si>
  <si>
    <t>99.14M</t>
  </si>
  <si>
    <t>129.63M</t>
  </si>
  <si>
    <t>72.86M</t>
  </si>
  <si>
    <t>70.26M</t>
  </si>
  <si>
    <t>81.22M</t>
  </si>
  <si>
    <t>109.22M</t>
  </si>
  <si>
    <t>17.84M</t>
  </si>
  <si>
    <t>17.76M</t>
  </si>
  <si>
    <t>17.37M</t>
  </si>
  <si>
    <t>18.92M</t>
  </si>
  <si>
    <t>251000</t>
  </si>
  <si>
    <t>198000</t>
  </si>
  <si>
    <t>1.48M</t>
  </si>
  <si>
    <t>-3.00%</t>
  </si>
  <si>
    <t>0.19%</t>
  </si>
  <si>
    <t>12.17%</t>
  </si>
  <si>
    <t>30.75%</t>
  </si>
  <si>
    <t>17.2M</t>
  </si>
  <si>
    <t>12.74M</t>
  </si>
  <si>
    <t>12.13M</t>
  </si>
  <si>
    <t>12.69M</t>
  </si>
  <si>
    <t>16.55M</t>
  </si>
  <si>
    <t>6.27M</t>
  </si>
  <si>
    <t>6.51M</t>
  </si>
  <si>
    <t>8.63M</t>
  </si>
  <si>
    <t>7.91M</t>
  </si>
  <si>
    <t>5.86M</t>
  </si>
  <si>
    <t>6.18M</t>
  </si>
  <si>
    <t>7.92M</t>
  </si>
  <si>
    <t>-25.93%</t>
  </si>
  <si>
    <t>-4.82%</t>
  </si>
  <si>
    <t>4.65%</t>
  </si>
  <si>
    <t>30.43%</t>
  </si>
  <si>
    <t>73.75M</t>
  </si>
  <si>
    <t>75.48M</t>
  </si>
  <si>
    <t>76.26M</t>
  </si>
  <si>
    <t>86.45M</t>
  </si>
  <si>
    <t>113.07M</t>
  </si>
  <si>
    <t>2.35%</t>
  </si>
  <si>
    <t>13.37%</t>
  </si>
  <si>
    <t>30.79%</t>
  </si>
  <si>
    <t>2.03M</t>
  </si>
  <si>
    <t>5.26M</t>
  </si>
  <si>
    <t>-46.86%</t>
  </si>
  <si>
    <t>9.47%</t>
  </si>
  <si>
    <t>-12.79%</t>
  </si>
  <si>
    <t>171.59%</t>
  </si>
  <si>
    <t>69.93M</t>
  </si>
  <si>
    <t>73.45M</t>
  </si>
  <si>
    <t>74.04M</t>
  </si>
  <si>
    <t>84.52M</t>
  </si>
  <si>
    <t>107.81M</t>
  </si>
  <si>
    <t>14.15%</t>
  </si>
  <si>
    <t>27.57%</t>
  </si>
  <si>
    <t>3.32%</t>
  </si>
  <si>
    <t>23.45M</t>
  </si>
  <si>
    <t>25.35M</t>
  </si>
  <si>
    <t>27.21M</t>
  </si>
  <si>
    <t>40M</t>
  </si>
  <si>
    <t>2.54M</t>
  </si>
  <si>
    <t>785000</t>
  </si>
  <si>
    <t>451000</t>
  </si>
  <si>
    <t>51000</t>
  </si>
  <si>
    <t>16.15M</t>
  </si>
  <si>
    <t>20.12M</t>
  </si>
  <si>
    <t>20.82M</t>
  </si>
  <si>
    <t>21.55M</t>
  </si>
  <si>
    <t>25.92M</t>
  </si>
  <si>
    <t>11.11M</t>
  </si>
  <si>
    <t>16.63M</t>
  </si>
  <si>
    <t>4.77M</t>
  </si>
  <si>
    <t>4.36M</t>
  </si>
  <si>
    <t>7.83M</t>
  </si>
  <si>
    <t>56.71M</t>
  </si>
  <si>
    <t>63.51M</t>
  </si>
  <si>
    <t>62.44M</t>
  </si>
  <si>
    <t>70.45M</t>
  </si>
  <si>
    <t>89.4M</t>
  </si>
  <si>
    <t>35.23M</t>
  </si>
  <si>
    <t>35.36M</t>
  </si>
  <si>
    <t>40.16M</t>
  </si>
  <si>
    <t>51.89M</t>
  </si>
  <si>
    <t>12.37M</t>
  </si>
  <si>
    <t>13.75M</t>
  </si>
  <si>
    <t>16.65M</t>
  </si>
  <si>
    <t>15.07M</t>
  </si>
  <si>
    <t>13.08M</t>
  </si>
  <si>
    <t>11.67M</t>
  </si>
  <si>
    <t>13.2M</t>
  </si>
  <si>
    <t>36.67M</t>
  </si>
  <si>
    <t>35.29M</t>
  </si>
  <si>
    <t>36.24M</t>
  </si>
  <si>
    <t>41.27M</t>
  </si>
  <si>
    <t>58.41M</t>
  </si>
  <si>
    <t>-3.77%</t>
  </si>
  <si>
    <t>2.69%</t>
  </si>
  <si>
    <t>13.88%</t>
  </si>
  <si>
    <t>41.51%</t>
  </si>
  <si>
    <t>34.43%</t>
  </si>
  <si>
    <t>2.4M</t>
  </si>
  <si>
    <t>2.36M</t>
  </si>
  <si>
    <t>2.77M</t>
  </si>
  <si>
    <t>175000</t>
  </si>
  <si>
    <t>866000</t>
  </si>
  <si>
    <t>34.31M</t>
  </si>
  <si>
    <t>34.92M</t>
  </si>
  <si>
    <t>36.01M</t>
  </si>
  <si>
    <t>30.86M</t>
  </si>
  <si>
    <t>57.54M</t>
  </si>
  <si>
    <t>1.76%</t>
  </si>
  <si>
    <t>-14.30%</t>
  </si>
  <si>
    <t>86.46%</t>
  </si>
  <si>
    <t>33.92%</t>
  </si>
  <si>
    <t>10.88M</t>
  </si>
  <si>
    <t>11.44M</t>
  </si>
  <si>
    <t>9.91M</t>
  </si>
  <si>
    <t>17.47M</t>
  </si>
  <si>
    <t>12.25M</t>
  </si>
  <si>
    <t>8.03M</t>
  </si>
  <si>
    <t>5.32M</t>
  </si>
  <si>
    <t>(121,000)</t>
  </si>
  <si>
    <t>(500,000)</t>
  </si>
  <si>
    <t>1.88M</t>
  </si>
  <si>
    <t>(1.31M)</t>
  </si>
  <si>
    <t>(60,000)</t>
  </si>
  <si>
    <t>(64,000)</t>
  </si>
  <si>
    <t>(75,000)</t>
  </si>
  <si>
    <t>(59,000)</t>
  </si>
  <si>
    <t>(189,000)</t>
  </si>
  <si>
    <t>23.37M</t>
  </si>
  <si>
    <t>24.5M</t>
  </si>
  <si>
    <t>20.89M</t>
  </si>
  <si>
    <t>39.88M</t>
  </si>
  <si>
    <t>-2.78%</t>
  </si>
  <si>
    <t>7.82%</t>
  </si>
  <si>
    <t>-14.71%</t>
  </si>
  <si>
    <t>90.87%</t>
  </si>
  <si>
    <t>23.51%</t>
  </si>
  <si>
    <t>1.99</t>
  </si>
  <si>
    <t>2.19</t>
  </si>
  <si>
    <t>2.59</t>
  </si>
  <si>
    <t>-47.22%</t>
  </si>
  <si>
    <t>123.72%</t>
  </si>
  <si>
    <t>11.47M</t>
  </si>
  <si>
    <t>11.45M</t>
  </si>
  <si>
    <t>11.18M</t>
  </si>
  <si>
    <t>18.05M</t>
  </si>
  <si>
    <t>15.42M</t>
  </si>
  <si>
    <t>2.03</t>
  </si>
  <si>
    <t>1.98</t>
  </si>
  <si>
    <t>1.15</t>
  </si>
  <si>
    <t>-2.62%</t>
  </si>
  <si>
    <t>10.44%</t>
  </si>
  <si>
    <t>-47.26%</t>
  </si>
  <si>
    <t>122.84%</t>
  </si>
  <si>
    <t>11.49M</t>
  </si>
  <si>
    <t>11.48M</t>
  </si>
  <si>
    <t>11.21M</t>
  </si>
  <si>
    <t>18.11M</t>
  </si>
  <si>
    <t>15.5M</t>
  </si>
  <si>
    <t>58.29M</t>
  </si>
  <si>
    <t>51.36M</t>
  </si>
  <si>
    <t>60.81M</t>
  </si>
  <si>
    <t>79.49M</t>
  </si>
  <si>
    <t>87.71M</t>
  </si>
  <si>
    <t>-11.90%</t>
  </si>
  <si>
    <t>18.42%</t>
  </si>
  <si>
    <t>30.71%</t>
  </si>
  <si>
    <t>10.34%</t>
  </si>
  <si>
    <t>804.38M</t>
  </si>
  <si>
    <t>830.69M</t>
  </si>
  <si>
    <t>803.63M</t>
  </si>
  <si>
    <t>866.95M</t>
  </si>
  <si>
    <t>912.52M</t>
  </si>
  <si>
    <t>2.49M</t>
  </si>
  <si>
    <t>5.03M</t>
  </si>
  <si>
    <t>5.04M</t>
  </si>
  <si>
    <t>21.03M</t>
  </si>
  <si>
    <t>19.72M</t>
  </si>
  <si>
    <t>20.39M</t>
  </si>
  <si>
    <t>21.51M</t>
  </si>
  <si>
    <t>23.2M</t>
  </si>
  <si>
    <t>33.04M</t>
  </si>
  <si>
    <t>31.21M</t>
  </si>
  <si>
    <t>101.84M</t>
  </si>
  <si>
    <t>748.01M</t>
  </si>
  <si>
    <t>777.27M</t>
  </si>
  <si>
    <t>731.26M</t>
  </si>
  <si>
    <t>725.9M</t>
  </si>
  <si>
    <t>764.51M</t>
  </si>
  <si>
    <t>1.7M</t>
  </si>
  <si>
    <t>6.35M</t>
  </si>
  <si>
    <t>10.96M</t>
  </si>
  <si>
    <t>14.84M</t>
  </si>
  <si>
    <t>3.27%</t>
  </si>
  <si>
    <t>-3.26%</t>
  </si>
  <si>
    <t>7.88%</t>
  </si>
  <si>
    <t>5.26%</t>
  </si>
  <si>
    <t>1.75B</t>
  </si>
  <si>
    <t>2.47B</t>
  </si>
  <si>
    <t>2.57B</t>
  </si>
  <si>
    <t>2.49B</t>
  </si>
  <si>
    <t>2.59B</t>
  </si>
  <si>
    <t>190.45M</t>
  </si>
  <si>
    <t>179.2M</t>
  </si>
  <si>
    <t>257.52M</t>
  </si>
  <si>
    <t>333.64M</t>
  </si>
  <si>
    <t>290.28M</t>
  </si>
  <si>
    <t>366.59M</t>
  </si>
  <si>
    <t>347.24M</t>
  </si>
  <si>
    <t>77.33M</t>
  </si>
  <si>
    <t>60.41M</t>
  </si>
  <si>
    <t>(595,000)</t>
  </si>
  <si>
    <t>(572,000)</t>
  </si>
  <si>
    <t>(528,000)</t>
  </si>
  <si>
    <t>(23.04M)</t>
  </si>
  <si>
    <t>(21.59M)</t>
  </si>
  <si>
    <t>(21.12M)</t>
  </si>
  <si>
    <t>(23.12M)</t>
  </si>
  <si>
    <t>1.17%</t>
  </si>
  <si>
    <t>12.36%</t>
  </si>
  <si>
    <t>40.97%</t>
  </si>
  <si>
    <t>4.15%</t>
  </si>
  <si>
    <t>28.06M</t>
  </si>
  <si>
    <t>25.73M</t>
  </si>
  <si>
    <t>23.89M</t>
  </si>
  <si>
    <t>45.96M</t>
  </si>
  <si>
    <t>42.87M</t>
  </si>
  <si>
    <t>118.01M</t>
  </si>
  <si>
    <t>113.2M</t>
  </si>
  <si>
    <t>127.99M</t>
  </si>
  <si>
    <t>198.9M</t>
  </si>
  <si>
    <t>200.85M</t>
  </si>
  <si>
    <t>64.71M</t>
  </si>
  <si>
    <t>62.65M</t>
  </si>
  <si>
    <t>78.73M</t>
  </si>
  <si>
    <t>94.58M</t>
  </si>
  <si>
    <t>99.39M</t>
  </si>
  <si>
    <t>53.3M</t>
  </si>
  <si>
    <t>50.55M</t>
  </si>
  <si>
    <t>49.26M</t>
  </si>
  <si>
    <t>104.32M</t>
  </si>
  <si>
    <t>6.22M</t>
  </si>
  <si>
    <t>5.81M</t>
  </si>
  <si>
    <t>6.02M</t>
  </si>
  <si>
    <t>7.99M</t>
  </si>
  <si>
    <t>8.65M</t>
  </si>
  <si>
    <t>2.56B</t>
  </si>
  <si>
    <t>2.6B</t>
  </si>
  <si>
    <t>2.79B</t>
  </si>
  <si>
    <t>3.72B</t>
  </si>
  <si>
    <t>3.87B</t>
  </si>
  <si>
    <t>1.52%</t>
  </si>
  <si>
    <t>7.31%</t>
  </si>
  <si>
    <t>32.97%</t>
  </si>
  <si>
    <t>4.18%</t>
  </si>
  <si>
    <t>240.75M</t>
  </si>
  <si>
    <t>243.27M</t>
  </si>
  <si>
    <t>263.01M</t>
  </si>
  <si>
    <t>357.67M</t>
  </si>
  <si>
    <t>406.93M</t>
  </si>
  <si>
    <t>2.15B</t>
  </si>
  <si>
    <t>-5.99%</t>
  </si>
  <si>
    <t>6.52%</t>
  </si>
  <si>
    <t>41.11%</t>
  </si>
  <si>
    <t>3.75%</t>
  </si>
  <si>
    <t>360.16M</t>
  </si>
  <si>
    <t>530.09M</t>
  </si>
  <si>
    <t>577M</t>
  </si>
  <si>
    <t>572.36M</t>
  </si>
  <si>
    <t>599.68M</t>
  </si>
  <si>
    <t>222000</t>
  </si>
  <si>
    <t>445.92M</t>
  </si>
  <si>
    <t>477.85M</t>
  </si>
  <si>
    <t>530.13M</t>
  </si>
  <si>
    <t>268.89M</t>
  </si>
  <si>
    <t>63000</t>
  </si>
  <si>
    <t>67000</t>
  </si>
  <si>
    <t>130.05M</t>
  </si>
  <si>
    <t>445.86M</t>
  </si>
  <si>
    <t>477.79M</t>
  </si>
  <si>
    <t>530.06M</t>
  </si>
  <si>
    <t>359.94M</t>
  </si>
  <si>
    <t>131.16M</t>
  </si>
  <si>
    <t>131.08M</t>
  </si>
  <si>
    <t>94.51M</t>
  </si>
  <si>
    <t>69.55M</t>
  </si>
  <si>
    <t>358.84M</t>
  </si>
  <si>
    <t>130.18M</t>
  </si>
  <si>
    <t>130.16M</t>
  </si>
  <si>
    <t>93.65M</t>
  </si>
  <si>
    <t>68.76M</t>
  </si>
  <si>
    <t>984000</t>
  </si>
  <si>
    <t>921000</t>
  </si>
  <si>
    <t>859000</t>
  </si>
  <si>
    <t>791000</t>
  </si>
  <si>
    <t>-63.56%</t>
  </si>
  <si>
    <t>-0.06%</t>
  </si>
  <si>
    <t>-27.90%</t>
  </si>
  <si>
    <t>-26.41%</t>
  </si>
  <si>
    <t>14.04%</t>
  </si>
  <si>
    <t>20.36%</t>
  </si>
  <si>
    <t>20.65%</t>
  </si>
  <si>
    <t>15.40%</t>
  </si>
  <si>
    <t>15.49%</t>
  </si>
  <si>
    <t>41.31M</t>
  </si>
  <si>
    <t>28.82M</t>
  </si>
  <si>
    <t>35.65M</t>
  </si>
  <si>
    <t>47.41M</t>
  </si>
  <si>
    <t>44.48M</t>
  </si>
  <si>
    <t>2.33B</t>
  </si>
  <si>
    <t>2.37B</t>
  </si>
  <si>
    <t>2.55B</t>
  </si>
  <si>
    <t>3.35B</t>
  </si>
  <si>
    <t>3.48B</t>
  </si>
  <si>
    <t>233.82M</t>
  </si>
  <si>
    <t>231.1M</t>
  </si>
  <si>
    <t>245.11M</t>
  </si>
  <si>
    <t>363.19M</t>
  </si>
  <si>
    <t>391.55M</t>
  </si>
  <si>
    <t>49.67M</t>
  </si>
  <si>
    <t>47.78M</t>
  </si>
  <si>
    <t>41.56M</t>
  </si>
  <si>
    <t>153.08M</t>
  </si>
  <si>
    <t>156.04M</t>
  </si>
  <si>
    <t>181.15M</t>
  </si>
  <si>
    <t>195.66M</t>
  </si>
  <si>
    <t>211.98M</t>
  </si>
  <si>
    <t>222.33M</t>
  </si>
  <si>
    <t>249.42M</t>
  </si>
  <si>
    <t>(7.96M)</t>
  </si>
  <si>
    <t>(319,000)</t>
  </si>
  <si>
    <t>(3.8M)</t>
  </si>
  <si>
    <t>(6.09M)</t>
  </si>
  <si>
    <t>(9.95M)</t>
  </si>
  <si>
    <t>(4.38M)</t>
  </si>
  <si>
    <t>(8.11M)</t>
  </si>
  <si>
    <t>(8.42M)</t>
  </si>
  <si>
    <t>(7.82M)</t>
  </si>
  <si>
    <t>9.12%</t>
  </si>
  <si>
    <t>8.88%</t>
  </si>
  <si>
    <t>8.77%</t>
  </si>
  <si>
    <t>9.78%</t>
  </si>
  <si>
    <t>10.12%</t>
  </si>
  <si>
    <t>10.57%</t>
  </si>
  <si>
    <t>(3.4M)</t>
  </si>
  <si>
    <t>(1.49M)</t>
  </si>
  <si>
    <t>(1.32M)</t>
  </si>
  <si>
    <t>(3.19M)</t>
  </si>
  <si>
    <t>(1.67M)</t>
  </si>
  <si>
    <t>(39.65M)</t>
  </si>
  <si>
    <t>269.92M</t>
  </si>
  <si>
    <t>59.92M</t>
  </si>
  <si>
    <t>90000</t>
  </si>
  <si>
    <t>(187M)</t>
  </si>
  <si>
    <t>(59.85M)</t>
  </si>
  <si>
    <t>36.73M</t>
  </si>
  <si>
    <t>(17.39M)</t>
  </si>
  <si>
    <t>(462.55M)</t>
  </si>
  <si>
    <t>(208.53M)</t>
  </si>
  <si>
    <t>(99.41M)</t>
  </si>
  <si>
    <t>(177.12M)</t>
  </si>
  <si>
    <t>(238.5M)</t>
  </si>
  <si>
    <t>275.55M</t>
  </si>
  <si>
    <t>148.68M</t>
  </si>
  <si>
    <t>136.14M</t>
  </si>
  <si>
    <t>159.73M</t>
  </si>
  <si>
    <t>190.95M</t>
  </si>
  <si>
    <t>(50.19M)</t>
  </si>
  <si>
    <t>(67.83M)</t>
  </si>
  <si>
    <t>(197.47M)</t>
  </si>
  <si>
    <t>(104.36M)</t>
  </si>
  <si>
    <t>(103.7M)</t>
  </si>
  <si>
    <t>830000</t>
  </si>
  <si>
    <t>1.9M</t>
  </si>
  <si>
    <t>(15.61M)</t>
  </si>
  <si>
    <t>2.81M</t>
  </si>
  <si>
    <t>746000</t>
  </si>
  <si>
    <t>728000</t>
  </si>
  <si>
    <t>486000</t>
  </si>
  <si>
    <t>32.14M</t>
  </si>
  <si>
    <t>(167.1M)</t>
  </si>
  <si>
    <t>(170.48M)</t>
  </si>
  <si>
    <t>(64.29M)</t>
  </si>
  <si>
    <t>(166.05M)</t>
  </si>
  <si>
    <t>-619.94%</t>
  </si>
  <si>
    <t>62.29%</t>
  </si>
  <si>
    <t>-158.28%</t>
  </si>
  <si>
    <t>35.34%</t>
  </si>
  <si>
    <t>-189.42%</t>
  </si>
  <si>
    <t>-192.88%</t>
  </si>
  <si>
    <t>-64.85%</t>
  </si>
  <si>
    <t>-128.10%</t>
  </si>
  <si>
    <t>(7.67M)</t>
  </si>
  <si>
    <t>(8.12M)</t>
  </si>
  <si>
    <t>(8.09M)</t>
  </si>
  <si>
    <t>(9.79M)</t>
  </si>
  <si>
    <t>(12.39M)</t>
  </si>
  <si>
    <t>-5.92%</t>
  </si>
  <si>
    <t>0.44%</t>
  </si>
  <si>
    <t>-21.03%</t>
  </si>
  <si>
    <t>-26.66%</t>
  </si>
  <si>
    <t>29.38M</t>
  </si>
  <si>
    <t>50.54M</t>
  </si>
  <si>
    <t>118.44M</t>
  </si>
  <si>
    <t>103.03M</t>
  </si>
  <si>
    <t>(2.31M)</t>
  </si>
  <si>
    <t>(2.16M)</t>
  </si>
  <si>
    <t>(7.15M)</t>
  </si>
  <si>
    <t>141000</t>
  </si>
  <si>
    <t>894000</t>
  </si>
  <si>
    <t>(7.48M)</t>
  </si>
  <si>
    <t>300000</t>
  </si>
  <si>
    <t>328000</t>
  </si>
  <si>
    <t>(612,000)</t>
  </si>
  <si>
    <t>(96.07M)</t>
  </si>
  <si>
    <t>169.91M</t>
  </si>
  <si>
    <t>46.88M</t>
  </si>
  <si>
    <t>(4.68M)</t>
  </si>
  <si>
    <t>27.23M</t>
  </si>
  <si>
    <t>(17.2M)</t>
  </si>
  <si>
    <t>(78.87M)</t>
  </si>
  <si>
    <t>1.59M</t>
  </si>
  <si>
    <t>170.19M</t>
  </si>
  <si>
    <t>60M</t>
  </si>
  <si>
    <t>24.46M</t>
  </si>
  <si>
    <t>77.23M</t>
  </si>
  <si>
    <t>(80.46M)</t>
  </si>
  <si>
    <t>(289,000)</t>
  </si>
  <si>
    <t>(13.12M)</t>
  </si>
  <si>
    <t>(29.14M)</t>
  </si>
  <si>
    <t>(55.5M)</t>
  </si>
  <si>
    <t>130.24M</t>
  </si>
  <si>
    <t>150.08M</t>
  </si>
  <si>
    <t>57.5M</t>
  </si>
  <si>
    <t>118.75M</t>
  </si>
  <si>
    <t>334.67%</t>
  </si>
  <si>
    <t>-61.69%</t>
  </si>
  <si>
    <t>106.53%</t>
  </si>
  <si>
    <t>-61.03%</t>
  </si>
  <si>
    <t>147.64%</t>
  </si>
  <si>
    <t>169.81%</t>
  </si>
  <si>
    <t>58.00%</t>
  </si>
  <si>
    <t>91.61%</t>
  </si>
  <si>
    <t>18.97M</t>
  </si>
  <si>
    <t>(6.94M)</t>
  </si>
  <si>
    <t>18.68M</t>
  </si>
  <si>
    <t>8.22M</t>
  </si>
  <si>
    <t>38.93M</t>
  </si>
  <si>
    <t>28.43M</t>
  </si>
  <si>
    <t>53.85M</t>
  </si>
  <si>
    <t>-26.96%</t>
  </si>
  <si>
    <t>0.38%</t>
  </si>
  <si>
    <t>-21.95%</t>
  </si>
  <si>
    <t>141.72%</t>
  </si>
  <si>
    <t>6.01%</t>
  </si>
  <si>
    <t>Citizens Holding Company (CIZN)</t>
  </si>
  <si>
    <t>25.75</t>
  </si>
  <si>
    <t>25.50</t>
  </si>
  <si>
    <t>25.00 x 100</t>
  </si>
  <si>
    <t>26.00 x 300</t>
  </si>
  <si>
    <t>25.75 - 25.75</t>
  </si>
  <si>
    <t>21.21 - 26.61</t>
  </si>
  <si>
    <t>540</t>
  </si>
  <si>
    <t>887</t>
  </si>
  <si>
    <t>126.04M</t>
  </si>
  <si>
    <t>-0.34</t>
  </si>
  <si>
    <t>18.93</t>
  </si>
  <si>
    <t>1.36</t>
  </si>
  <si>
    <t>0.96 (3.84%)</t>
  </si>
  <si>
    <t>24.00</t>
  </si>
  <si>
    <t>8.98M</t>
  </si>
  <si>
    <t>9.18M</t>
  </si>
  <si>
    <t>36.2M</t>
  </si>
  <si>
    <t>8.78M</t>
  </si>
  <si>
    <t>8.9M</t>
  </si>
  <si>
    <t>34.76M</t>
  </si>
  <si>
    <t>2.30%</t>
  </si>
  <si>
    <t>3.20%</t>
  </si>
  <si>
    <t>4.10%</t>
  </si>
  <si>
    <t>4.70%</t>
  </si>
  <si>
    <t>0.31</t>
  </si>
  <si>
    <t>-0.03</t>
  </si>
  <si>
    <t>-8.10%</t>
  </si>
  <si>
    <t>-6.50%</t>
  </si>
  <si>
    <t>CIZN</t>
  </si>
  <si>
    <t>-16.70%</t>
  </si>
  <si>
    <t>-2.80%</t>
  </si>
  <si>
    <t>-5.80%</t>
  </si>
  <si>
    <t>7.70%</t>
  </si>
  <si>
    <t>1.21%</t>
  </si>
  <si>
    <t>18.39</t>
  </si>
  <si>
    <t>3.60</t>
  </si>
  <si>
    <t>18.99%</t>
  </si>
  <si>
    <t>23.04%</t>
  </si>
  <si>
    <t>0.65%</t>
  </si>
  <si>
    <t>7.52%</t>
  </si>
  <si>
    <t>35.01M</t>
  </si>
  <si>
    <t>2.10%</t>
  </si>
  <si>
    <t>6.65M</t>
  </si>
  <si>
    <t>101.42M</t>
  </si>
  <si>
    <t>20.72</t>
  </si>
  <si>
    <t>161.1M</t>
  </si>
  <si>
    <t>18.05</t>
  </si>
  <si>
    <t>11.64M</t>
  </si>
  <si>
    <t>8.51%</t>
  </si>
  <si>
    <t>26.61</t>
  </si>
  <si>
    <t>21.21</t>
  </si>
  <si>
    <t>24.94</t>
  </si>
  <si>
    <t>24.72</t>
  </si>
  <si>
    <t>537</t>
  </si>
  <si>
    <t>3.95M</t>
  </si>
  <si>
    <t>21.50%</t>
  </si>
  <si>
    <t>5.75k</t>
  </si>
  <si>
    <t>6.68</t>
  </si>
  <si>
    <t>0.13%</t>
  </si>
  <si>
    <t>6.04k</t>
  </si>
  <si>
    <t>0.96</t>
  </si>
  <si>
    <t>3.84%</t>
  </si>
  <si>
    <t>3.76%</t>
  </si>
  <si>
    <t>4.45</t>
  </si>
  <si>
    <t>70.59%</t>
  </si>
  <si>
    <t>Jun 30, 2017</t>
  </si>
  <si>
    <t>Jan 2, 2002</t>
  </si>
  <si>
    <t>Mr. Greg L. McKee</t>
  </si>
  <si>
    <t>Mr. Robert T. Smith</t>
  </si>
  <si>
    <t>CFO, Principal Accounting Officer, Treasurer, Controller, CFO &amp; SVP - Citizens Bank of Philadelphia</t>
  </si>
  <si>
    <t>200.29k</t>
  </si>
  <si>
    <t>Mark D. Taylor</t>
  </si>
  <si>
    <t>Sec.</t>
  </si>
  <si>
    <t>Gayle Sharp</t>
  </si>
  <si>
    <t>VP - Citizens Bank of Philadelphia and Loan Ops Officer - Citizens Bank of Philadelphia</t>
  </si>
  <si>
    <t>Jackie Hester</t>
  </si>
  <si>
    <t>VP Citizens Bank of Philadelphia and Marketing Officer - Citizens Bank of Philadelphia</t>
  </si>
  <si>
    <t>34.39M</t>
  </si>
  <si>
    <t>32.12M</t>
  </si>
  <si>
    <t>31.38M</t>
  </si>
  <si>
    <t>30.96M</t>
  </si>
  <si>
    <t>30.17M</t>
  </si>
  <si>
    <t>23.24M</t>
  </si>
  <si>
    <t>20.61M</t>
  </si>
  <si>
    <t>20.08M</t>
  </si>
  <si>
    <t>20.04M</t>
  </si>
  <si>
    <t>19.01M</t>
  </si>
  <si>
    <t>11.51M</t>
  </si>
  <si>
    <t>11.3M</t>
  </si>
  <si>
    <t>10.92M</t>
  </si>
  <si>
    <t>11.16M</t>
  </si>
  <si>
    <t>-6.61%</t>
  </si>
  <si>
    <t>-2.29%</t>
  </si>
  <si>
    <t>-1.33%</t>
  </si>
  <si>
    <t>-2.57%</t>
  </si>
  <si>
    <t>5.71M</t>
  </si>
  <si>
    <t>3.08M</t>
  </si>
  <si>
    <t>1.75M</t>
  </si>
  <si>
    <t>3M</t>
  </si>
  <si>
    <t>690386</t>
  </si>
  <si>
    <t>2.24M</t>
  </si>
  <si>
    <t>754000</t>
  </si>
  <si>
    <t>-28.53%</t>
  </si>
  <si>
    <t>-26.03%</t>
  </si>
  <si>
    <t>1.94%</t>
  </si>
  <si>
    <t>28.68M</t>
  </si>
  <si>
    <t>28.36M</t>
  </si>
  <si>
    <t>27.89M</t>
  </si>
  <si>
    <t>27.07M</t>
  </si>
  <si>
    <t>-1.67%</t>
  </si>
  <si>
    <t>-2.93%</t>
  </si>
  <si>
    <t>1.55M</t>
  </si>
  <si>
    <t>923397</t>
  </si>
  <si>
    <t>556687</t>
  </si>
  <si>
    <t>(65,056)</t>
  </si>
  <si>
    <t>42.60%</t>
  </si>
  <si>
    <t>-58.11%</t>
  </si>
  <si>
    <t>-39.71%</t>
  </si>
  <si>
    <t>-111.69%</t>
  </si>
  <si>
    <t>27.13M</t>
  </si>
  <si>
    <t>25.83M</t>
  </si>
  <si>
    <t>27.44M</t>
  </si>
  <si>
    <t>27.33M</t>
  </si>
  <si>
    <t>27.14M</t>
  </si>
  <si>
    <t>-4.80%</t>
  </si>
  <si>
    <t>6.22%</t>
  </si>
  <si>
    <t>-0.39%</t>
  </si>
  <si>
    <t>-0.71%</t>
  </si>
  <si>
    <t>3.07%</t>
  </si>
  <si>
    <t>7.82M</t>
  </si>
  <si>
    <t>8.16M</t>
  </si>
  <si>
    <t>8.33M</t>
  </si>
  <si>
    <t>459934</t>
  </si>
  <si>
    <t>423388</t>
  </si>
  <si>
    <t>14542</t>
  </si>
  <si>
    <t>17503</t>
  </si>
  <si>
    <t>112881</t>
  </si>
  <si>
    <t>6.03M</t>
  </si>
  <si>
    <t>6.21M</t>
  </si>
  <si>
    <t>6.37M</t>
  </si>
  <si>
    <t>913073</t>
  </si>
  <si>
    <t>1.78M</t>
  </si>
  <si>
    <t>897440</t>
  </si>
  <si>
    <t>25.79M</t>
  </si>
  <si>
    <t>24.45M</t>
  </si>
  <si>
    <t>25.59M</t>
  </si>
  <si>
    <t>26.48M</t>
  </si>
  <si>
    <t>13.74M</t>
  </si>
  <si>
    <t>13.62M</t>
  </si>
  <si>
    <t>13.58M</t>
  </si>
  <si>
    <t>13.79M</t>
  </si>
  <si>
    <t>14.22M</t>
  </si>
  <si>
    <t>4.67M</t>
  </si>
  <si>
    <t>4.55M</t>
  </si>
  <si>
    <t>5.23M</t>
  </si>
  <si>
    <t>6.24M</t>
  </si>
  <si>
    <t>5.14M</t>
  </si>
  <si>
    <t>6.17M</t>
  </si>
  <si>
    <t>9.2M</t>
  </si>
  <si>
    <t>9.97M</t>
  </si>
  <si>
    <t>10.07M</t>
  </si>
  <si>
    <t>8.35M</t>
  </si>
  <si>
    <t>5.16%</t>
  </si>
  <si>
    <t>8.44%</t>
  </si>
  <si>
    <t>-17.08%</t>
  </si>
  <si>
    <t>22.05%</t>
  </si>
  <si>
    <t>309797</t>
  </si>
  <si>
    <t>276400</t>
  </si>
  <si>
    <t>694207</t>
  </si>
  <si>
    <t>9.28M</t>
  </si>
  <si>
    <t>5.75%</t>
  </si>
  <si>
    <t>4.01%</t>
  </si>
  <si>
    <t>8.52%</t>
  </si>
  <si>
    <t>1.65M</t>
  </si>
  <si>
    <t>1.77M</t>
  </si>
  <si>
    <t>1.52M</t>
  </si>
  <si>
    <t>937758</t>
  </si>
  <si>
    <t>(536,373)</t>
  </si>
  <si>
    <t>(850,100)</t>
  </si>
  <si>
    <t>307920</t>
  </si>
  <si>
    <t>(86,251)</t>
  </si>
  <si>
    <t>673977</t>
  </si>
  <si>
    <t>7.15M</t>
  </si>
  <si>
    <t>7.59M</t>
  </si>
  <si>
    <t>6.74M</t>
  </si>
  <si>
    <t>5.39%</t>
  </si>
  <si>
    <t>4.19%</t>
  </si>
  <si>
    <t>-11.23%</t>
  </si>
  <si>
    <t>17.79%</t>
  </si>
  <si>
    <t>1.40</t>
  </si>
  <si>
    <t>1.47</t>
  </si>
  <si>
    <t>1.56</t>
  </si>
  <si>
    <t>1.38</t>
  </si>
  <si>
    <t>5.00%</t>
  </si>
  <si>
    <t>4.08%</t>
  </si>
  <si>
    <t>1.96%</t>
  </si>
  <si>
    <t>-11.54%</t>
  </si>
  <si>
    <t>4.86M</t>
  </si>
  <si>
    <t>5.76%</t>
  </si>
  <si>
    <t>4.88M</t>
  </si>
  <si>
    <t>21.56M</t>
  </si>
  <si>
    <t>22.41M</t>
  </si>
  <si>
    <t>14.95M</t>
  </si>
  <si>
    <t>21.69M</t>
  </si>
  <si>
    <t>-25.61%</t>
  </si>
  <si>
    <t>39.68%</t>
  </si>
  <si>
    <t>-33.29%</t>
  </si>
  <si>
    <t>45.10%</t>
  </si>
  <si>
    <t>440.37M</t>
  </si>
  <si>
    <t>401.49M</t>
  </si>
  <si>
    <t>449.39M</t>
  </si>
  <si>
    <t>471.78M</t>
  </si>
  <si>
    <t>545.95M</t>
  </si>
  <si>
    <t>269.11M</t>
  </si>
  <si>
    <t>282.82M</t>
  </si>
  <si>
    <t>282.78M</t>
  </si>
  <si>
    <t>243.29M</t>
  </si>
  <si>
    <t>199.97M</t>
  </si>
  <si>
    <t>3.24M</t>
  </si>
  <si>
    <t>2.63M</t>
  </si>
  <si>
    <t>110.57M</t>
  </si>
  <si>
    <t>95.43M</t>
  </si>
  <si>
    <t>87.58M</t>
  </si>
  <si>
    <t>90.38M</t>
  </si>
  <si>
    <t>144.92M</t>
  </si>
  <si>
    <t>38.42M</t>
  </si>
  <si>
    <t>13.33M</t>
  </si>
  <si>
    <t>148.26M</t>
  </si>
  <si>
    <t>2.97M</t>
  </si>
  <si>
    <t>16.23M</t>
  </si>
  <si>
    <t>684100</t>
  </si>
  <si>
    <t>61.48M</t>
  </si>
  <si>
    <t>42.27M</t>
  </si>
  <si>
    <t>48.6M</t>
  </si>
  <si>
    <t>-8.83%</t>
  </si>
  <si>
    <t>11.93%</t>
  </si>
  <si>
    <t>4.98%</t>
  </si>
  <si>
    <t>15.72%</t>
  </si>
  <si>
    <t>361.94M</t>
  </si>
  <si>
    <t>384.1M</t>
  </si>
  <si>
    <t>384.42M</t>
  </si>
  <si>
    <t>423.11M</t>
  </si>
  <si>
    <t>390.15M</t>
  </si>
  <si>
    <t>368.89M</t>
  </si>
  <si>
    <t>392.18M</t>
  </si>
  <si>
    <t>390.96M</t>
  </si>
  <si>
    <t>429.58M</t>
  </si>
  <si>
    <t>394.05M</t>
  </si>
  <si>
    <t>47M</t>
  </si>
  <si>
    <t>62.48M</t>
  </si>
  <si>
    <t>54.53M</t>
  </si>
  <si>
    <t>29.39M</t>
  </si>
  <si>
    <t>27.83M</t>
  </si>
  <si>
    <t>26.52M</t>
  </si>
  <si>
    <t>26.63M</t>
  </si>
  <si>
    <t>19.47M</t>
  </si>
  <si>
    <t>292.75M</t>
  </si>
  <si>
    <t>307.72M</t>
  </si>
  <si>
    <t>325.61M</t>
  </si>
  <si>
    <t>341.16M</t>
  </si>
  <si>
    <t>320.66M</t>
  </si>
  <si>
    <t>(234)</t>
  </si>
  <si>
    <t>(492)</t>
  </si>
  <si>
    <t>(248,000)</t>
  </si>
  <si>
    <t>(535,000)</t>
  </si>
  <si>
    <t>(601,000)</t>
  </si>
  <si>
    <t>(6.95M)</t>
  </si>
  <si>
    <t>(8.08M)</t>
  </si>
  <si>
    <t>(6.54M)</t>
  </si>
  <si>
    <t>(6.47M)</t>
  </si>
  <si>
    <t>(3.9M)</t>
  </si>
  <si>
    <t>6.12%</t>
  </si>
  <si>
    <t>0.08%</t>
  </si>
  <si>
    <t>10.06%</t>
  </si>
  <si>
    <t>-7.79%</t>
  </si>
  <si>
    <t>19.43M</t>
  </si>
  <si>
    <t>18.62M</t>
  </si>
  <si>
    <t>19.24M</t>
  </si>
  <si>
    <t>27.56M</t>
  </si>
  <si>
    <t>28.97M</t>
  </si>
  <si>
    <t>23.33M</t>
  </si>
  <si>
    <t>23.98M</t>
  </si>
  <si>
    <t>3.15M</t>
  </si>
  <si>
    <t>4.13M</t>
  </si>
  <si>
    <t>3.87M</t>
  </si>
  <si>
    <t>3.93M</t>
  </si>
  <si>
    <t>884.82M</t>
  </si>
  <si>
    <t>874.28M</t>
  </si>
  <si>
    <t>922.83M</t>
  </si>
  <si>
    <t>974.74M</t>
  </si>
  <si>
    <t>-1.19%</t>
  </si>
  <si>
    <t>5.55%</t>
  </si>
  <si>
    <t>5.63%</t>
  </si>
  <si>
    <t>642.55M</t>
  </si>
  <si>
    <t>654.63M</t>
  </si>
  <si>
    <t>696.09M</t>
  </si>
  <si>
    <t>753.4M</t>
  </si>
  <si>
    <t>760.15M</t>
  </si>
  <si>
    <t>119.95M</t>
  </si>
  <si>
    <t>120.42M</t>
  </si>
  <si>
    <t>145.73M</t>
  </si>
  <si>
    <t>148.72M</t>
  </si>
  <si>
    <t>149.51M</t>
  </si>
  <si>
    <t>522.6M</t>
  </si>
  <si>
    <t>534.2M</t>
  </si>
  <si>
    <t>550.36M</t>
  </si>
  <si>
    <t>604.68M</t>
  </si>
  <si>
    <t>610.64M</t>
  </si>
  <si>
    <t>1.88%</t>
  </si>
  <si>
    <t>6.33%</t>
  </si>
  <si>
    <t>8.23%</t>
  </si>
  <si>
    <t>141.81M</t>
  </si>
  <si>
    <t>143.42M</t>
  </si>
  <si>
    <t>134.43M</t>
  </si>
  <si>
    <t>124.3M</t>
  </si>
  <si>
    <t>170.28M</t>
  </si>
  <si>
    <t>118.31M</t>
  </si>
  <si>
    <t>123.42M</t>
  </si>
  <si>
    <t>114.43M</t>
  </si>
  <si>
    <t>104.3M</t>
  </si>
  <si>
    <t>150.28M</t>
  </si>
  <si>
    <t>45M</t>
  </si>
  <si>
    <t>73.31M</t>
  </si>
  <si>
    <t>109.92M</t>
  </si>
  <si>
    <t>23.5M</t>
  </si>
  <si>
    <t>20M</t>
  </si>
  <si>
    <t>-14.89%</t>
  </si>
  <si>
    <t>16.40%</t>
  </si>
  <si>
    <t>14.57%</t>
  </si>
  <si>
    <t>12.75%</t>
  </si>
  <si>
    <t>16.59%</t>
  </si>
  <si>
    <t>7.61M</t>
  </si>
  <si>
    <t>8.75M</t>
  </si>
  <si>
    <t>8.68M</t>
  </si>
  <si>
    <t>9.38M</t>
  </si>
  <si>
    <t>9.72M</t>
  </si>
  <si>
    <t>795.95M</t>
  </si>
  <si>
    <t>808.01M</t>
  </si>
  <si>
    <t>840.97M</t>
  </si>
  <si>
    <t>888.32M</t>
  </si>
  <si>
    <t>941.3M</t>
  </si>
  <si>
    <t>88.87M</t>
  </si>
  <si>
    <t>66.27M</t>
  </si>
  <si>
    <t>81.86M</t>
  </si>
  <si>
    <t>86.43M</t>
  </si>
  <si>
    <t>85.06M</t>
  </si>
  <si>
    <t>972282</t>
  </si>
  <si>
    <t>974023</t>
  </si>
  <si>
    <t>975482</t>
  </si>
  <si>
    <t>975016</t>
  </si>
  <si>
    <t>976516</t>
  </si>
  <si>
    <t>3.62M</t>
  </si>
  <si>
    <t>3.75M</t>
  </si>
  <si>
    <t>3.8M</t>
  </si>
  <si>
    <t>79.93M</t>
  </si>
  <si>
    <t>82.79M</t>
  </si>
  <si>
    <t>85.9M</t>
  </si>
  <si>
    <t>88.95M</t>
  </si>
  <si>
    <t>91M</t>
  </si>
  <si>
    <t>(21.25M)</t>
  </si>
  <si>
    <t>(8.88M)</t>
  </si>
  <si>
    <t>(7.12M)</t>
  </si>
  <si>
    <t>(10.72M)</t>
  </si>
  <si>
    <t>10.04%</t>
  </si>
  <si>
    <t>7.58%</t>
  </si>
  <si>
    <t>8.87%</t>
  </si>
  <si>
    <t>8.29%</t>
  </si>
  <si>
    <t>7.86%</t>
  </si>
  <si>
    <t>(295,878)</t>
  </si>
  <si>
    <t>(338,615)</t>
  </si>
  <si>
    <t>(455,668)</t>
  </si>
  <si>
    <t>(988,907)</t>
  </si>
  <si>
    <t>(49.09M)</t>
  </si>
  <si>
    <t>(15.68M)</t>
  </si>
  <si>
    <t>33.99M</t>
  </si>
  <si>
    <t>(38.78M)</t>
  </si>
  <si>
    <t>(74.9M)</t>
  </si>
  <si>
    <t>(313.52M)</t>
  </si>
  <si>
    <t>(142.72M)</t>
  </si>
  <si>
    <t>(135.23M)</t>
  </si>
  <si>
    <t>(379.3M)</t>
  </si>
  <si>
    <t>264.43M</t>
  </si>
  <si>
    <t>127.03M</t>
  </si>
  <si>
    <t>96.45M</t>
  </si>
  <si>
    <t>304.4M</t>
  </si>
  <si>
    <t>(12.24M)</t>
  </si>
  <si>
    <t>(25.81M)</t>
  </si>
  <si>
    <t>(64.91M)</t>
  </si>
  <si>
    <t>(40.12M)</t>
  </si>
  <si>
    <t>(6.34M)</t>
  </si>
  <si>
    <t>17.4M</t>
  </si>
  <si>
    <t>15.54M</t>
  </si>
  <si>
    <t>19.21M</t>
  </si>
  <si>
    <t>30.84M</t>
  </si>
  <si>
    <t>(44.22M)</t>
  </si>
  <si>
    <t>(26.28M)</t>
  </si>
  <si>
    <t>(31.45M)</t>
  </si>
  <si>
    <t>(60.14M)</t>
  </si>
  <si>
    <t>(51.39M)</t>
  </si>
  <si>
    <t>40.57%</t>
  </si>
  <si>
    <t>-19.67%</t>
  </si>
  <si>
    <t>-91.20%</t>
  </si>
  <si>
    <t>14.55%</t>
  </si>
  <si>
    <t>-128.61%</t>
  </si>
  <si>
    <t>-81.84%</t>
  </si>
  <si>
    <t>-100.23%</t>
  </si>
  <si>
    <t>-194.22%</t>
  </si>
  <si>
    <t>-170.33%</t>
  </si>
  <si>
    <t>(4.28M)</t>
  </si>
  <si>
    <t>(4.34M)</t>
  </si>
  <si>
    <t>(4.54M)</t>
  </si>
  <si>
    <t>(4.69M)</t>
  </si>
  <si>
    <t>-0.21%</t>
  </si>
  <si>
    <t>-4.60%</t>
  </si>
  <si>
    <t>-3.21%</t>
  </si>
  <si>
    <t>70.21M</t>
  </si>
  <si>
    <t>12.08M</t>
  </si>
  <si>
    <t>41.46M</t>
  </si>
  <si>
    <t>57.31M</t>
  </si>
  <si>
    <t>6.75M</t>
  </si>
  <si>
    <t>257425</t>
  </si>
  <si>
    <t>128950</t>
  </si>
  <si>
    <t>(363,205)</t>
  </si>
  <si>
    <t>(390,205)</t>
  </si>
  <si>
    <t>27000</t>
  </si>
  <si>
    <t>(46.91M)</t>
  </si>
  <si>
    <t>(8.99M)</t>
  </si>
  <si>
    <t>(10.13M)</t>
  </si>
  <si>
    <t>45.98M</t>
  </si>
  <si>
    <t>32.01M</t>
  </si>
  <si>
    <t>(7.5M)</t>
  </si>
  <si>
    <t>(41M)</t>
  </si>
  <si>
    <t>37.5M</t>
  </si>
  <si>
    <t>(27.5M)</t>
  </si>
  <si>
    <t>(45M)</t>
  </si>
  <si>
    <t>(13.5M)</t>
  </si>
  <si>
    <t>12167</t>
  </si>
  <si>
    <t>14566</t>
  </si>
  <si>
    <t>1001</t>
  </si>
  <si>
    <t>19.29M</t>
  </si>
  <si>
    <t>42.28M</t>
  </si>
  <si>
    <t>48.05M</t>
  </si>
  <si>
    <t>-50.48%</t>
  </si>
  <si>
    <t>194.46%</t>
  </si>
  <si>
    <t>50.31%</t>
  </si>
  <si>
    <t>13.64%</t>
  </si>
  <si>
    <t>56.10%</t>
  </si>
  <si>
    <t>29.74%</t>
  </si>
  <si>
    <t>89.64%</t>
  </si>
  <si>
    <t>136.54%</t>
  </si>
  <si>
    <t>159.26%</t>
  </si>
  <si>
    <t>(13.85M)</t>
  </si>
  <si>
    <t>(5.52M)</t>
  </si>
  <si>
    <t>(7.46M)</t>
  </si>
  <si>
    <t>7.88M</t>
  </si>
  <si>
    <t>9.09M</t>
  </si>
  <si>
    <t>0.75%</t>
  </si>
  <si>
    <t>-27.49%</t>
  </si>
  <si>
    <t>-8.61%</t>
  </si>
  <si>
    <t>3.49%</t>
  </si>
  <si>
    <t>City Holding Company (CHCO)</t>
  </si>
  <si>
    <t>65.37</t>
  </si>
  <si>
    <t>65.76</t>
  </si>
  <si>
    <t>66.31</t>
  </si>
  <si>
    <t>64.86 x 300</t>
  </si>
  <si>
    <t>65.37 x 200</t>
  </si>
  <si>
    <t>65.06 - 66.76</t>
  </si>
  <si>
    <t>46.10 - 74.90</t>
  </si>
  <si>
    <t>18518</t>
  </si>
  <si>
    <t>52417</t>
  </si>
  <si>
    <t>0.58</t>
  </si>
  <si>
    <t>17.61</t>
  </si>
  <si>
    <t>1.76 (2.68%)</t>
  </si>
  <si>
    <t>2017-07-12</t>
  </si>
  <si>
    <t>68.67</t>
  </si>
  <si>
    <t>3</t>
  </si>
  <si>
    <t>4</t>
  </si>
  <si>
    <t>46.2M</t>
  </si>
  <si>
    <t>47.29M</t>
  </si>
  <si>
    <t>188.24M</t>
  </si>
  <si>
    <t>196.3M</t>
  </si>
  <si>
    <t>45.85M</t>
  </si>
  <si>
    <t>46.91M</t>
  </si>
  <si>
    <t>184.65M</t>
  </si>
  <si>
    <t>192.62M</t>
  </si>
  <si>
    <t>46.46M</t>
  </si>
  <si>
    <t>47.65M</t>
  </si>
  <si>
    <t>191.72M</t>
  </si>
  <si>
    <t>198.2M</t>
  </si>
  <si>
    <t>44.44M</t>
  </si>
  <si>
    <t>46.75M</t>
  </si>
  <si>
    <t>177.77M</t>
  </si>
  <si>
    <t>4.00%</t>
  </si>
  <si>
    <t>1.20%</t>
  </si>
  <si>
    <t>5.90%</t>
  </si>
  <si>
    <t>4.30%</t>
  </si>
  <si>
    <t>0.87</t>
  </si>
  <si>
    <t>0.09</t>
  </si>
  <si>
    <t>0.24</t>
  </si>
  <si>
    <t>11.40%</t>
  </si>
  <si>
    <t>11.50%</t>
  </si>
  <si>
    <t>30.00%</t>
  </si>
  <si>
    <t>CHCO</t>
  </si>
  <si>
    <t>-3.40%</t>
  </si>
  <si>
    <t>3.80%</t>
  </si>
  <si>
    <t>10.00%</t>
  </si>
  <si>
    <t>6.11%</t>
  </si>
  <si>
    <t>17.11</t>
  </si>
  <si>
    <t>5.67</t>
  </si>
  <si>
    <t>2.12</t>
  </si>
  <si>
    <t>31.37%</t>
  </si>
  <si>
    <t>47.67%</t>
  </si>
  <si>
    <t>1.42%</t>
  </si>
  <si>
    <t>12.55%</t>
  </si>
  <si>
    <t>179.94M</t>
  </si>
  <si>
    <t>37.00%</t>
  </si>
  <si>
    <t>206.38M</t>
  </si>
  <si>
    <t>13.23</t>
  </si>
  <si>
    <t>218.69M</t>
  </si>
  <si>
    <t>30.90</t>
  </si>
  <si>
    <t>74.90</t>
  </si>
  <si>
    <t>46.10</t>
  </si>
  <si>
    <t>65.58</t>
  </si>
  <si>
    <t>65.81</t>
  </si>
  <si>
    <t>52.42k</t>
  </si>
  <si>
    <t>35.38k</t>
  </si>
  <si>
    <t>15.6M</t>
  </si>
  <si>
    <t>15.03M</t>
  </si>
  <si>
    <t>3.46%</t>
  </si>
  <si>
    <t>67.00%</t>
  </si>
  <si>
    <t>704.24k</t>
  </si>
  <si>
    <t>744.52k</t>
  </si>
  <si>
    <t>2.63%</t>
  </si>
  <si>
    <t>3.42</t>
  </si>
  <si>
    <t>46.36%</t>
  </si>
  <si>
    <t>Jul 12, 2017</t>
  </si>
  <si>
    <t>11/10</t>
  </si>
  <si>
    <t>Oct 30, 1996</t>
  </si>
  <si>
    <t>Dr. Charles R. Hageboeck Ph.D.</t>
  </si>
  <si>
    <t>CEO, Pres, Director, CEO of City National Bank and Pres of City National Bank</t>
  </si>
  <si>
    <t>1.03M</t>
  </si>
  <si>
    <t>81.13k</t>
  </si>
  <si>
    <t>Mr. David L. Bumgarner</t>
  </si>
  <si>
    <t>CFO, Chief Accounting Officer, SVP, CFO of City National Bank and SVP of City National Bank</t>
  </si>
  <si>
    <t>335.18k</t>
  </si>
  <si>
    <t>17.07k</t>
  </si>
  <si>
    <t>Mr. Jeffrey Dale Legge</t>
  </si>
  <si>
    <t>Chief Admin. Officer, Chief Information Officer &amp; SVP</t>
  </si>
  <si>
    <t>300.29k</t>
  </si>
  <si>
    <t>16.14k</t>
  </si>
  <si>
    <t>Mr. Craig G. Stilwell</t>
  </si>
  <si>
    <t>Exec. VP of Retail Banking and Exec. VP of Retail Banking for City National Bank</t>
  </si>
  <si>
    <t>593.52k</t>
  </si>
  <si>
    <t>150.4k</t>
  </si>
  <si>
    <t>Mr. John A. DeRito</t>
  </si>
  <si>
    <t>Exec. VP of Commercial Banking and Exec. VP of Commercial Banking for City National Bank</t>
  </si>
  <si>
    <t>460.27k</t>
  </si>
  <si>
    <t>146.19k</t>
  </si>
  <si>
    <t>112.21M</t>
  </si>
  <si>
    <t>138.54M</t>
  </si>
  <si>
    <t>129.57M</t>
  </si>
  <si>
    <t>127.07M</t>
  </si>
  <si>
    <t>132.15M</t>
  </si>
  <si>
    <t>96.43M</t>
  </si>
  <si>
    <t>126.59M</t>
  </si>
  <si>
    <t>116.66M</t>
  </si>
  <si>
    <t>115.11M</t>
  </si>
  <si>
    <t>118.14M</t>
  </si>
  <si>
    <t>53000</t>
  </si>
  <si>
    <t>15.73M</t>
  </si>
  <si>
    <t>11.92M</t>
  </si>
  <si>
    <t>12.91M</t>
  </si>
  <si>
    <t>14.01M</t>
  </si>
  <si>
    <t>23.46%</t>
  </si>
  <si>
    <t>-6.48%</t>
  </si>
  <si>
    <t>-1.92%</t>
  </si>
  <si>
    <t>14.45M</t>
  </si>
  <si>
    <t>13.3M</t>
  </si>
  <si>
    <t>11.96M</t>
  </si>
  <si>
    <t>11.83M</t>
  </si>
  <si>
    <t>13.21M</t>
  </si>
  <si>
    <t>13.48M</t>
  </si>
  <si>
    <t>12.05M</t>
  </si>
  <si>
    <t>973000</t>
  </si>
  <si>
    <t>943000</t>
  </si>
  <si>
    <t>606000</t>
  </si>
  <si>
    <t>944000</t>
  </si>
  <si>
    <t>1.16M</t>
  </si>
  <si>
    <t>-7.95%</t>
  </si>
  <si>
    <t>-10.08%</t>
  </si>
  <si>
    <t>-1.09%</t>
  </si>
  <si>
    <t>11.64%</t>
  </si>
  <si>
    <t>97.76M</t>
  </si>
  <si>
    <t>125.24M</t>
  </si>
  <si>
    <t>117.61M</t>
  </si>
  <si>
    <t>115.24M</t>
  </si>
  <si>
    <t>118.95M</t>
  </si>
  <si>
    <t>28.10%</t>
  </si>
  <si>
    <t>-6.09%</t>
  </si>
  <si>
    <t>-2.01%</t>
  </si>
  <si>
    <t>3.21%</t>
  </si>
  <si>
    <t>6.38M</t>
  </si>
  <si>
    <t>6.85M</t>
  </si>
  <si>
    <t>4.05M</t>
  </si>
  <si>
    <t>6.99M</t>
  </si>
  <si>
    <t>4.4M</t>
  </si>
  <si>
    <t>-40.80%</t>
  </si>
  <si>
    <t>72.37%</t>
  </si>
  <si>
    <t>-37.11%</t>
  </si>
  <si>
    <t>91.39M</t>
  </si>
  <si>
    <t>118.39M</t>
  </si>
  <si>
    <t>108.26M</t>
  </si>
  <si>
    <t>114.55M</t>
  </si>
  <si>
    <t>29.55%</t>
  </si>
  <si>
    <t>5.81%</t>
  </si>
  <si>
    <t>3.50%</t>
  </si>
  <si>
    <t>54.49M</t>
  </si>
  <si>
    <t>57.36M</t>
  </si>
  <si>
    <t>58.14M</t>
  </si>
  <si>
    <t>55.01M</t>
  </si>
  <si>
    <t>57.94M</t>
  </si>
  <si>
    <t>764000</t>
  </si>
  <si>
    <t>2.13M</t>
  </si>
  <si>
    <t>3.51M</t>
  </si>
  <si>
    <t>48.66M</t>
  </si>
  <si>
    <t>50.94M</t>
  </si>
  <si>
    <t>46.26M</t>
  </si>
  <si>
    <t>47.33M</t>
  </si>
  <si>
    <t>48.79M</t>
  </si>
  <si>
    <t>44.89M</t>
  </si>
  <si>
    <t>41.65M</t>
  </si>
  <si>
    <t>42.21M</t>
  </si>
  <si>
    <t>4.3M</t>
  </si>
  <si>
    <t>5.66M</t>
  </si>
  <si>
    <t>10.73M</t>
  </si>
  <si>
    <t>5.54M</t>
  </si>
  <si>
    <t>81.35M</t>
  </si>
  <si>
    <t>96.73M</t>
  </si>
  <si>
    <t>94.46M</t>
  </si>
  <si>
    <t>91.24M</t>
  </si>
  <si>
    <t>94.81M</t>
  </si>
  <si>
    <t>44.11M</t>
  </si>
  <si>
    <t>52.55M</t>
  </si>
  <si>
    <t>48.55M</t>
  </si>
  <si>
    <t>8.19M</t>
  </si>
  <si>
    <t>9.99M</t>
  </si>
  <si>
    <t>10.28M</t>
  </si>
  <si>
    <t>28.84M</t>
  </si>
  <si>
    <t>25.84M</t>
  </si>
  <si>
    <t>26.18M</t>
  </si>
  <si>
    <t>25.76M</t>
  </si>
  <si>
    <t>64.53M</t>
  </si>
  <si>
    <t>79.02M</t>
  </si>
  <si>
    <t>72.03M</t>
  </si>
  <si>
    <t>77.68M</t>
  </si>
  <si>
    <t>22.45%</t>
  </si>
  <si>
    <t>-2.26%</t>
  </si>
  <si>
    <t>-6.74%</t>
  </si>
  <si>
    <t>7.85%</t>
  </si>
  <si>
    <t>40.86%</t>
  </si>
  <si>
    <t>11.08M</t>
  </si>
  <si>
    <t>598000</t>
  </si>
  <si>
    <t>465000</t>
  </si>
  <si>
    <t>59.24M</t>
  </si>
  <si>
    <t>73.49M</t>
  </si>
  <si>
    <t>82.51M</t>
  </si>
  <si>
    <t>77.21M</t>
  </si>
  <si>
    <t>24.05%</t>
  </si>
  <si>
    <t>5.09%</t>
  </si>
  <si>
    <t>6.83%</t>
  </si>
  <si>
    <t>-6.42%</t>
  </si>
  <si>
    <t>40.62%</t>
  </si>
  <si>
    <t>20.3M</t>
  </si>
  <si>
    <t>25.28M</t>
  </si>
  <si>
    <t>24.27M</t>
  </si>
  <si>
    <t>25.08M</t>
  </si>
  <si>
    <t>17.77M</t>
  </si>
  <si>
    <t>20.59M</t>
  </si>
  <si>
    <t>19.69M</t>
  </si>
  <si>
    <t>21.79M</t>
  </si>
  <si>
    <t>21.27M</t>
  </si>
  <si>
    <t>4.59M</t>
  </si>
  <si>
    <t>6.63M</t>
  </si>
  <si>
    <t>(308,000)</t>
  </si>
  <si>
    <t>(437,000)</t>
  </si>
  <si>
    <t>(562,000)</t>
  </si>
  <si>
    <t>(613,000)</t>
  </si>
  <si>
    <t>(623,000)</t>
  </si>
  <si>
    <t>38.64M</t>
  </si>
  <si>
    <t>52.4M</t>
  </si>
  <si>
    <t>53.48M</t>
  </si>
  <si>
    <t>51.51M</t>
  </si>
  <si>
    <t>23.66%</t>
  </si>
  <si>
    <t>9.67%</t>
  </si>
  <si>
    <t>-3.70%</t>
  </si>
  <si>
    <t>27.10%</t>
  </si>
  <si>
    <t>2.63</t>
  </si>
  <si>
    <t>3.07</t>
  </si>
  <si>
    <t>3.40</t>
  </si>
  <si>
    <t>3.54</t>
  </si>
  <si>
    <t>3.46</t>
  </si>
  <si>
    <t>16.73%</t>
  </si>
  <si>
    <t>10.75%</t>
  </si>
  <si>
    <t>4.12%</t>
  </si>
  <si>
    <t>14.71M</t>
  </si>
  <si>
    <t>15.56M</t>
  </si>
  <si>
    <t>15.4M</t>
  </si>
  <si>
    <t>15.12M</t>
  </si>
  <si>
    <t>14.9M</t>
  </si>
  <si>
    <t>3.53</t>
  </si>
  <si>
    <t>3.45</t>
  </si>
  <si>
    <t>16.48%</t>
  </si>
  <si>
    <t>-2.27%</t>
  </si>
  <si>
    <t>14.8M</t>
  </si>
  <si>
    <t>15.49M</t>
  </si>
  <si>
    <t>14.91M</t>
  </si>
  <si>
    <t>58.72M</t>
  </si>
  <si>
    <t>76M</t>
  </si>
  <si>
    <t>138.5M</t>
  </si>
  <si>
    <t>58.83M</t>
  </si>
  <si>
    <t>29.43%</t>
  </si>
  <si>
    <t>82.24%</t>
  </si>
  <si>
    <t>-57.53%</t>
  </si>
  <si>
    <t>5.84%</t>
  </si>
  <si>
    <t>428.32M</t>
  </si>
  <si>
    <t>380M</t>
  </si>
  <si>
    <t>364.41M</t>
  </si>
  <si>
    <t>482.6M</t>
  </si>
  <si>
    <t>565.48M</t>
  </si>
  <si>
    <t>3.89M</t>
  </si>
  <si>
    <t>2.37M</t>
  </si>
  <si>
    <t>86.74M</t>
  </si>
  <si>
    <t>84.94M</t>
  </si>
  <si>
    <t>71.17M</t>
  </si>
  <si>
    <t>48.93M</t>
  </si>
  <si>
    <t>41.55M</t>
  </si>
  <si>
    <t>50.7M</t>
  </si>
  <si>
    <t>82.37M</t>
  </si>
  <si>
    <t>289.75M</t>
  </si>
  <si>
    <t>280.31M</t>
  </si>
  <si>
    <t>189.03M</t>
  </si>
  <si>
    <t>289.43M</t>
  </si>
  <si>
    <t>331.76M</t>
  </si>
  <si>
    <t>59.47M</t>
  </si>
  <si>
    <t>45.9M</t>
  </si>
  <si>
    <t>34.99M</t>
  </si>
  <si>
    <t>46.25M</t>
  </si>
  <si>
    <t>54.31M</t>
  </si>
  <si>
    <t>16.28M</t>
  </si>
  <si>
    <t>9.88M</t>
  </si>
  <si>
    <t>9.73M</t>
  </si>
  <si>
    <t>11.28M</t>
  </si>
  <si>
    <t>25.88M</t>
  </si>
  <si>
    <t>-11.28%</t>
  </si>
  <si>
    <t>32.43%</t>
  </si>
  <si>
    <t>17.17%</t>
  </si>
  <si>
    <t>2.63B</t>
  </si>
  <si>
    <t>3.03B</t>
  </si>
  <si>
    <t>2.86B</t>
  </si>
  <si>
    <t>3.05B</t>
  </si>
  <si>
    <t>108.74M</t>
  </si>
  <si>
    <t>164.48M</t>
  </si>
  <si>
    <t>165.89M</t>
  </si>
  <si>
    <t>185.67M</t>
  </si>
  <si>
    <t>179.67M</t>
  </si>
  <si>
    <t>189.79M</t>
  </si>
  <si>
    <t>185.31M</t>
  </si>
  <si>
    <t>183.12M</t>
  </si>
  <si>
    <t>174.51M</t>
  </si>
  <si>
    <t>2.25B</t>
  </si>
  <si>
    <t>3.91M</t>
  </si>
  <si>
    <t>2.8M</t>
  </si>
  <si>
    <t>(18.81M)</t>
  </si>
  <si>
    <t>(20.58M)</t>
  </si>
  <si>
    <t>(20.15M)</t>
  </si>
  <si>
    <t>(20.04M)</t>
  </si>
  <si>
    <t>(19.73M)</t>
  </si>
  <si>
    <t>21.53%</t>
  </si>
  <si>
    <t>1.79%</t>
  </si>
  <si>
    <t>8.03%</t>
  </si>
  <si>
    <t>6.44%</t>
  </si>
  <si>
    <t>72.73M</t>
  </si>
  <si>
    <t>82.55M</t>
  </si>
  <si>
    <t>77.99M</t>
  </si>
  <si>
    <t>77.27M</t>
  </si>
  <si>
    <t>75.17M</t>
  </si>
  <si>
    <t>182.52M</t>
  </si>
  <si>
    <t>186.54M</t>
  </si>
  <si>
    <t>196.12M</t>
  </si>
  <si>
    <t>207.67M</t>
  </si>
  <si>
    <t>213.65M</t>
  </si>
  <si>
    <t>117.46M</t>
  </si>
  <si>
    <t>111.4M</t>
  </si>
  <si>
    <t>121.93M</t>
  </si>
  <si>
    <t>127.88M</t>
  </si>
  <si>
    <t>134.51M</t>
  </si>
  <si>
    <t>65.06M</t>
  </si>
  <si>
    <t>75.14M</t>
  </si>
  <si>
    <t>79.79M</t>
  </si>
  <si>
    <t>79.14M</t>
  </si>
  <si>
    <t>6.69M</t>
  </si>
  <si>
    <t>6.87M</t>
  </si>
  <si>
    <t>8.41M</t>
  </si>
  <si>
    <t>3.46B</t>
  </si>
  <si>
    <t>3.99B</t>
  </si>
  <si>
    <t>15.32%</t>
  </si>
  <si>
    <t>7.33%</t>
  </si>
  <si>
    <t>7.26%</t>
  </si>
  <si>
    <t>1.34%</t>
  </si>
  <si>
    <t>2.41B</t>
  </si>
  <si>
    <t>3.08B</t>
  </si>
  <si>
    <t>3.23B</t>
  </si>
  <si>
    <t>983.1M</t>
  </si>
  <si>
    <t>1.09B</t>
  </si>
  <si>
    <t>621.07M</t>
  </si>
  <si>
    <t>672.29M</t>
  </si>
  <si>
    <t>1.69B</t>
  </si>
  <si>
    <t>2.46B</t>
  </si>
  <si>
    <t>15.60%</t>
  </si>
  <si>
    <t>7.35%</t>
  </si>
  <si>
    <t>4.79%</t>
  </si>
  <si>
    <t>131.14M</t>
  </si>
  <si>
    <t>154.29M</t>
  </si>
  <si>
    <t>151.43M</t>
  </si>
  <si>
    <t>171.36M</t>
  </si>
  <si>
    <t>264.8M</t>
  </si>
  <si>
    <t>114.65M</t>
  </si>
  <si>
    <t>137.8M</t>
  </si>
  <si>
    <t>134.93M</t>
  </si>
  <si>
    <t>154.87M</t>
  </si>
  <si>
    <t>248.31M</t>
  </si>
  <si>
    <t>16.5M</t>
  </si>
  <si>
    <t>4.49%</t>
  </si>
  <si>
    <t>4.58%</t>
  </si>
  <si>
    <t>4.37%</t>
  </si>
  <si>
    <t>4.61%</t>
  </si>
  <si>
    <t>6.64%</t>
  </si>
  <si>
    <t>39.54M</t>
  </si>
  <si>
    <t>38.39M</t>
  </si>
  <si>
    <t>33.07M</t>
  </si>
  <si>
    <t>30.65M</t>
  </si>
  <si>
    <t>2.98B</t>
  </si>
  <si>
    <t>3.07B</t>
  </si>
  <si>
    <t>3.3B</t>
  </si>
  <si>
    <t>3.55B</t>
  </si>
  <si>
    <t>333.27M</t>
  </si>
  <si>
    <t>387.62M</t>
  </si>
  <si>
    <t>390.85M</t>
  </si>
  <si>
    <t>419.27M</t>
  </si>
  <si>
    <t>442.44M</t>
  </si>
  <si>
    <t>46.52M</t>
  </si>
  <si>
    <t>103.52M</t>
  </si>
  <si>
    <t>107.6M</t>
  </si>
  <si>
    <t>107.37M</t>
  </si>
  <si>
    <t>106.27M</t>
  </si>
  <si>
    <t>112.87M</t>
  </si>
  <si>
    <t>309.27M</t>
  </si>
  <si>
    <t>333.97M</t>
  </si>
  <si>
    <t>362.21M</t>
  </si>
  <si>
    <t>390.69M</t>
  </si>
  <si>
    <t>417.02M</t>
  </si>
  <si>
    <t>3.57M</t>
  </si>
  <si>
    <t>(2.11M)</t>
  </si>
  <si>
    <t>927000</t>
  </si>
  <si>
    <t>(2.35M)</t>
  </si>
  <si>
    <t>(5M)</t>
  </si>
  <si>
    <t>(2.88M)</t>
  </si>
  <si>
    <t>(5.35M)</t>
  </si>
  <si>
    <t>(4.76M)</t>
  </si>
  <si>
    <t>(4.66M)</t>
  </si>
  <si>
    <t>(124.35M)</t>
  </si>
  <si>
    <t>(95.2M)</t>
  </si>
  <si>
    <t>(120.82M)</t>
  </si>
  <si>
    <t>(120.1M)</t>
  </si>
  <si>
    <t>(126.96M)</t>
  </si>
  <si>
    <t>11.28%</t>
  </si>
  <si>
    <t>11.09%</t>
  </si>
  <si>
    <t>11.95%</t>
  </si>
  <si>
    <t>(7.51M)</t>
  </si>
  <si>
    <t>(6.62M)</t>
  </si>
  <si>
    <t>(3.01M)</t>
  </si>
  <si>
    <t>(21.85M)</t>
  </si>
  <si>
    <t>20.27M</t>
  </si>
  <si>
    <t>20.17M</t>
  </si>
  <si>
    <t>836000</t>
  </si>
  <si>
    <t>11.77M</t>
  </si>
  <si>
    <t>39.75M</t>
  </si>
  <si>
    <t>20.68M</t>
  </si>
  <si>
    <t>(116.36M)</t>
  </si>
  <si>
    <t>(73.1M)</t>
  </si>
  <si>
    <t>(171.2M)</t>
  </si>
  <si>
    <t>(80.78M)</t>
  </si>
  <si>
    <t>(41.52M)</t>
  </si>
  <si>
    <t>(185.66M)</t>
  </si>
  <si>
    <t>(196.15M)</t>
  </si>
  <si>
    <t>182.97M</t>
  </si>
  <si>
    <t>120.53M</t>
  </si>
  <si>
    <t>62.2M</t>
  </si>
  <si>
    <t>123.05M</t>
  </si>
  <si>
    <t>(153.13M)</t>
  </si>
  <si>
    <t>(107.24M)</t>
  </si>
  <si>
    <t>(52.48M)</t>
  </si>
  <si>
    <t>(117.98M)</t>
  </si>
  <si>
    <t>(201.49M)</t>
  </si>
  <si>
    <t>47.66M</t>
  </si>
  <si>
    <t>8.32M</t>
  </si>
  <si>
    <t>18.67M</t>
  </si>
  <si>
    <t>16.57M</t>
  </si>
  <si>
    <t>15.25M</t>
  </si>
  <si>
    <t>(80.94M)</t>
  </si>
  <si>
    <t>(68.14M)</t>
  </si>
  <si>
    <t>(183.26M)</t>
  </si>
  <si>
    <t>(262.7M)</t>
  </si>
  <si>
    <t>15.82%</t>
  </si>
  <si>
    <t>63.08%</t>
  </si>
  <si>
    <t>-628.53%</t>
  </si>
  <si>
    <t>-43.35%</t>
  </si>
  <si>
    <t>-72.13%</t>
  </si>
  <si>
    <t>-49.18%</t>
  </si>
  <si>
    <t>-19.41%</t>
  </si>
  <si>
    <t>-144.22%</t>
  </si>
  <si>
    <t>-198.79%</t>
  </si>
  <si>
    <t>(20.71M)</t>
  </si>
  <si>
    <t>(22.88M)</t>
  </si>
  <si>
    <t>(24.49M)</t>
  </si>
  <si>
    <t>(25.3M)</t>
  </si>
  <si>
    <t>(25.72M)</t>
  </si>
  <si>
    <t>-10.47%</t>
  </si>
  <si>
    <t>-7.03%</t>
  </si>
  <si>
    <t>-3.34%</t>
  </si>
  <si>
    <t>-1.64%</t>
  </si>
  <si>
    <t>65.53M</t>
  </si>
  <si>
    <t>88.44M</t>
  </si>
  <si>
    <t>70.77M</t>
  </si>
  <si>
    <t>148.27M</t>
  </si>
  <si>
    <t>(7.37M)</t>
  </si>
  <si>
    <t>3.43M</t>
  </si>
  <si>
    <t>(27.38M)</t>
  </si>
  <si>
    <t>(2.18M)</t>
  </si>
  <si>
    <t>(2M)</t>
  </si>
  <si>
    <t>(7.92M)</t>
  </si>
  <si>
    <t>(27.96M)</t>
  </si>
  <si>
    <t>(7.06M)</t>
  </si>
  <si>
    <t>(10.02M)</t>
  </si>
  <si>
    <t>544000</t>
  </si>
  <si>
    <t>580000</t>
  </si>
  <si>
    <t>(74.4M)</t>
  </si>
  <si>
    <t>23.15M</t>
  </si>
  <si>
    <t>(2.87M)</t>
  </si>
  <si>
    <t>14.78M</t>
  </si>
  <si>
    <t>93.44M</t>
  </si>
  <si>
    <t>33.71M</t>
  </si>
  <si>
    <t>58.07M</t>
  </si>
  <si>
    <t>213.99M</t>
  </si>
  <si>
    <t>93.71%</t>
  </si>
  <si>
    <t>1,549.85%</t>
  </si>
  <si>
    <t>72.27%</t>
  </si>
  <si>
    <t>268.50%</t>
  </si>
  <si>
    <t>-32.93%</t>
  </si>
  <si>
    <t>-1.68%</t>
  </si>
  <si>
    <t>26.02%</t>
  </si>
  <si>
    <t>45.70%</t>
  </si>
  <si>
    <t>161.93%</t>
  </si>
  <si>
    <t>(61.41M)</t>
  </si>
  <si>
    <t>882000</t>
  </si>
  <si>
    <t>62.35M</t>
  </si>
  <si>
    <t>(78.12M)</t>
  </si>
  <si>
    <t>18.03M</t>
  </si>
  <si>
    <t>48.97M</t>
  </si>
  <si>
    <t>64.72M</t>
  </si>
  <si>
    <t>52.12M</t>
  </si>
  <si>
    <t>44.06M</t>
  </si>
  <si>
    <t>61.22M</t>
  </si>
  <si>
    <t>32.15%</t>
  </si>
  <si>
    <t>-19.46%</t>
  </si>
  <si>
    <t>-15.47%</t>
  </si>
  <si>
    <t>38.95%</t>
  </si>
  <si>
    <t>3.52%</t>
  </si>
  <si>
    <t>CVBF</t>
  </si>
  <si>
    <t>CVB Financial</t>
  </si>
  <si>
    <t>EWBC</t>
  </si>
  <si>
    <t>East West Bancorp</t>
  </si>
  <si>
    <t>FHN</t>
  </si>
  <si>
    <t>First Horizon National</t>
  </si>
  <si>
    <t>FMBI</t>
  </si>
  <si>
    <t>First Midwest Bancorp</t>
  </si>
  <si>
    <t>BANC</t>
  </si>
  <si>
    <t>Banc of California</t>
  </si>
  <si>
    <t>FRME</t>
  </si>
  <si>
    <t>First Merchants</t>
  </si>
  <si>
    <t>21.97</t>
  </si>
  <si>
    <t>18.72</t>
  </si>
  <si>
    <t>2.05</t>
  </si>
  <si>
    <t>7.74</t>
  </si>
  <si>
    <t>8.26B</t>
  </si>
  <si>
    <t>16.86</t>
  </si>
  <si>
    <t>15.04</t>
  </si>
  <si>
    <t>7.36</t>
  </si>
  <si>
    <t>2.32</t>
  </si>
  <si>
    <t>18.15</t>
  </si>
  <si>
    <t>13.44</t>
  </si>
  <si>
    <t>3.21</t>
  </si>
  <si>
    <t>1.75</t>
  </si>
  <si>
    <t>20.46</t>
  </si>
  <si>
    <t>14.05</t>
  </si>
  <si>
    <t>2.49</t>
  </si>
  <si>
    <t>5.04</t>
  </si>
  <si>
    <t>1.31</t>
  </si>
  <si>
    <t>V</t>
  </si>
  <si>
    <t>Core Laboratories N.V. (CLB)</t>
  </si>
  <si>
    <t>105.35</t>
  </si>
  <si>
    <t>107.87</t>
  </si>
  <si>
    <t>107.92</t>
  </si>
  <si>
    <t>105.37 x 100</t>
  </si>
  <si>
    <t>105.52 x 200</t>
  </si>
  <si>
    <t>105.31 - 107.92</t>
  </si>
  <si>
    <t>96.30 - 125.83</t>
  </si>
  <si>
    <t>356586</t>
  </si>
  <si>
    <t>731909</t>
  </si>
  <si>
    <t>4.65B</t>
  </si>
  <si>
    <t>1.70</t>
  </si>
  <si>
    <t>69.77</t>
  </si>
  <si>
    <t>2.20 (2.02%)</t>
  </si>
  <si>
    <t>2017-04-26</t>
  </si>
  <si>
    <t>121.00</t>
  </si>
  <si>
    <t>11</t>
  </si>
  <si>
    <t>14</t>
  </si>
  <si>
    <t>16</t>
  </si>
  <si>
    <t>168.68M</t>
  </si>
  <si>
    <t>178.67M</t>
  </si>
  <si>
    <t>690.11M</t>
  </si>
  <si>
    <t>783.3M</t>
  </si>
  <si>
    <t>167M</t>
  </si>
  <si>
    <t>173M</t>
  </si>
  <si>
    <t>671M</t>
  </si>
  <si>
    <t>675.2M</t>
  </si>
  <si>
    <t>170.21M</t>
  </si>
  <si>
    <t>187.5M</t>
  </si>
  <si>
    <t>720.6M</t>
  </si>
  <si>
    <t>877M</t>
  </si>
  <si>
    <t>148.07M</t>
  </si>
  <si>
    <t>143.48M</t>
  </si>
  <si>
    <t>594.74M</t>
  </si>
  <si>
    <t>13.90%</t>
  </si>
  <si>
    <t>16.00%</t>
  </si>
  <si>
    <t>13.50%</t>
  </si>
  <si>
    <t>0.4</t>
  </si>
  <si>
    <t>0.41</t>
  </si>
  <si>
    <t>CLB</t>
  </si>
  <si>
    <t>57.90%</t>
  </si>
  <si>
    <t>44.40%</t>
  </si>
  <si>
    <t>37.60%</t>
  </si>
  <si>
    <t>39.74%</t>
  </si>
  <si>
    <t>-23.29%</t>
  </si>
  <si>
    <t>35.12</t>
  </si>
  <si>
    <t>1.25</t>
  </si>
  <si>
    <t>7.77</t>
  </si>
  <si>
    <t>31.15</t>
  </si>
  <si>
    <t>14.67%</t>
  </si>
  <si>
    <t>9.41%</t>
  </si>
  <si>
    <t>105.97%</t>
  </si>
  <si>
    <t>598.9M</t>
  </si>
  <si>
    <t>13.64</t>
  </si>
  <si>
    <t>152.1M</t>
  </si>
  <si>
    <t>114.34M</t>
  </si>
  <si>
    <t>66.47M</t>
  </si>
  <si>
    <t>14.34M</t>
  </si>
  <si>
    <t>219.41M</t>
  </si>
  <si>
    <t>143.08</t>
  </si>
  <si>
    <t>1.85</t>
  </si>
  <si>
    <t>115.55M</t>
  </si>
  <si>
    <t>86.62M</t>
  </si>
  <si>
    <t>-8.77%</t>
  </si>
  <si>
    <t>125.83</t>
  </si>
  <si>
    <t>96.30</t>
  </si>
  <si>
    <t>103.54</t>
  </si>
  <si>
    <t>111.27</t>
  </si>
  <si>
    <t>731.91k</t>
  </si>
  <si>
    <t>1.63M</t>
  </si>
  <si>
    <t>44.18M</t>
  </si>
  <si>
    <t>1.40%</t>
  </si>
  <si>
    <t>108.80%</t>
  </si>
  <si>
    <t>6.59M</t>
  </si>
  <si>
    <t>10.07</t>
  </si>
  <si>
    <t>17.09%</t>
  </si>
  <si>
    <t>6.89M</t>
  </si>
  <si>
    <t>2.2</t>
  </si>
  <si>
    <t>2.04%</t>
  </si>
  <si>
    <t>145.70%</t>
  </si>
  <si>
    <t>May 23, 2017</t>
  </si>
  <si>
    <t>Apr 26, 2017</t>
  </si>
  <si>
    <t>Jul 9, 2010</t>
  </si>
  <si>
    <t>Mr. David M. Demshur</t>
  </si>
  <si>
    <t>Chairman of Supervisory Board, Chief Exec. Officer and Pres</t>
  </si>
  <si>
    <t>Mr. Richard L. Bergmark</t>
  </si>
  <si>
    <t>Chief Financial Officer, Exec. VP and Supervisory Director</t>
  </si>
  <si>
    <t>Mr. Monty L. Davis</t>
  </si>
  <si>
    <t>Chief Operating Officer and Sr. VP</t>
  </si>
  <si>
    <t>Mr. Christopher Scott Hill</t>
  </si>
  <si>
    <t>Chief Accounting Officer and VP</t>
  </si>
  <si>
    <t>Gwendolyn Y. Schreffler</t>
  </si>
  <si>
    <t>VP of Corp. Devel. &amp; Investor Relations</t>
  </si>
  <si>
    <t>981.08M</t>
  </si>
  <si>
    <t>797.52M</t>
  </si>
  <si>
    <t>9.42%</t>
  </si>
  <si>
    <t>-26.51%</t>
  </si>
  <si>
    <t>644.74M</t>
  </si>
  <si>
    <t>688.44M</t>
  </si>
  <si>
    <t>691.97M</t>
  </si>
  <si>
    <t>560.11M</t>
  </si>
  <si>
    <t>469.52M</t>
  </si>
  <si>
    <t>621.82M</t>
  </si>
  <si>
    <t>662.97M</t>
  </si>
  <si>
    <t>665.27M</t>
  </si>
  <si>
    <t>532.65M</t>
  </si>
  <si>
    <t>442.64M</t>
  </si>
  <si>
    <t>22.92M</t>
  </si>
  <si>
    <t>25.47M</t>
  </si>
  <si>
    <t>26.7M</t>
  </si>
  <si>
    <t>26.87M</t>
  </si>
  <si>
    <t>21.76M</t>
  </si>
  <si>
    <t>24.17M</t>
  </si>
  <si>
    <t>25.3M</t>
  </si>
  <si>
    <t>26.55M</t>
  </si>
  <si>
    <t>26.03M</t>
  </si>
  <si>
    <t>1.3M</t>
  </si>
  <si>
    <t>1.4M</t>
  </si>
  <si>
    <t>912000</t>
  </si>
  <si>
    <t>843000</t>
  </si>
  <si>
    <t>0.51%</t>
  </si>
  <si>
    <t>-19.06%</t>
  </si>
  <si>
    <t>-16.17%</t>
  </si>
  <si>
    <t>336.34M</t>
  </si>
  <si>
    <t>385.07M</t>
  </si>
  <si>
    <t>393.26M</t>
  </si>
  <si>
    <t>237.41M</t>
  </si>
  <si>
    <t>125.23M</t>
  </si>
  <si>
    <t>14.49%</t>
  </si>
  <si>
    <t>-39.63%</t>
  </si>
  <si>
    <t>-47.25%</t>
  </si>
  <si>
    <t>21.06%</t>
  </si>
  <si>
    <t>43.19M</t>
  </si>
  <si>
    <t>51.99M</t>
  </si>
  <si>
    <t>45.66M</t>
  </si>
  <si>
    <t>49.73M</t>
  </si>
  <si>
    <t>39.39M</t>
  </si>
  <si>
    <t>20.38%</t>
  </si>
  <si>
    <t>-12.18%</t>
  </si>
  <si>
    <t>8.92%</t>
  </si>
  <si>
    <t>-20.79%</t>
  </si>
  <si>
    <t>(2.63M)</t>
  </si>
  <si>
    <t>(1.61M)</t>
  </si>
  <si>
    <t>(292,000)</t>
  </si>
  <si>
    <t>22.94M</t>
  </si>
  <si>
    <t>295.79M</t>
  </si>
  <si>
    <t>334.69M</t>
  </si>
  <si>
    <t>347.89M</t>
  </si>
  <si>
    <t>164.74M</t>
  </si>
  <si>
    <t>(2.23M)</t>
  </si>
  <si>
    <t>(4.11M)</t>
  </si>
  <si>
    <t>(162,000)</t>
  </si>
  <si>
    <t>319000</t>
  </si>
  <si>
    <t>776000</t>
  </si>
  <si>
    <t>403000</t>
  </si>
  <si>
    <t>56000</t>
  </si>
  <si>
    <t>8.82M</t>
  </si>
  <si>
    <t>9.32M</t>
  </si>
  <si>
    <t>10.6M</t>
  </si>
  <si>
    <t>11.57M</t>
  </si>
  <si>
    <t>13.77%</t>
  </si>
  <si>
    <t>16.79%</t>
  </si>
  <si>
    <t>-6.53%</t>
  </si>
  <si>
    <t>287.81M</t>
  </si>
  <si>
    <t>323.93M</t>
  </si>
  <si>
    <t>335.57M</t>
  </si>
  <si>
    <t>148.31M</t>
  </si>
  <si>
    <t>74.1M</t>
  </si>
  <si>
    <t>3.59%</t>
  </si>
  <si>
    <t>-55.80%</t>
  </si>
  <si>
    <t>-50.04%</t>
  </si>
  <si>
    <t>71.85M</t>
  </si>
  <si>
    <t>80.91M</t>
  </si>
  <si>
    <t>77.31M</t>
  </si>
  <si>
    <t>33.76M</t>
  </si>
  <si>
    <t>4.9M</t>
  </si>
  <si>
    <t>33.87M</t>
  </si>
  <si>
    <t>14.66M</t>
  </si>
  <si>
    <t>63.9M</t>
  </si>
  <si>
    <t>69.22M</t>
  </si>
  <si>
    <t>67.9M</t>
  </si>
  <si>
    <t>(35,000)</t>
  </si>
  <si>
    <t>152000</t>
  </si>
  <si>
    <t>206000</t>
  </si>
  <si>
    <t>(107,000)</t>
  </si>
  <si>
    <t>(3.92M)</t>
  </si>
  <si>
    <t>646000</t>
  </si>
  <si>
    <t>177000</t>
  </si>
  <si>
    <t>364000</t>
  </si>
  <si>
    <t>383000</t>
  </si>
  <si>
    <t>506000</t>
  </si>
  <si>
    <t>216.61M</t>
  </si>
  <si>
    <t>243.19M</t>
  </si>
  <si>
    <t>258.63M</t>
  </si>
  <si>
    <t>114.93M</t>
  </si>
  <si>
    <t>63.86M</t>
  </si>
  <si>
    <t>541000</t>
  </si>
  <si>
    <t>85000</t>
  </si>
  <si>
    <t>(36,000)</t>
  </si>
  <si>
    <t>216.07M</t>
  </si>
  <si>
    <t>242.81M</t>
  </si>
  <si>
    <t>257.49M</t>
  </si>
  <si>
    <t>114.85M</t>
  </si>
  <si>
    <t>12.38%</t>
  </si>
  <si>
    <t>-55.40%</t>
  </si>
  <si>
    <t>-44.37%</t>
  </si>
  <si>
    <t>4.58</t>
  </si>
  <si>
    <t>5.80</t>
  </si>
  <si>
    <t>2.69</t>
  </si>
  <si>
    <t>15.94%</t>
  </si>
  <si>
    <t>-53.62%</t>
  </si>
  <si>
    <t>-45.35%</t>
  </si>
  <si>
    <t>47.21M</t>
  </si>
  <si>
    <t>45.69M</t>
  </si>
  <si>
    <t>44.36M</t>
  </si>
  <si>
    <t>42.75M</t>
  </si>
  <si>
    <t>43.48M</t>
  </si>
  <si>
    <t>4.54</t>
  </si>
  <si>
    <t>5.28</t>
  </si>
  <si>
    <t>9.28%</t>
  </si>
  <si>
    <t>-53.55%</t>
  </si>
  <si>
    <t>-45.52%</t>
  </si>
  <si>
    <t>47.55M</t>
  </si>
  <si>
    <t>45.99M</t>
  </si>
  <si>
    <t>44.6M</t>
  </si>
  <si>
    <t>42.91M</t>
  </si>
  <si>
    <t>43.67M</t>
  </si>
  <si>
    <t>316.08M</t>
  </si>
  <si>
    <t>358.55M</t>
  </si>
  <si>
    <t>374.3M</t>
  </si>
  <si>
    <t>215.14M</t>
  </si>
  <si>
    <t>112.71M</t>
  </si>
  <si>
    <t>13.44%</t>
  </si>
  <si>
    <t>4.39%</t>
  </si>
  <si>
    <t>-42.52%</t>
  </si>
  <si>
    <t>-47.61%</t>
  </si>
  <si>
    <t>18.95%</t>
  </si>
  <si>
    <t>19.23M</t>
  </si>
  <si>
    <t>25.09M</t>
  </si>
  <si>
    <t>23.35M</t>
  </si>
  <si>
    <t>22.49M</t>
  </si>
  <si>
    <t>14.76M</t>
  </si>
  <si>
    <t>30.49%</t>
  </si>
  <si>
    <t>-6.93%</t>
  </si>
  <si>
    <t>-3.67%</t>
  </si>
  <si>
    <t>-34.36%</t>
  </si>
  <si>
    <t>2.58%</t>
  </si>
  <si>
    <t>202.72M</t>
  </si>
  <si>
    <t>218.83M</t>
  </si>
  <si>
    <t>208.14M</t>
  </si>
  <si>
    <t>152.9M</t>
  </si>
  <si>
    <t>120.76M</t>
  </si>
  <si>
    <t>184.77M</t>
  </si>
  <si>
    <t>201.32M</t>
  </si>
  <si>
    <t>197.16M</t>
  </si>
  <si>
    <t>145.69M</t>
  </si>
  <si>
    <t>114.33M</t>
  </si>
  <si>
    <t>188.29M</t>
  </si>
  <si>
    <t>204.19M</t>
  </si>
  <si>
    <t>200.56M</t>
  </si>
  <si>
    <t>149.83M</t>
  </si>
  <si>
    <t>117.47M</t>
  </si>
  <si>
    <t>(3.52M)</t>
  </si>
  <si>
    <t>(4.14M)</t>
  </si>
  <si>
    <t>(3.14M)</t>
  </si>
  <si>
    <t>17.94M</t>
  </si>
  <si>
    <t>17.51M</t>
  </si>
  <si>
    <t>10.98M</t>
  </si>
  <si>
    <t>7.21M</t>
  </si>
  <si>
    <t>6.43M</t>
  </si>
  <si>
    <t>7.95%</t>
  </si>
  <si>
    <t>-4.88%</t>
  </si>
  <si>
    <t>-26.54%</t>
  </si>
  <si>
    <t>-21.02%</t>
  </si>
  <si>
    <t>4.84</t>
  </si>
  <si>
    <t>4.91</t>
  </si>
  <si>
    <t>5.21</t>
  </si>
  <si>
    <t>5.22</t>
  </si>
  <si>
    <t>4.93</t>
  </si>
  <si>
    <t>49.27M</t>
  </si>
  <si>
    <t>46.82M</t>
  </si>
  <si>
    <t>43.37M</t>
  </si>
  <si>
    <t>40.91M</t>
  </si>
  <si>
    <t>33.72M</t>
  </si>
  <si>
    <t>38.57M</t>
  </si>
  <si>
    <t>37.14M</t>
  </si>
  <si>
    <t>32.25M</t>
  </si>
  <si>
    <t>25.78M</t>
  </si>
  <si>
    <t>21.64M</t>
  </si>
  <si>
    <t>900000</t>
  </si>
  <si>
    <t>9.15M</t>
  </si>
  <si>
    <t>12.64M</t>
  </si>
  <si>
    <t>11.19M</t>
  </si>
  <si>
    <t>25.7M</t>
  </si>
  <si>
    <t>13.13M</t>
  </si>
  <si>
    <t>26.96M</t>
  </si>
  <si>
    <t>22.25M</t>
  </si>
  <si>
    <t>10.74M</t>
  </si>
  <si>
    <t>12.71M</t>
  </si>
  <si>
    <t>296.91M</t>
  </si>
  <si>
    <t>303.87M</t>
  </si>
  <si>
    <t>301.82M</t>
  </si>
  <si>
    <t>238.55M</t>
  </si>
  <si>
    <t>186.46M</t>
  </si>
  <si>
    <t>125.42M</t>
  </si>
  <si>
    <t>138.82M</t>
  </si>
  <si>
    <t>149.01M</t>
  </si>
  <si>
    <t>143.21M</t>
  </si>
  <si>
    <t>129.88M</t>
  </si>
  <si>
    <t>311.48M</t>
  </si>
  <si>
    <t>337.15M</t>
  </si>
  <si>
    <t>367.2M</t>
  </si>
  <si>
    <t>383.49M</t>
  </si>
  <si>
    <t>379.15M</t>
  </si>
  <si>
    <t>91.59M</t>
  </si>
  <si>
    <t>100.99M</t>
  </si>
  <si>
    <t>106.84M</t>
  </si>
  <si>
    <t>111.74M</t>
  </si>
  <si>
    <t>114.52M</t>
  </si>
  <si>
    <t>6.79M</t>
  </si>
  <si>
    <t>7.48M</t>
  </si>
  <si>
    <t>7.89M</t>
  </si>
  <si>
    <t>186.06M</t>
  </si>
  <si>
    <t>198.32M</t>
  </si>
  <si>
    <t>218.18M</t>
  </si>
  <si>
    <t>240.28M</t>
  </si>
  <si>
    <t>249.27M</t>
  </si>
  <si>
    <t>1.91M</t>
  </si>
  <si>
    <t>2.34M</t>
  </si>
  <si>
    <t>172.06M</t>
  </si>
  <si>
    <t>174.29M</t>
  </si>
  <si>
    <t>175.11M</t>
  </si>
  <si>
    <t>188.2M</t>
  </si>
  <si>
    <t>188.98M</t>
  </si>
  <si>
    <t>163.34M</t>
  </si>
  <si>
    <t>164.46M</t>
  </si>
  <si>
    <t>178.16M</t>
  </si>
  <si>
    <t>179.04M</t>
  </si>
  <si>
    <t>8.72M</t>
  </si>
  <si>
    <t>10.95M</t>
  </si>
  <si>
    <t>10.64M</t>
  </si>
  <si>
    <t>10.04M</t>
  </si>
  <si>
    <t>9.94M</t>
  </si>
  <si>
    <t>27.06M</t>
  </si>
  <si>
    <t>37.67M</t>
  </si>
  <si>
    <t>43.5M</t>
  </si>
  <si>
    <t>40.89M</t>
  </si>
  <si>
    <t>41.17M</t>
  </si>
  <si>
    <t>636.52M</t>
  </si>
  <si>
    <t>661.01M</t>
  </si>
  <si>
    <t>675.65M</t>
  </si>
  <si>
    <t>625.26M</t>
  </si>
  <si>
    <t>573.05M</t>
  </si>
  <si>
    <t>3.85%</t>
  </si>
  <si>
    <t>2.22%</t>
  </si>
  <si>
    <t>-7.46%</t>
  </si>
  <si>
    <t>-8.35%</t>
  </si>
  <si>
    <t>55.17M</t>
  </si>
  <si>
    <t>50.82M</t>
  </si>
  <si>
    <t>47.08M</t>
  </si>
  <si>
    <t>33.47M</t>
  </si>
  <si>
    <t>-7.35%</t>
  </si>
  <si>
    <t>-28.91%</t>
  </si>
  <si>
    <t>0.73%</t>
  </si>
  <si>
    <t>9.54M</t>
  </si>
  <si>
    <t>14.46M</t>
  </si>
  <si>
    <t>1.73M</t>
  </si>
  <si>
    <t>15.72M</t>
  </si>
  <si>
    <t>70.49M</t>
  </si>
  <si>
    <t>76.45M</t>
  </si>
  <si>
    <t>85.55M</t>
  </si>
  <si>
    <t>54.59M</t>
  </si>
  <si>
    <t>38.97M</t>
  </si>
  <si>
    <t>34.62M</t>
  </si>
  <si>
    <t>40.88M</t>
  </si>
  <si>
    <t>41.83M</t>
  </si>
  <si>
    <t>49.08M</t>
  </si>
  <si>
    <t>35.17M</t>
  </si>
  <si>
    <t>140.51M</t>
  </si>
  <si>
    <t>135.78M</t>
  </si>
  <si>
    <t>131.87M</t>
  </si>
  <si>
    <t>104.02M</t>
  </si>
  <si>
    <t>234.03M</t>
  </si>
  <si>
    <t>267M</t>
  </si>
  <si>
    <t>356M</t>
  </si>
  <si>
    <t>430.99M</t>
  </si>
  <si>
    <t>216.49M</t>
  </si>
  <si>
    <t>233.96M</t>
  </si>
  <si>
    <t>73000</t>
  </si>
  <si>
    <t>(6.45M)</t>
  </si>
  <si>
    <t>(6.81M)</t>
  </si>
  <si>
    <t>(14.33M)</t>
  </si>
  <si>
    <t>13.22M</t>
  </si>
  <si>
    <t>67.28M</t>
  </si>
  <si>
    <t>79.97M</t>
  </si>
  <si>
    <t>86.58M</t>
  </si>
  <si>
    <t>92.33M</t>
  </si>
  <si>
    <t>90.97M</t>
  </si>
  <si>
    <t>39.17M</t>
  </si>
  <si>
    <t>41.96M</t>
  </si>
  <si>
    <t>43.88M</t>
  </si>
  <si>
    <t>38.01M</t>
  </si>
  <si>
    <t>448.6M</t>
  </si>
  <si>
    <t>491.62M</t>
  </si>
  <si>
    <t>581.66M</t>
  </si>
  <si>
    <t>648.96M</t>
  </si>
  <si>
    <t>417.76M</t>
  </si>
  <si>
    <t>70.48%</t>
  </si>
  <si>
    <t>74.37%</t>
  </si>
  <si>
    <t>86.09%</t>
  </si>
  <si>
    <t>103.79%</t>
  </si>
  <si>
    <t>72.90%</t>
  </si>
  <si>
    <t>182.23M</t>
  </si>
  <si>
    <t>163.32M</t>
  </si>
  <si>
    <t>87.57M</t>
  </si>
  <si>
    <t>(29.06M)</t>
  </si>
  <si>
    <t>151.35M</t>
  </si>
  <si>
    <t>361.26M</t>
  </si>
  <si>
    <t>415.93M</t>
  </si>
  <si>
    <t>415.91M</t>
  </si>
  <si>
    <t>219.21M</t>
  </si>
  <si>
    <t>187.96M</t>
  </si>
  <si>
    <t>(171.85M)</t>
  </si>
  <si>
    <t>(245.18M)</t>
  </si>
  <si>
    <t>(317.61M)</t>
  </si>
  <si>
    <t>(238.88M)</t>
  </si>
  <si>
    <t>(80.77M)</t>
  </si>
  <si>
    <t>28.63%</t>
  </si>
  <si>
    <t>24.71%</t>
  </si>
  <si>
    <t>12.96%</t>
  </si>
  <si>
    <t>-4.65%</t>
  </si>
  <si>
    <t>26.41%</t>
  </si>
  <si>
    <t>5.68M</t>
  </si>
  <si>
    <t>5.37M</t>
  </si>
  <si>
    <t>3.94M</t>
  </si>
  <si>
    <t>187.91M</t>
  </si>
  <si>
    <t>169.39M</t>
  </si>
  <si>
    <t>93.99M</t>
  </si>
  <si>
    <t>(23.7M)</t>
  </si>
  <si>
    <t>155.3M</t>
  </si>
  <si>
    <t>12.27%</t>
  </si>
  <si>
    <t>6.35%</t>
  </si>
  <si>
    <t>-55.56%</t>
  </si>
  <si>
    <t>-44.44%</t>
  </si>
  <si>
    <t>3.61M</t>
  </si>
  <si>
    <t>17.49M</t>
  </si>
  <si>
    <t>16.13M</t>
  </si>
  <si>
    <t>20.11M</t>
  </si>
  <si>
    <t>29.82M</t>
  </si>
  <si>
    <t>20.34M</t>
  </si>
  <si>
    <t>260.62M</t>
  </si>
  <si>
    <t>291.59M</t>
  </si>
  <si>
    <t>172.1M</t>
  </si>
  <si>
    <t>96.69M</t>
  </si>
  <si>
    <t>(23.42M)</t>
  </si>
  <si>
    <t>6.55M</t>
  </si>
  <si>
    <t>(6.67M)</t>
  </si>
  <si>
    <t>35.2M</t>
  </si>
  <si>
    <t>(16.66M)</t>
  </si>
  <si>
    <t>(16.31M)</t>
  </si>
  <si>
    <t>31.58M</t>
  </si>
  <si>
    <t>(3.67M)</t>
  </si>
  <si>
    <t>(3.02M)</t>
  </si>
  <si>
    <t>(13.35M)</t>
  </si>
  <si>
    <t>(11.18M)</t>
  </si>
  <si>
    <t>(7.41M)</t>
  </si>
  <si>
    <t>237.2M</t>
  </si>
  <si>
    <t>298.14M</t>
  </si>
  <si>
    <t>303.45M</t>
  </si>
  <si>
    <t>219.1M</t>
  </si>
  <si>
    <t>131.89M</t>
  </si>
  <si>
    <t>25.69%</t>
  </si>
  <si>
    <t>1.78%</t>
  </si>
  <si>
    <t>-27.80%</t>
  </si>
  <si>
    <t>24.18%</t>
  </si>
  <si>
    <t>27.77%</t>
  </si>
  <si>
    <t>27.96%</t>
  </si>
  <si>
    <t>27.47%</t>
  </si>
  <si>
    <t>22.18%</t>
  </si>
  <si>
    <t>(32.8M)</t>
  </si>
  <si>
    <t>(38.95M)</t>
  </si>
  <si>
    <t>(37.44M)</t>
  </si>
  <si>
    <t>(24.26M)</t>
  </si>
  <si>
    <t>(11.7M)</t>
  </si>
  <si>
    <t>(31.15M)</t>
  </si>
  <si>
    <t>(35.42M)</t>
  </si>
  <si>
    <t>(36.59M)</t>
  </si>
  <si>
    <t>(22.8M)</t>
  </si>
  <si>
    <t>(11.36M)</t>
  </si>
  <si>
    <t>(1.65M)</t>
  </si>
  <si>
    <t>(3.53M)</t>
  </si>
  <si>
    <t>(854,000)</t>
  </si>
  <si>
    <t>(348,000)</t>
  </si>
  <si>
    <t>-18.74%</t>
  </si>
  <si>
    <t>3.87%</t>
  </si>
  <si>
    <t>51.75%</t>
  </si>
  <si>
    <t>-3.63%</t>
  </si>
  <si>
    <t>-3.45%</t>
  </si>
  <si>
    <t>-3.04%</t>
  </si>
  <si>
    <t>-1.97%</t>
  </si>
  <si>
    <t>(556,000)</t>
  </si>
  <si>
    <t>(1.2M)</t>
  </si>
  <si>
    <t>(13.77M)</t>
  </si>
  <si>
    <t>(1.24M)</t>
  </si>
  <si>
    <t>667000</t>
  </si>
  <si>
    <t>(322,000)</t>
  </si>
  <si>
    <t>(98,000)</t>
  </si>
  <si>
    <t>(6.58M)</t>
  </si>
  <si>
    <t>(4.31M)</t>
  </si>
  <si>
    <t>(2.94M)</t>
  </si>
  <si>
    <t>(2.52M)</t>
  </si>
  <si>
    <t>884000</t>
  </si>
  <si>
    <t>740000</t>
  </si>
  <si>
    <t>(34M)</t>
  </si>
  <si>
    <t>(43.2M)</t>
  </si>
  <si>
    <t>(42.07M)</t>
  </si>
  <si>
    <t>(14.72M)</t>
  </si>
  <si>
    <t>-27.04%</t>
  </si>
  <si>
    <t>2.62%</t>
  </si>
  <si>
    <t>5.73%</t>
  </si>
  <si>
    <t>62.88%</t>
  </si>
  <si>
    <t>-3.47%</t>
  </si>
  <si>
    <t>-4.02%</t>
  </si>
  <si>
    <t>-3.88%</t>
  </si>
  <si>
    <t>-4.97%</t>
  </si>
  <si>
    <t>-2.48%</t>
  </si>
  <si>
    <t>(52.95M)</t>
  </si>
  <si>
    <t>(58.64M)</t>
  </si>
  <si>
    <t>(89.09M)</t>
  </si>
  <si>
    <t>(94.24M)</t>
  </si>
  <si>
    <t>(95.15M)</t>
  </si>
  <si>
    <t>(175.73M)</t>
  </si>
  <si>
    <t>(227.13M)</t>
  </si>
  <si>
    <t>(264.37M)</t>
  </si>
  <si>
    <t>(159.71M)</t>
  </si>
  <si>
    <t>190.04M</t>
  </si>
  <si>
    <t>(227.22M)</t>
  </si>
  <si>
    <t>(7.16M)</t>
  </si>
  <si>
    <t>83000</t>
  </si>
  <si>
    <t>197.2M</t>
  </si>
  <si>
    <t>32.95M</t>
  </si>
  <si>
    <t>74.96M</t>
  </si>
  <si>
    <t>(217.24M)</t>
  </si>
  <si>
    <t>120.99M</t>
  </si>
  <si>
    <t>215.87M</t>
  </si>
  <si>
    <t>214.61M</t>
  </si>
  <si>
    <t>99M</t>
  </si>
  <si>
    <t>(112.35M)</t>
  </si>
  <si>
    <t>(134.05M)</t>
  </si>
  <si>
    <t>(128.16M)</t>
  </si>
  <si>
    <t>(139.66M)</t>
  </si>
  <si>
    <t>(316.24M)</t>
  </si>
  <si>
    <t>6.73M</t>
  </si>
  <si>
    <t>(2.55M)</t>
  </si>
  <si>
    <t>(300,000)</t>
  </si>
  <si>
    <t>(394,000)</t>
  </si>
  <si>
    <t>(213.3M)</t>
  </si>
  <si>
    <t>(249.08M)</t>
  </si>
  <si>
    <t>(263.12M)</t>
  </si>
  <si>
    <t>(180.3M)</t>
  </si>
  <si>
    <t>(124.9M)</t>
  </si>
  <si>
    <t>-16.77%</t>
  </si>
  <si>
    <t>-5.64%</t>
  </si>
  <si>
    <t>31.48%</t>
  </si>
  <si>
    <t>30.73%</t>
  </si>
  <si>
    <t>-21.74%</t>
  </si>
  <si>
    <t>-23.20%</t>
  </si>
  <si>
    <t>-24.25%</t>
  </si>
  <si>
    <t>-22.61%</t>
  </si>
  <si>
    <t>-21.00%</t>
  </si>
  <si>
    <t>(10.11M)</t>
  </si>
  <si>
    <t>206.05M</t>
  </si>
  <si>
    <t>262.72M</t>
  </si>
  <si>
    <t>266.86M</t>
  </si>
  <si>
    <t>27.50%</t>
  </si>
  <si>
    <t>1.58%</t>
  </si>
  <si>
    <t>-26.44%</t>
  </si>
  <si>
    <t>-38.60%</t>
  </si>
  <si>
    <t>0.48%</t>
  </si>
  <si>
    <t>FI</t>
  </si>
  <si>
    <t>Frank's International</t>
  </si>
  <si>
    <t>HAL</t>
  </si>
  <si>
    <t>Halliburton</t>
  </si>
  <si>
    <t>OII</t>
  </si>
  <si>
    <t>Oceaneering International</t>
  </si>
  <si>
    <t>CJ</t>
  </si>
  <si>
    <t>C&amp;J Energy Services</t>
  </si>
  <si>
    <t>NBR</t>
  </si>
  <si>
    <t>Nabors Industries</t>
  </si>
  <si>
    <t>CQH</t>
  </si>
  <si>
    <t>Cheniere Energy Partners</t>
  </si>
  <si>
    <t>-10.28</t>
  </si>
  <si>
    <t>-40.98</t>
  </si>
  <si>
    <t>4.31</t>
  </si>
  <si>
    <t>38.62B</t>
  </si>
  <si>
    <t>-11.35</t>
  </si>
  <si>
    <t>18.78</t>
  </si>
  <si>
    <t>2.42</t>
  </si>
  <si>
    <t>2.39B</t>
  </si>
  <si>
    <t>-270.33</t>
  </si>
  <si>
    <t>173.79</t>
  </si>
  <si>
    <t>3.14</t>
  </si>
  <si>
    <t>1.13</t>
  </si>
  <si>
    <t>1.96B</t>
  </si>
  <si>
    <t>-12.78</t>
  </si>
  <si>
    <t>12.59</t>
  </si>
  <si>
    <t>1.92</t>
  </si>
  <si>
    <t>'</t>
  </si>
  <si>
    <t>Crane Co. (CR)</t>
  </si>
  <si>
    <t>83.31</t>
  </si>
  <si>
    <t>83.05</t>
  </si>
  <si>
    <t>83.29 x 200</t>
  </si>
  <si>
    <t>83.41 x 200</t>
  </si>
  <si>
    <t>82.17 - 83.47</t>
  </si>
  <si>
    <t>57.80 - 84.00</t>
  </si>
  <si>
    <t>102707</t>
  </si>
  <si>
    <t>268550</t>
  </si>
  <si>
    <t>4.96B</t>
  </si>
  <si>
    <t>1.05</t>
  </si>
  <si>
    <t>37.85</t>
  </si>
  <si>
    <t>1.32 (1.59%)</t>
  </si>
  <si>
    <t>82.89</t>
  </si>
  <si>
    <t>10</t>
  </si>
  <si>
    <t>702.02M</t>
  </si>
  <si>
    <t>685M</t>
  </si>
  <si>
    <t>669M</t>
  </si>
  <si>
    <t>2.82B</t>
  </si>
  <si>
    <t>720.8M</t>
  </si>
  <si>
    <t>698.8M</t>
  </si>
  <si>
    <t>712.2M</t>
  </si>
  <si>
    <t>694.2M</t>
  </si>
  <si>
    <t>2.75B</t>
  </si>
  <si>
    <t>-1.40%</t>
  </si>
  <si>
    <t>-1.60%</t>
  </si>
  <si>
    <t>-0.30%</t>
  </si>
  <si>
    <t>4.40%</t>
  </si>
  <si>
    <t>1.21</t>
  </si>
  <si>
    <t>1.07</t>
  </si>
  <si>
    <t>18.60%</t>
  </si>
  <si>
    <t>CR</t>
  </si>
  <si>
    <t>-3.30%</t>
  </si>
  <si>
    <t>10.60%</t>
  </si>
  <si>
    <t>9.05%</t>
  </si>
  <si>
    <t>4.97B</t>
  </si>
  <si>
    <t>37.91</t>
  </si>
  <si>
    <t>16.72</t>
  </si>
  <si>
    <t>4.07</t>
  </si>
  <si>
    <t>14.64%</t>
  </si>
  <si>
    <t>7.38%</t>
  </si>
  <si>
    <t>2.76B</t>
  </si>
  <si>
    <t>46.98</t>
  </si>
  <si>
    <t>2.00%</t>
  </si>
  <si>
    <t>989.7M</t>
  </si>
  <si>
    <t>472.5M</t>
  </si>
  <si>
    <t>130.9M</t>
  </si>
  <si>
    <t>14.70%</t>
  </si>
  <si>
    <t>504.8M</t>
  </si>
  <si>
    <t>8.48</t>
  </si>
  <si>
    <t>745.5M</t>
  </si>
  <si>
    <t>60.50</t>
  </si>
  <si>
    <t>20.52</t>
  </si>
  <si>
    <t>339.6M</t>
  </si>
  <si>
    <t>342.88M</t>
  </si>
  <si>
    <t>42.24%</t>
  </si>
  <si>
    <t>84.000</t>
  </si>
  <si>
    <t>57.800</t>
  </si>
  <si>
    <t>80.176</t>
  </si>
  <si>
    <t>76.377</t>
  </si>
  <si>
    <t>268.55k</t>
  </si>
  <si>
    <t>343.3k</t>
  </si>
  <si>
    <t>59.51M</t>
  </si>
  <si>
    <t>50.71M</t>
  </si>
  <si>
    <t>21.93%</t>
  </si>
  <si>
    <t>65.10%</t>
  </si>
  <si>
    <t>247.79k</t>
  </si>
  <si>
    <t>302.37k</t>
  </si>
  <si>
    <t>1.59%</t>
  </si>
  <si>
    <t>60.27%</t>
  </si>
  <si>
    <t>Jun 9, 2017</t>
  </si>
  <si>
    <t>Sep 15, 1998</t>
  </si>
  <si>
    <t>Mr. Max H. Mitchell</t>
  </si>
  <si>
    <t>2.21M</t>
  </si>
  <si>
    <t>1.11M</t>
  </si>
  <si>
    <t>Mr. Richard A. Maue CPA</t>
  </si>
  <si>
    <t>Chief Financial Officer and VP of Fin.</t>
  </si>
  <si>
    <t>689.62k</t>
  </si>
  <si>
    <t>Mr. Augustus I. duPont</t>
  </si>
  <si>
    <t>VP, Gen. Counsel and Sec.</t>
  </si>
  <si>
    <t>852.2k</t>
  </si>
  <si>
    <t>840.43k</t>
  </si>
  <si>
    <t>Mr. Bradley L. Ellis</t>
  </si>
  <si>
    <t>Sr. VP</t>
  </si>
  <si>
    <t>590.43k</t>
  </si>
  <si>
    <t>Mr. Louis Vernon Pinkham</t>
  </si>
  <si>
    <t>974.32k</t>
  </si>
  <si>
    <t>374.18k</t>
  </si>
  <si>
    <t>2.58B</t>
  </si>
  <si>
    <t>0.63%</t>
  </si>
  <si>
    <t>12.70%</t>
  </si>
  <si>
    <t>-6.31%</t>
  </si>
  <si>
    <t>1.71B</t>
  </si>
  <si>
    <t>1.74B</t>
  </si>
  <si>
    <t>1.65B</t>
  </si>
  <si>
    <t>1.66B</t>
  </si>
  <si>
    <t>1.83B</t>
  </si>
  <si>
    <t>1.68B</t>
  </si>
  <si>
    <t>57.26M</t>
  </si>
  <si>
    <t>54.84M</t>
  </si>
  <si>
    <t>131.57M</t>
  </si>
  <si>
    <t>67M</t>
  </si>
  <si>
    <t>67.4M</t>
  </si>
  <si>
    <t>40.4M</t>
  </si>
  <si>
    <t>38.7M</t>
  </si>
  <si>
    <t>97.5M</t>
  </si>
  <si>
    <t>39.1M</t>
  </si>
  <si>
    <t>40.2M</t>
  </si>
  <si>
    <t>16.86M</t>
  </si>
  <si>
    <t>27.9M</t>
  </si>
  <si>
    <t>27.2M</t>
  </si>
  <si>
    <t>0.11%</t>
  </si>
  <si>
    <t>14.76%</t>
  </si>
  <si>
    <t>-9.70%</t>
  </si>
  <si>
    <t>-1.70%</t>
  </si>
  <si>
    <t>869.12M</t>
  </si>
  <si>
    <t>883.52M</t>
  </si>
  <si>
    <t>960.5M</t>
  </si>
  <si>
    <t>966.5M</t>
  </si>
  <si>
    <t>1B</t>
  </si>
  <si>
    <t>8.71%</t>
  </si>
  <si>
    <t>0.62%</t>
  </si>
  <si>
    <t>36.54%</t>
  </si>
  <si>
    <t>539.72M</t>
  </si>
  <si>
    <t>512.85M</t>
  </si>
  <si>
    <t>601.42M</t>
  </si>
  <si>
    <t>563.3M</t>
  </si>
  <si>
    <t>592M</t>
  </si>
  <si>
    <t>66.9M</t>
  </si>
  <si>
    <t>68M</t>
  </si>
  <si>
    <t>62.8M</t>
  </si>
  <si>
    <t>61.5M</t>
  </si>
  <si>
    <t>472.82M</t>
  </si>
  <si>
    <t>460.15M</t>
  </si>
  <si>
    <t>533.42M</t>
  </si>
  <si>
    <t>500.5M</t>
  </si>
  <si>
    <t>530.5M</t>
  </si>
  <si>
    <t>-4.98%</t>
  </si>
  <si>
    <t>17.27%</t>
  </si>
  <si>
    <t>-6.34%</t>
  </si>
  <si>
    <t>18.96M</t>
  </si>
  <si>
    <t>22.8M</t>
  </si>
  <si>
    <t>42.79M</t>
  </si>
  <si>
    <t>87.6M</t>
  </si>
  <si>
    <t>270.9M</t>
  </si>
  <si>
    <t>310.44M</t>
  </si>
  <si>
    <t>347.88M</t>
  </si>
  <si>
    <t>316.29M</t>
  </si>
  <si>
    <t>(87.6M)</t>
  </si>
  <si>
    <t>126.8M</t>
  </si>
  <si>
    <t>(884,000)</t>
  </si>
  <si>
    <t>2.73M</t>
  </si>
  <si>
    <t>2.38M</t>
  </si>
  <si>
    <t>68.7M</t>
  </si>
  <si>
    <t>71.9M</t>
  </si>
  <si>
    <t>26.83M</t>
  </si>
  <si>
    <t>26.46M</t>
  </si>
  <si>
    <t>39.22M</t>
  </si>
  <si>
    <t>37.6M</t>
  </si>
  <si>
    <t>36.5M</t>
  </si>
  <si>
    <t>-1.38%</t>
  </si>
  <si>
    <t>48.23%</t>
  </si>
  <si>
    <t>-4.14%</t>
  </si>
  <si>
    <t>284.61M</t>
  </si>
  <si>
    <t>326.02M</t>
  </si>
  <si>
    <t>281.16M</t>
  </si>
  <si>
    <t>336.5M</t>
  </si>
  <si>
    <t>164.1M</t>
  </si>
  <si>
    <t>-13.76%</t>
  </si>
  <si>
    <t>19.68%</t>
  </si>
  <si>
    <t>-51.23%</t>
  </si>
  <si>
    <t>88.42M</t>
  </si>
  <si>
    <t>105.07M</t>
  </si>
  <si>
    <t>87.59M</t>
  </si>
  <si>
    <t>106.5M</t>
  </si>
  <si>
    <t>40.3M</t>
  </si>
  <si>
    <t>7.1M</t>
  </si>
  <si>
    <t>14.77M</t>
  </si>
  <si>
    <t>48.4M</t>
  </si>
  <si>
    <t>43.8M</t>
  </si>
  <si>
    <t>26.31M</t>
  </si>
  <si>
    <t>41.33M</t>
  </si>
  <si>
    <t>33.06M</t>
  </si>
  <si>
    <t>18.4M</t>
  </si>
  <si>
    <t>21.6M</t>
  </si>
  <si>
    <t>54.02M</t>
  </si>
  <si>
    <t>44.37M</t>
  </si>
  <si>
    <t>31.41M</t>
  </si>
  <si>
    <t>36.1M</t>
  </si>
  <si>
    <t>(26.5M)</t>
  </si>
  <si>
    <t>6.5M</t>
  </si>
  <si>
    <t>3.6M</t>
  </si>
  <si>
    <t>196.19M</t>
  </si>
  <si>
    <t>220.95M</t>
  </si>
  <si>
    <t>193.57M</t>
  </si>
  <si>
    <t>230M</t>
  </si>
  <si>
    <t>123.8M</t>
  </si>
  <si>
    <t>828000</t>
  </si>
  <si>
    <t>897000</t>
  </si>
  <si>
    <t>195.36M</t>
  </si>
  <si>
    <t>219.5M</t>
  </si>
  <si>
    <t>192.67M</t>
  </si>
  <si>
    <t>228.9M</t>
  </si>
  <si>
    <t>122.8M</t>
  </si>
  <si>
    <t>-12.22%</t>
  </si>
  <si>
    <t>-46.35%</t>
  </si>
  <si>
    <t>4.47%</t>
  </si>
  <si>
    <t>19.18M</t>
  </si>
  <si>
    <t>2.46M</t>
  </si>
  <si>
    <t>216.99M</t>
  </si>
  <si>
    <t>197.82M</t>
  </si>
  <si>
    <t>3.44</t>
  </si>
  <si>
    <t>3.79</t>
  </si>
  <si>
    <t>3.94</t>
  </si>
  <si>
    <t>2.10</t>
  </si>
  <si>
    <t>-13.46%</t>
  </si>
  <si>
    <t>20.12%</t>
  </si>
  <si>
    <t>-46.70%</t>
  </si>
  <si>
    <t>57.44M</t>
  </si>
  <si>
    <t>57.9M</t>
  </si>
  <si>
    <t>58.68M</t>
  </si>
  <si>
    <t>58.1M</t>
  </si>
  <si>
    <t>58.5M</t>
  </si>
  <si>
    <t>3.73</t>
  </si>
  <si>
    <t>3.23</t>
  </si>
  <si>
    <t>2.07</t>
  </si>
  <si>
    <t>9.92%</t>
  </si>
  <si>
    <t>-13.40%</t>
  </si>
  <si>
    <t>20.43%</t>
  </si>
  <si>
    <t>-46.79%</t>
  </si>
  <si>
    <t>58.84M</t>
  </si>
  <si>
    <t>59.6M</t>
  </si>
  <si>
    <t>58.8M</t>
  </si>
  <si>
    <t>59.3M</t>
  </si>
  <si>
    <t>386.67M</t>
  </si>
  <si>
    <t>425.51M</t>
  </si>
  <si>
    <t>490.65M</t>
  </si>
  <si>
    <t>458.1M</t>
  </si>
  <si>
    <t>465.1M</t>
  </si>
  <si>
    <t>15.31%</t>
  </si>
  <si>
    <t>-6.63%</t>
  </si>
  <si>
    <t>1.53%</t>
  </si>
  <si>
    <t>16.93%</t>
  </si>
  <si>
    <t>423.95M</t>
  </si>
  <si>
    <t>270.64M</t>
  </si>
  <si>
    <t>346.27M</t>
  </si>
  <si>
    <t>363.5M</t>
  </si>
  <si>
    <t>509.7M</t>
  </si>
  <si>
    <t>-36.16%</t>
  </si>
  <si>
    <t>27.94%</t>
  </si>
  <si>
    <t>40.22%</t>
  </si>
  <si>
    <t>7.60%</t>
  </si>
  <si>
    <t>10.03%</t>
  </si>
  <si>
    <t>14.87%</t>
  </si>
  <si>
    <t>367.05M</t>
  </si>
  <si>
    <t>460.32M</t>
  </si>
  <si>
    <t>431.35M</t>
  </si>
  <si>
    <t>418.1M</t>
  </si>
  <si>
    <t>414.4M</t>
  </si>
  <si>
    <t>333.33M</t>
  </si>
  <si>
    <t>437.54M</t>
  </si>
  <si>
    <t>410.85M</t>
  </si>
  <si>
    <t>397.6M</t>
  </si>
  <si>
    <t>396.4M</t>
  </si>
  <si>
    <t>442.54M</t>
  </si>
  <si>
    <t>415.75M</t>
  </si>
  <si>
    <t>402.3M</t>
  </si>
  <si>
    <t>403.7M</t>
  </si>
  <si>
    <t>(4.9M)</t>
  </si>
  <si>
    <t>(4.7M)</t>
  </si>
  <si>
    <t>(7.3M)</t>
  </si>
  <si>
    <t>22.78M</t>
  </si>
  <si>
    <t>20.5M</t>
  </si>
  <si>
    <t>25.41%</t>
  </si>
  <si>
    <t>-6.29%</t>
  </si>
  <si>
    <t>-3.07%</t>
  </si>
  <si>
    <t>-0.88%</t>
  </si>
  <si>
    <t>7.03</t>
  </si>
  <si>
    <t>5.64</t>
  </si>
  <si>
    <t>6.78</t>
  </si>
  <si>
    <t>6.55</t>
  </si>
  <si>
    <t>6.63</t>
  </si>
  <si>
    <t>352.73M</t>
  </si>
  <si>
    <t>369.72M</t>
  </si>
  <si>
    <t>376.9M</t>
  </si>
  <si>
    <t>342.5M</t>
  </si>
  <si>
    <t>151.39M</t>
  </si>
  <si>
    <t>154.3M</t>
  </si>
  <si>
    <t>149.2M</t>
  </si>
  <si>
    <t>135.9M</t>
  </si>
  <si>
    <t>59.28M</t>
  </si>
  <si>
    <t>55.43M</t>
  </si>
  <si>
    <t>53.25M</t>
  </si>
  <si>
    <t>60.7M</t>
  </si>
  <si>
    <t>56M</t>
  </si>
  <si>
    <t>142.06M</t>
  </si>
  <si>
    <t>168.4M</t>
  </si>
  <si>
    <t>162.17M</t>
  </si>
  <si>
    <t>150.6M</t>
  </si>
  <si>
    <t>36.8M</t>
  </si>
  <si>
    <t>49.24M</t>
  </si>
  <si>
    <t>47.85M</t>
  </si>
  <si>
    <t>49.1M</t>
  </si>
  <si>
    <t>1.18B</t>
  </si>
  <si>
    <t>268.28M</t>
  </si>
  <si>
    <t>305.06M</t>
  </si>
  <si>
    <t>290.26M</t>
  </si>
  <si>
    <t>276M</t>
  </si>
  <si>
    <t>278.9M</t>
  </si>
  <si>
    <t>796.38M</t>
  </si>
  <si>
    <t>841.23M</t>
  </si>
  <si>
    <t>824.94M</t>
  </si>
  <si>
    <t>809.5M</t>
  </si>
  <si>
    <t>826.9M</t>
  </si>
  <si>
    <t>180.91M</t>
  </si>
  <si>
    <t>181.23M</t>
  </si>
  <si>
    <t>179.82M</t>
  </si>
  <si>
    <t>174.7M</t>
  </si>
  <si>
    <t>193.5M</t>
  </si>
  <si>
    <t>69.39M</t>
  </si>
  <si>
    <t>71.25M</t>
  </si>
  <si>
    <t>73.27M</t>
  </si>
  <si>
    <t>68.8M</t>
  </si>
  <si>
    <t>66.6M</t>
  </si>
  <si>
    <t>528.09M</t>
  </si>
  <si>
    <t>536.18M</t>
  </si>
  <si>
    <t>534.68M</t>
  </si>
  <si>
    <t>533.5M</t>
  </si>
  <si>
    <t>548M</t>
  </si>
  <si>
    <t>171.75M</t>
  </si>
  <si>
    <t>126.75M</t>
  </si>
  <si>
    <t>108.7M</t>
  </si>
  <si>
    <t>125.2M</t>
  </si>
  <si>
    <t>939.71M</t>
  </si>
  <si>
    <t>813.79M</t>
  </si>
  <si>
    <t>1.17B</t>
  </si>
  <si>
    <t>125.91M</t>
  </si>
  <si>
    <t>408.92M</t>
  </si>
  <si>
    <t>353.45M</t>
  </si>
  <si>
    <t>317.1M</t>
  </si>
  <si>
    <t>282.2M</t>
  </si>
  <si>
    <t>83.77M</t>
  </si>
  <si>
    <t>112.27M</t>
  </si>
  <si>
    <t>97.58M</t>
  </si>
  <si>
    <t>101.3M</t>
  </si>
  <si>
    <t>95M</t>
  </si>
  <si>
    <t>2.89B</t>
  </si>
  <si>
    <t>3.45B</t>
  </si>
  <si>
    <t>3.34B</t>
  </si>
  <si>
    <t>3.43B</t>
  </si>
  <si>
    <t>23.17%</t>
  </si>
  <si>
    <t>-3.06%</t>
  </si>
  <si>
    <t>2.73%</t>
  </si>
  <si>
    <t>125.83M</t>
  </si>
  <si>
    <t>100.81M</t>
  </si>
  <si>
    <t>49.6M</t>
  </si>
  <si>
    <t>182.73M</t>
  </si>
  <si>
    <t>229.83M</t>
  </si>
  <si>
    <t>228.82M</t>
  </si>
  <si>
    <t>223.3M</t>
  </si>
  <si>
    <t>223.2M</t>
  </si>
  <si>
    <t>25.77%</t>
  </si>
  <si>
    <t>-0.44%</t>
  </si>
  <si>
    <t>-2.41%</t>
  </si>
  <si>
    <t>-0.04%</t>
  </si>
  <si>
    <t>312.35M</t>
  </si>
  <si>
    <t>311.19M</t>
  </si>
  <si>
    <t>304.77M</t>
  </si>
  <si>
    <t>293.4M</t>
  </si>
  <si>
    <t>294M</t>
  </si>
  <si>
    <t>90.91M</t>
  </si>
  <si>
    <t>91.98M</t>
  </si>
  <si>
    <t>81.43M</t>
  </si>
  <si>
    <t>83.1M</t>
  </si>
  <si>
    <t>95.4M</t>
  </si>
  <si>
    <t>221.44M</t>
  </si>
  <si>
    <t>219.2M</t>
  </si>
  <si>
    <t>223.35M</t>
  </si>
  <si>
    <t>210.3M</t>
  </si>
  <si>
    <t>198.6M</t>
  </si>
  <si>
    <t>511.89M</t>
  </si>
  <si>
    <t>668.9M</t>
  </si>
  <si>
    <t>640.03M</t>
  </si>
  <si>
    <t>572.8M</t>
  </si>
  <si>
    <t>520.8M</t>
  </si>
  <si>
    <t>399.09M</t>
  </si>
  <si>
    <t>749.17M</t>
  </si>
  <si>
    <t>749.21M</t>
  </si>
  <si>
    <t>744.6M</t>
  </si>
  <si>
    <t>745.3M</t>
  </si>
  <si>
    <t>233.6M</t>
  </si>
  <si>
    <t>151.13M</t>
  </si>
  <si>
    <t>278.25M</t>
  </si>
  <si>
    <t>754.8M</t>
  </si>
  <si>
    <t>908M</t>
  </si>
  <si>
    <t>(208.99M)</t>
  </si>
  <si>
    <t>(110.69M)</t>
  </si>
  <si>
    <t>(149.94M)</t>
  </si>
  <si>
    <t>(112.4M)</t>
  </si>
  <si>
    <t>(139.4M)</t>
  </si>
  <si>
    <t>36.85M</t>
  </si>
  <si>
    <t>76.04M</t>
  </si>
  <si>
    <t>46.3M</t>
  </si>
  <si>
    <t>42.4M</t>
  </si>
  <si>
    <t>245.84M</t>
  </si>
  <si>
    <t>186.73M</t>
  </si>
  <si>
    <t>196.25M</t>
  </si>
  <si>
    <t>162.4M</t>
  </si>
  <si>
    <t>181.8M</t>
  </si>
  <si>
    <t>781.07M</t>
  </si>
  <si>
    <t>699.69M</t>
  </si>
  <si>
    <t>666.39M</t>
  </si>
  <si>
    <t>65.8M</t>
  </si>
  <si>
    <t>2.34B</t>
  </si>
  <si>
    <t>2.19B</t>
  </si>
  <si>
    <t>2.28B</t>
  </si>
  <si>
    <t>67.91%</t>
  </si>
  <si>
    <t>65.88%</t>
  </si>
  <si>
    <t>68.98%</t>
  </si>
  <si>
    <t>65.51%</t>
  </si>
  <si>
    <t>66.58%</t>
  </si>
  <si>
    <t>918.38M</t>
  </si>
  <si>
    <t>72.43M</t>
  </si>
  <si>
    <t>1.4B</t>
  </si>
  <si>
    <t>1.67B</t>
  </si>
  <si>
    <t>69.73M</t>
  </si>
  <si>
    <t>72.67M</t>
  </si>
  <si>
    <t>(40.94M)</t>
  </si>
  <si>
    <t>(110.6M)</t>
  </si>
  <si>
    <t>(174.8M)</t>
  </si>
  <si>
    <t>(481.41M)</t>
  </si>
  <si>
    <t>(451.2M)</t>
  </si>
  <si>
    <t>(485.1M)</t>
  </si>
  <si>
    <t>(494.2M)</t>
  </si>
  <si>
    <t>(459.3M)</t>
  </si>
  <si>
    <t>31.78%</t>
  </si>
  <si>
    <t>33.83%</t>
  </si>
  <si>
    <t>34.15%</t>
  </si>
  <si>
    <t>8.99M</t>
  </si>
  <si>
    <t>10.35M</t>
  </si>
  <si>
    <t>11.4M</t>
  </si>
  <si>
    <t>11.9M</t>
  </si>
  <si>
    <t>927.38M</t>
  </si>
  <si>
    <t>1.16%</t>
  </si>
  <si>
    <t>55M</t>
  </si>
  <si>
    <t>48.96M</t>
  </si>
  <si>
    <t>37.91M</t>
  </si>
  <si>
    <t>39.7M</t>
  </si>
  <si>
    <t>(25.1M)</t>
  </si>
  <si>
    <t>(96.32M)</t>
  </si>
  <si>
    <t>(57.2M)</t>
  </si>
  <si>
    <t>(90.2M)</t>
  </si>
  <si>
    <t>126M</t>
  </si>
  <si>
    <t>232.93M</t>
  </si>
  <si>
    <t>266.1M</t>
  </si>
  <si>
    <t>369.25M</t>
  </si>
  <si>
    <t>245.4M</t>
  </si>
  <si>
    <t>291.1M</t>
  </si>
  <si>
    <t>1.82M</t>
  </si>
  <si>
    <t>(26.67M)</t>
  </si>
  <si>
    <t>(105.3M)</t>
  </si>
  <si>
    <t>(16.1M)</t>
  </si>
  <si>
    <t>27M</t>
  </si>
  <si>
    <t>(42.86M)</t>
  </si>
  <si>
    <t>25.16M</t>
  </si>
  <si>
    <t>(2.4M)</t>
  </si>
  <si>
    <t>(6.2M)</t>
  </si>
  <si>
    <t>(11.72M)</t>
  </si>
  <si>
    <t>17.96M</t>
  </si>
  <si>
    <t>13.41M</t>
  </si>
  <si>
    <t>(969,000)</t>
  </si>
  <si>
    <t>(125.94M)</t>
  </si>
  <si>
    <t>(3M)</t>
  </si>
  <si>
    <t>234.76M</t>
  </si>
  <si>
    <t>239.43M</t>
  </si>
  <si>
    <t>263.95M</t>
  </si>
  <si>
    <t>229.3M</t>
  </si>
  <si>
    <t>318.1M</t>
  </si>
  <si>
    <t>1.99%</t>
  </si>
  <si>
    <t>10.24%</t>
  </si>
  <si>
    <t>-13.13%</t>
  </si>
  <si>
    <t>38.73%</t>
  </si>
  <si>
    <t>9.02%</t>
  </si>
  <si>
    <t>8.37%</t>
  </si>
  <si>
    <t>11.58%</t>
  </si>
  <si>
    <t>(29.31M)</t>
  </si>
  <si>
    <t>(29.46M)</t>
  </si>
  <si>
    <t>(43.73M)</t>
  </si>
  <si>
    <t>(39.6M)</t>
  </si>
  <si>
    <t>(51.5M)</t>
  </si>
  <si>
    <t>-48.44%</t>
  </si>
  <si>
    <t>9.45%</t>
  </si>
  <si>
    <t>-30.05%</t>
  </si>
  <si>
    <t>-1.50%</t>
  </si>
  <si>
    <t>-1.44%</t>
  </si>
  <si>
    <t>-1.87%</t>
  </si>
  <si>
    <t>(801.78M)</t>
  </si>
  <si>
    <t>6.44M</t>
  </si>
  <si>
    <t>455000</t>
  </si>
  <si>
    <t>17.88M</t>
  </si>
  <si>
    <t>54.08M</t>
  </si>
  <si>
    <t>6.84M</t>
  </si>
  <si>
    <t>(823.95M)</t>
  </si>
  <si>
    <t>(25.86M)</t>
  </si>
  <si>
    <t>(35.2M)</t>
  </si>
  <si>
    <t>(50.6M)</t>
  </si>
  <si>
    <t>-2,740.11%</t>
  </si>
  <si>
    <t>96.86%</t>
  </si>
  <si>
    <t>-36.13%</t>
  </si>
  <si>
    <t>-43.75%</t>
  </si>
  <si>
    <t>-31.75%</t>
  </si>
  <si>
    <t>-1.28%</t>
  </si>
  <si>
    <t>(61.97M)</t>
  </si>
  <si>
    <t>(67.27M)</t>
  </si>
  <si>
    <t>(73.88M)</t>
  </si>
  <si>
    <t>(76.6M)</t>
  </si>
  <si>
    <t>(77.2M)</t>
  </si>
  <si>
    <t>13.06M</t>
  </si>
  <si>
    <t>24.92M</t>
  </si>
  <si>
    <t>(41.81M)</t>
  </si>
  <si>
    <t>26.4M</t>
  </si>
  <si>
    <t>468.67M</t>
  </si>
  <si>
    <t>(51.2M)</t>
  </si>
  <si>
    <t>(49.6M)</t>
  </si>
  <si>
    <t>(321,000)</t>
  </si>
  <si>
    <t>468.99M</t>
  </si>
  <si>
    <t>668.99M</t>
  </si>
  <si>
    <t>(200M)</t>
  </si>
  <si>
    <t>(46.39M)</t>
  </si>
  <si>
    <t>7.7M</t>
  </si>
  <si>
    <t>100000</t>
  </si>
  <si>
    <t>(49.99M)</t>
  </si>
  <si>
    <t>(95.31M)</t>
  </si>
  <si>
    <t>432.68M</t>
  </si>
  <si>
    <t>(133M)</t>
  </si>
  <si>
    <t>(143.8M)</t>
  </si>
  <si>
    <t>(100.4M)</t>
  </si>
  <si>
    <t>553.99%</t>
  </si>
  <si>
    <t>-130.74%</t>
  </si>
  <si>
    <t>-8.12%</t>
  </si>
  <si>
    <t>30.18%</t>
  </si>
  <si>
    <t>16.67%</t>
  </si>
  <si>
    <t>-4.55%</t>
  </si>
  <si>
    <t>-5.25%</t>
  </si>
  <si>
    <t>-3.65%</t>
  </si>
  <si>
    <t>(29.47M)</t>
  </si>
  <si>
    <t>(33.1M)</t>
  </si>
  <si>
    <t>(20.9M)</t>
  </si>
  <si>
    <t>178.86M</t>
  </si>
  <si>
    <t>(153.3M)</t>
  </si>
  <si>
    <t>75.62M</t>
  </si>
  <si>
    <t>146.2M</t>
  </si>
  <si>
    <t>205.45M</t>
  </si>
  <si>
    <t>209.97M</t>
  </si>
  <si>
    <t>220.22M</t>
  </si>
  <si>
    <t>189.7M</t>
  </si>
  <si>
    <t>266.6M</t>
  </si>
  <si>
    <t>4.88%</t>
  </si>
  <si>
    <t>-13.86%</t>
  </si>
  <si>
    <t>40.54%</t>
  </si>
  <si>
    <t>4.43%</t>
  </si>
  <si>
    <t>FSS</t>
  </si>
  <si>
    <t>Federal Signal</t>
  </si>
  <si>
    <t>CCF</t>
  </si>
  <si>
    <t>Chase</t>
  </si>
  <si>
    <t>LABL</t>
  </si>
  <si>
    <t>Multi-Color</t>
  </si>
  <si>
    <t>RAVN</t>
  </si>
  <si>
    <t>Raven Industries</t>
  </si>
  <si>
    <t>TRS</t>
  </si>
  <si>
    <t>TriMas</t>
  </si>
  <si>
    <t>FLOW</t>
  </si>
  <si>
    <t>SPX FLOW</t>
  </si>
  <si>
    <t>29.62</t>
  </si>
  <si>
    <t>17.57</t>
  </si>
  <si>
    <t>2.33</t>
  </si>
  <si>
    <t>1.52</t>
  </si>
  <si>
    <t>24.44</t>
  </si>
  <si>
    <t>4.11</t>
  </si>
  <si>
    <t>22.21</t>
  </si>
  <si>
    <t>18.71</t>
  </si>
  <si>
    <t>5.42</t>
  </si>
  <si>
    <t>3.56</t>
  </si>
  <si>
    <t>46.52</t>
  </si>
  <si>
    <t>30.22</t>
  </si>
  <si>
    <t>2.84</t>
  </si>
  <si>
    <t>4.16</t>
  </si>
  <si>
    <t>4.70</t>
  </si>
  <si>
    <t>Digimarc Corporation (DMRC)</t>
  </si>
  <si>
    <t>31.10</t>
  </si>
  <si>
    <t>32.70</t>
  </si>
  <si>
    <t>31.05 x 500</t>
  </si>
  <si>
    <t>31.25 x 200</t>
  </si>
  <si>
    <t>31.00 - 32.70</t>
  </si>
  <si>
    <t>24.20 - 41.75</t>
  </si>
  <si>
    <t>60980</t>
  </si>
  <si>
    <t>99223</t>
  </si>
  <si>
    <t>332.27M</t>
  </si>
  <si>
    <t>-0.31</t>
  </si>
  <si>
    <t>-13.29</t>
  </si>
  <si>
    <t>-2.34</t>
  </si>
  <si>
    <t>2014-05-01</t>
  </si>
  <si>
    <t>44.83</t>
  </si>
  <si>
    <t>5</t>
  </si>
  <si>
    <t>5.69M</t>
  </si>
  <si>
    <t>6.04M</t>
  </si>
  <si>
    <t>24.12M</t>
  </si>
  <si>
    <t>35.14M</t>
  </si>
  <si>
    <t>23.31M</t>
  </si>
  <si>
    <t>26.8M</t>
  </si>
  <si>
    <t>6.29M</t>
  </si>
  <si>
    <t>24.95M</t>
  </si>
  <si>
    <t>5.58M</t>
  </si>
  <si>
    <t>-0.63</t>
  </si>
  <si>
    <t>-0.59</t>
  </si>
  <si>
    <t>-0.58</t>
  </si>
  <si>
    <t>-0.66</t>
  </si>
  <si>
    <t>-0.62</t>
  </si>
  <si>
    <t>-0.55</t>
  </si>
  <si>
    <t>-0.57</t>
  </si>
  <si>
    <t>-0.61</t>
  </si>
  <si>
    <t>1.60%</t>
  </si>
  <si>
    <t>6.80%</t>
  </si>
  <si>
    <t>DMRC</t>
  </si>
  <si>
    <t>-23.60%</t>
  </si>
  <si>
    <t>14.80%</t>
  </si>
  <si>
    <t>42.70%</t>
  </si>
  <si>
    <t>329.87M</t>
  </si>
  <si>
    <t>-13.19</t>
  </si>
  <si>
    <t>-13.72</t>
  </si>
  <si>
    <t>14.79</t>
  </si>
  <si>
    <t>4.61</t>
  </si>
  <si>
    <t>-100.68%</t>
  </si>
  <si>
    <t>-102.64%</t>
  </si>
  <si>
    <t>-23.13%</t>
  </si>
  <si>
    <t>-38.98%</t>
  </si>
  <si>
    <t>22.3M</t>
  </si>
  <si>
    <t>-20.94M</t>
  </si>
  <si>
    <t>-22.45M</t>
  </si>
  <si>
    <t>56.19M</t>
  </si>
  <si>
    <t>5.52</t>
  </si>
  <si>
    <t>16.02</t>
  </si>
  <si>
    <t>6.70</t>
  </si>
  <si>
    <t>-14.79M</t>
  </si>
  <si>
    <t>-10.58M</t>
  </si>
  <si>
    <t>-8.30%</t>
  </si>
  <si>
    <t>41.750</t>
  </si>
  <si>
    <t>24.200</t>
  </si>
  <si>
    <t>35.607</t>
  </si>
  <si>
    <t>29.647</t>
  </si>
  <si>
    <t>99.22k</t>
  </si>
  <si>
    <t>166.3k</t>
  </si>
  <si>
    <t>43.20%</t>
  </si>
  <si>
    <t>26.45</t>
  </si>
  <si>
    <t>15.71%</t>
  </si>
  <si>
    <t>0.00</t>
  </si>
  <si>
    <t>May 12, 2014</t>
  </si>
  <si>
    <t>May 1, 2014</t>
  </si>
  <si>
    <t>Mr. Bruce L. Davis</t>
  </si>
  <si>
    <t>Chairman &amp; CEO</t>
  </si>
  <si>
    <t>636.58k</t>
  </si>
  <si>
    <t>Mr. Charles Beck</t>
  </si>
  <si>
    <t>CFO &amp; Treasurer</t>
  </si>
  <si>
    <t>312k</t>
  </si>
  <si>
    <t>Mr. Tony Rodriguez</t>
  </si>
  <si>
    <t>Exec. VP &amp; CTO</t>
  </si>
  <si>
    <t>250k</t>
  </si>
  <si>
    <t>Mr. Robert P. Chamness</t>
  </si>
  <si>
    <t>Chief Legal Officer &amp; Sec.</t>
  </si>
  <si>
    <t>328.25k</t>
  </si>
  <si>
    <t>104.55k</t>
  </si>
  <si>
    <t>Mr. Joel Meyer</t>
  </si>
  <si>
    <t>Exec. VP of Intellectual Property - IP Legal</t>
  </si>
  <si>
    <t>34.96M</t>
  </si>
  <si>
    <t>25.66M</t>
  </si>
  <si>
    <t>22.19M</t>
  </si>
  <si>
    <t>-21.21%</t>
  </si>
  <si>
    <t>-26.62%</t>
  </si>
  <si>
    <t>-13.52%</t>
  </si>
  <si>
    <t>-1.78%</t>
  </si>
  <si>
    <t>6.56M</t>
  </si>
  <si>
    <t>8.21M</t>
  </si>
  <si>
    <t>8.95M</t>
  </si>
  <si>
    <t>8.5M</t>
  </si>
  <si>
    <t>5.96M</t>
  </si>
  <si>
    <t>600000</t>
  </si>
  <si>
    <t>521000</t>
  </si>
  <si>
    <t>742000</t>
  </si>
  <si>
    <t>974000</t>
  </si>
  <si>
    <t>25.06%</t>
  </si>
  <si>
    <t>-5.03%</t>
  </si>
  <si>
    <t>37.81M</t>
  </si>
  <si>
    <t>26.76M</t>
  </si>
  <si>
    <t>13.24M</t>
  </si>
  <si>
    <t>-35.62%</t>
  </si>
  <si>
    <t>0.41%</t>
  </si>
  <si>
    <t>61.01%</t>
  </si>
  <si>
    <t>21.97M</t>
  </si>
  <si>
    <t>27.84M</t>
  </si>
  <si>
    <t>30.66M</t>
  </si>
  <si>
    <t>31.22M</t>
  </si>
  <si>
    <t>12.27M</t>
  </si>
  <si>
    <t>12.47M</t>
  </si>
  <si>
    <t>13.23M</t>
  </si>
  <si>
    <t>15.57M</t>
  </si>
  <si>
    <t>16.95M</t>
  </si>
  <si>
    <t>18.75M</t>
  </si>
  <si>
    <t>21.82M</t>
  </si>
  <si>
    <t>26.72%</t>
  </si>
  <si>
    <t>10.11%</t>
  </si>
  <si>
    <t>1.83%</t>
  </si>
  <si>
    <t>(2.41M)</t>
  </si>
  <si>
    <t>55000</t>
  </si>
  <si>
    <t>258000</t>
  </si>
  <si>
    <t>179000</t>
  </si>
  <si>
    <t>(1.11M)</t>
  </si>
  <si>
    <t>13.67M</t>
  </si>
  <si>
    <t>(2.3M)</t>
  </si>
  <si>
    <t>(15.17M)</t>
  </si>
  <si>
    <t>(17.87M)</t>
  </si>
  <si>
    <t>(21.66M)</t>
  </si>
  <si>
    <t>-116.85%</t>
  </si>
  <si>
    <t>-558.62%</t>
  </si>
  <si>
    <t>-17.80%</t>
  </si>
  <si>
    <t>-21.23%</t>
  </si>
  <si>
    <t>-99.40%</t>
  </si>
  <si>
    <t>(1.8M)</t>
  </si>
  <si>
    <t>66000</t>
  </si>
  <si>
    <t>(3.38M)</t>
  </si>
  <si>
    <t>47000</t>
  </si>
  <si>
    <t>(11,000)</t>
  </si>
  <si>
    <t>1000</t>
  </si>
  <si>
    <t>19000</t>
  </si>
  <si>
    <t>21000</t>
  </si>
  <si>
    <t>124000</t>
  </si>
  <si>
    <t>(382,000)</t>
  </si>
  <si>
    <t>4.03M</t>
  </si>
  <si>
    <t>(426,000)</t>
  </si>
  <si>
    <t>(101,000)</t>
  </si>
  <si>
    <t>(696,000)</t>
  </si>
  <si>
    <t>(15.92M)</t>
  </si>
  <si>
    <t>(21.67M)</t>
  </si>
  <si>
    <t>-108.87%</t>
  </si>
  <si>
    <t>-2,187.50%</t>
  </si>
  <si>
    <t>-12.64%</t>
  </si>
  <si>
    <t>-20.84%</t>
  </si>
  <si>
    <t>-99.44%</t>
  </si>
  <si>
    <t>(0.10)</t>
  </si>
  <si>
    <t>(2.22)</t>
  </si>
  <si>
    <t>(2.19)</t>
  </si>
  <si>
    <t>(2.36)</t>
  </si>
  <si>
    <t>-108.62%</t>
  </si>
  <si>
    <t>-2,120.00%</t>
  </si>
  <si>
    <t>1.35%</t>
  </si>
  <si>
    <t>1.12</t>
  </si>
  <si>
    <t>-108.93%</t>
  </si>
  <si>
    <t>15.19M</t>
  </si>
  <si>
    <t>(274,000)</t>
  </si>
  <si>
    <t>(13.2M)</t>
  </si>
  <si>
    <t>(15.54M)</t>
  </si>
  <si>
    <t>(19.46M)</t>
  </si>
  <si>
    <t>-101.80%</t>
  </si>
  <si>
    <t>-4,718.25%</t>
  </si>
  <si>
    <t>-17.74%</t>
  </si>
  <si>
    <t>-25.21%</t>
  </si>
  <si>
    <t>-89.31%</t>
  </si>
  <si>
    <t>32.27M</t>
  </si>
  <si>
    <t>29.66M</t>
  </si>
  <si>
    <t>38.32M</t>
  </si>
  <si>
    <t>36.19M</t>
  </si>
  <si>
    <t>56.13M</t>
  </si>
  <si>
    <t>3.81M</t>
  </si>
  <si>
    <t>25.4M</t>
  </si>
  <si>
    <t>25.85M</t>
  </si>
  <si>
    <t>32.2M</t>
  </si>
  <si>
    <t>33.03M</t>
  </si>
  <si>
    <t>44.5M</t>
  </si>
  <si>
    <t>-8.08%</t>
  </si>
  <si>
    <t>29.20%</t>
  </si>
  <si>
    <t>-5.57%</t>
  </si>
  <si>
    <t>55.12%</t>
  </si>
  <si>
    <t>56.29%</t>
  </si>
  <si>
    <t>51.86%</t>
  </si>
  <si>
    <t>66.75%</t>
  </si>
  <si>
    <t>64.20%</t>
  </si>
  <si>
    <t>71.29%</t>
  </si>
  <si>
    <t>4.22M</t>
  </si>
  <si>
    <t>5.84M</t>
  </si>
  <si>
    <t>4.62M</t>
  </si>
  <si>
    <t>5.88M</t>
  </si>
  <si>
    <t>4.57M</t>
  </si>
  <si>
    <t>4.63M</t>
  </si>
  <si>
    <t>5.09M</t>
  </si>
  <si>
    <t>(45,000)</t>
  </si>
  <si>
    <t>(22,000)</t>
  </si>
  <si>
    <t>(15,000)</t>
  </si>
  <si>
    <t>38.47%</t>
  </si>
  <si>
    <t>-22.15%</t>
  </si>
  <si>
    <t>1.56%</t>
  </si>
  <si>
    <t>10.01%</t>
  </si>
  <si>
    <t>10.53</t>
  </si>
  <si>
    <t>5.99</t>
  </si>
  <si>
    <t>5.65</t>
  </si>
  <si>
    <t>4.81</t>
  </si>
  <si>
    <t>4.29</t>
  </si>
  <si>
    <t>1.66M</t>
  </si>
  <si>
    <t>2.61M</t>
  </si>
  <si>
    <t>37.16M</t>
  </si>
  <si>
    <t>45.48M</t>
  </si>
  <si>
    <t>42.29M</t>
  </si>
  <si>
    <t>62.91M</t>
  </si>
  <si>
    <t>2.98M</t>
  </si>
  <si>
    <t>7.51M</t>
  </si>
  <si>
    <t>9M</t>
  </si>
  <si>
    <t>2.15M</t>
  </si>
  <si>
    <t>2.04M</t>
  </si>
  <si>
    <t>2.79M</t>
  </si>
  <si>
    <t>5.43M</t>
  </si>
  <si>
    <t>749000</t>
  </si>
  <si>
    <t>7.84M</t>
  </si>
  <si>
    <t>7.73M</t>
  </si>
  <si>
    <t>7.54M</t>
  </si>
  <si>
    <t>6.72M</t>
  </si>
  <si>
    <t>6.61M</t>
  </si>
  <si>
    <t>570000</t>
  </si>
  <si>
    <t>378000</t>
  </si>
  <si>
    <t>338000</t>
  </si>
  <si>
    <t>331000</t>
  </si>
  <si>
    <t>57.33M</t>
  </si>
  <si>
    <t>57.2M</t>
  </si>
  <si>
    <t>57.42M</t>
  </si>
  <si>
    <t>56.36M</t>
  </si>
  <si>
    <t>78.74M</t>
  </si>
  <si>
    <t>-0.23%</t>
  </si>
  <si>
    <t>-1.83%</t>
  </si>
  <si>
    <t>39.69%</t>
  </si>
  <si>
    <t>36.48%</t>
  </si>
  <si>
    <t>-11.60%</t>
  </si>
  <si>
    <t>20.16%</t>
  </si>
  <si>
    <t>-8.09%</t>
  </si>
  <si>
    <t>3.66M</t>
  </si>
  <si>
    <t>5.78M</t>
  </si>
  <si>
    <t>190000</t>
  </si>
  <si>
    <t>(3.59M)</t>
  </si>
  <si>
    <t>(3.95M)</t>
  </si>
  <si>
    <t>3.59M</t>
  </si>
  <si>
    <t>306000</t>
  </si>
  <si>
    <t>203000</t>
  </si>
  <si>
    <t>226000</t>
  </si>
  <si>
    <t>956000</t>
  </si>
  <si>
    <t>4.33M</t>
  </si>
  <si>
    <t>5.24M</t>
  </si>
  <si>
    <t>4.91M</t>
  </si>
  <si>
    <t>7.55%</t>
  </si>
  <si>
    <t>10.97%</t>
  </si>
  <si>
    <t>9.13%</t>
  </si>
  <si>
    <t>6.86%</t>
  </si>
  <si>
    <t>52.95M</t>
  </si>
  <si>
    <t>50.87M</t>
  </si>
  <si>
    <t>51.41M</t>
  </si>
  <si>
    <t>73.28M</t>
  </si>
  <si>
    <t>7000</t>
  </si>
  <si>
    <t>9.37M</t>
  </si>
  <si>
    <t>(26.04M)</t>
  </si>
  <si>
    <t>(47.71M)</t>
  </si>
  <si>
    <t>92.36%</t>
  </si>
  <si>
    <t>88.94%</t>
  </si>
  <si>
    <t>90.78%</t>
  </si>
  <si>
    <t>91.21%</t>
  </si>
  <si>
    <t>93.08%</t>
  </si>
  <si>
    <t>53M</t>
  </si>
  <si>
    <t>50.92M</t>
  </si>
  <si>
    <t>52.17M</t>
  </si>
  <si>
    <t>51.46M</t>
  </si>
  <si>
    <t>73.33M</t>
  </si>
  <si>
    <t>92.45%</t>
  </si>
  <si>
    <t>89.03%</t>
  </si>
  <si>
    <t>91.30%</t>
  </si>
  <si>
    <t>93.14%</t>
  </si>
  <si>
    <t>8.27M</t>
  </si>
  <si>
    <t>(507,000)</t>
  </si>
  <si>
    <t>(15.82M)</t>
  </si>
  <si>
    <t>-106.13%</t>
  </si>
  <si>
    <t>-3,020.32%</t>
  </si>
  <si>
    <t>-13.36%</t>
  </si>
  <si>
    <t>285000</t>
  </si>
  <si>
    <t>(284,000)</t>
  </si>
  <si>
    <t>(715,000)</t>
  </si>
  <si>
    <t>2.09M</t>
  </si>
  <si>
    <t>4.64M</t>
  </si>
  <si>
    <t>5.55M</t>
  </si>
  <si>
    <t>15.98M</t>
  </si>
  <si>
    <t>(6.04M)</t>
  </si>
  <si>
    <t>(10.43M)</t>
  </si>
  <si>
    <t>(379,000)</t>
  </si>
  <si>
    <t>(1.89M)</t>
  </si>
  <si>
    <t>(692,000)</t>
  </si>
  <si>
    <t>691000</t>
  </si>
  <si>
    <t>(202,000)</t>
  </si>
  <si>
    <t>(187,000)</t>
  </si>
  <si>
    <t>(228,000)</t>
  </si>
  <si>
    <t>(635,000)</t>
  </si>
  <si>
    <t>637000</t>
  </si>
  <si>
    <t>36000</t>
  </si>
  <si>
    <t>(342,000)</t>
  </si>
  <si>
    <t>630000</t>
  </si>
  <si>
    <t>(377,000)</t>
  </si>
  <si>
    <t>3.47M</t>
  </si>
  <si>
    <t>(6.73M)</t>
  </si>
  <si>
    <t>(9.74M)</t>
  </si>
  <si>
    <t>(13.86M)</t>
  </si>
  <si>
    <t>-77.74%</t>
  </si>
  <si>
    <t>-293.87%</t>
  </si>
  <si>
    <t>-44.66%</t>
  </si>
  <si>
    <t>-42.34%</t>
  </si>
  <si>
    <t>35.16%</t>
  </si>
  <si>
    <t>9.93%</t>
  </si>
  <si>
    <t>-26.24%</t>
  </si>
  <si>
    <t>-43.90%</t>
  </si>
  <si>
    <t>-63.62%</t>
  </si>
  <si>
    <t>(2.74M)</t>
  </si>
  <si>
    <t>(2.59M)</t>
  </si>
  <si>
    <t>(570,000)</t>
  </si>
  <si>
    <t>(1.64M)</t>
  </si>
  <si>
    <t>(1.4M)</t>
  </si>
  <si>
    <t>(1.84M)</t>
  </si>
  <si>
    <t>(1.17M)</t>
  </si>
  <si>
    <t>(1.1M)</t>
  </si>
  <si>
    <t>(1.19M)</t>
  </si>
  <si>
    <t>(895,000)</t>
  </si>
  <si>
    <t>-57.59%</t>
  </si>
  <si>
    <t>5.58%</t>
  </si>
  <si>
    <t>18.39%</t>
  </si>
  <si>
    <t>-24.33%</t>
  </si>
  <si>
    <t>-3.92%</t>
  </si>
  <si>
    <t>-7.84%</t>
  </si>
  <si>
    <t>-10.09%</t>
  </si>
  <si>
    <t>-12.05%</t>
  </si>
  <si>
    <t>(5.09M)</t>
  </si>
  <si>
    <t>(2.92M)</t>
  </si>
  <si>
    <t>(3.08M)</t>
  </si>
  <si>
    <t>(12.86M)</t>
  </si>
  <si>
    <t>(147.14M)</t>
  </si>
  <si>
    <t>(54.59M)</t>
  </si>
  <si>
    <t>(79.97M)</t>
  </si>
  <si>
    <t>(113.11M)</t>
  </si>
  <si>
    <t>(53.91M)</t>
  </si>
  <si>
    <t>144.21M</t>
  </si>
  <si>
    <t>55.63M</t>
  </si>
  <si>
    <t>78.17M</t>
  </si>
  <si>
    <t>110.03M</t>
  </si>
  <si>
    <t>41.05M</t>
  </si>
  <si>
    <t>(9.75M)</t>
  </si>
  <si>
    <t>(1.71M)</t>
  </si>
  <si>
    <t>(4.39M)</t>
  </si>
  <si>
    <t>(5.19M)</t>
  </si>
  <si>
    <t>(15.49M)</t>
  </si>
  <si>
    <t>82.52%</t>
  </si>
  <si>
    <t>-157.24%</t>
  </si>
  <si>
    <t>-18.31%</t>
  </si>
  <si>
    <t>-198.50%</t>
  </si>
  <si>
    <t>-21.98%</t>
  </si>
  <si>
    <t>-17.09%</t>
  </si>
  <si>
    <t>-23.39%</t>
  </si>
  <si>
    <t>-71.07%</t>
  </si>
  <si>
    <t>(2.34M)</t>
  </si>
  <si>
    <t>(3.2M)</t>
  </si>
  <si>
    <t>(3.1M)</t>
  </si>
  <si>
    <t>37.83M</t>
  </si>
  <si>
    <t>(2.39M)</t>
  </si>
  <si>
    <t>(2.44M)</t>
  </si>
  <si>
    <t>(2.54M)</t>
  </si>
  <si>
    <t>17.48M</t>
  </si>
  <si>
    <t>14.41M</t>
  </si>
  <si>
    <t>40.37M</t>
  </si>
  <si>
    <t>15.99M</t>
  </si>
  <si>
    <t>12.9M</t>
  </si>
  <si>
    <t>668000</t>
  </si>
  <si>
    <t>201000</t>
  </si>
  <si>
    <t>(4.82M)</t>
  </si>
  <si>
    <t>-100.96%</t>
  </si>
  <si>
    <t>378.46%</t>
  </si>
  <si>
    <t>-10.89%</t>
  </si>
  <si>
    <t>216.13%</t>
  </si>
  <si>
    <t>-5.41%</t>
  </si>
  <si>
    <t>52.34%</t>
  </si>
  <si>
    <t>53.93%</t>
  </si>
  <si>
    <t>173.59%</t>
  </si>
  <si>
    <t>(2.96M)</t>
  </si>
  <si>
    <t>8.48M</t>
  </si>
  <si>
    <t>(8.13M)</t>
  </si>
  <si>
    <t>(10.96M)</t>
  </si>
  <si>
    <t>(15.7M)</t>
  </si>
  <si>
    <t>-87.83%</t>
  </si>
  <si>
    <t>-544.61%</t>
  </si>
  <si>
    <t>-34.75%</t>
  </si>
  <si>
    <t>-43.28%</t>
  </si>
  <si>
    <t>ADAT</t>
  </si>
  <si>
    <t>Authentidate Holding</t>
  </si>
  <si>
    <t>ASUR</t>
  </si>
  <si>
    <t>Asure Software</t>
  </si>
  <si>
    <t>BBOX</t>
  </si>
  <si>
    <t>Black Box</t>
  </si>
  <si>
    <t>EDGW</t>
  </si>
  <si>
    <t>Edgewater Technology</t>
  </si>
  <si>
    <t>ELON</t>
  </si>
  <si>
    <t>Echelon</t>
  </si>
  <si>
    <t>STOY</t>
  </si>
  <si>
    <t>Spiral Toys</t>
  </si>
  <si>
    <t>-1.90</t>
  </si>
  <si>
    <t>167.47M</t>
  </si>
  <si>
    <t>-202.54</t>
  </si>
  <si>
    <t>17.18</t>
  </si>
  <si>
    <t>6.45</t>
  </si>
  <si>
    <t>120.9M</t>
  </si>
  <si>
    <t>-17.02</t>
  </si>
  <si>
    <t>12.90</t>
  </si>
  <si>
    <t>3.52</t>
  </si>
  <si>
    <t>96.36M</t>
  </si>
  <si>
    <t>-18.55</t>
  </si>
  <si>
    <t>19.94</t>
  </si>
  <si>
    <t>-4.71</t>
  </si>
  <si>
    <t>h</t>
  </si>
  <si>
    <t>Enterprise Financial Services Corp (EFSC)</t>
  </si>
  <si>
    <t>40.50</t>
  </si>
  <si>
    <t>40.60</t>
  </si>
  <si>
    <t>41.15</t>
  </si>
  <si>
    <t>40.35 x 200</t>
  </si>
  <si>
    <t>40.45 x 1300</t>
  </si>
  <si>
    <t>40.33 - 41.15</t>
  </si>
  <si>
    <t>26.84 - 46.25</t>
  </si>
  <si>
    <t>43872</t>
  </si>
  <si>
    <t>123484</t>
  </si>
  <si>
    <t>951.01M</t>
  </si>
  <si>
    <t>0.63</t>
  </si>
  <si>
    <t>16.70</t>
  </si>
  <si>
    <t>0.44 (1.09%)</t>
  </si>
  <si>
    <t>52.26M</t>
  </si>
  <si>
    <t>53.69M</t>
  </si>
  <si>
    <t>207.47M</t>
  </si>
  <si>
    <t>227.89M</t>
  </si>
  <si>
    <t>51.78M</t>
  </si>
  <si>
    <t>52.77M</t>
  </si>
  <si>
    <t>205.52M</t>
  </si>
  <si>
    <t>226.88M</t>
  </si>
  <si>
    <t>54.3M</t>
  </si>
  <si>
    <t>209.2M</t>
  </si>
  <si>
    <t>229.7M</t>
  </si>
  <si>
    <t>40.83M</t>
  </si>
  <si>
    <t>40.81M</t>
  </si>
  <si>
    <t>164.55M</t>
  </si>
  <si>
    <t>28.00%</t>
  </si>
  <si>
    <t>26.10%</t>
  </si>
  <si>
    <t>9.80%</t>
  </si>
  <si>
    <t>0.53</t>
  </si>
  <si>
    <t>0.57</t>
  </si>
  <si>
    <t>0.08</t>
  </si>
  <si>
    <t>0.13</t>
  </si>
  <si>
    <t>-0.01</t>
  </si>
  <si>
    <t>15.10%</t>
  </si>
  <si>
    <t>-1.80%</t>
  </si>
  <si>
    <t>EFSC</t>
  </si>
  <si>
    <t>13.60%</t>
  </si>
  <si>
    <t>4.80%</t>
  </si>
  <si>
    <t>13.49%</t>
  </si>
  <si>
    <t>949.83M</t>
  </si>
  <si>
    <t>16.68</t>
  </si>
  <si>
    <t>13.31</t>
  </si>
  <si>
    <t>5.71</t>
  </si>
  <si>
    <t>30.16%</t>
  </si>
  <si>
    <t>50.19%</t>
  </si>
  <si>
    <t>11.19%</t>
  </si>
  <si>
    <t>8.13</t>
  </si>
  <si>
    <t>17.40%</t>
  </si>
  <si>
    <t>50.2M</t>
  </si>
  <si>
    <t>12.40%</t>
  </si>
  <si>
    <t>215.09M</t>
  </si>
  <si>
    <t>9.16</t>
  </si>
  <si>
    <t>509.64M</t>
  </si>
  <si>
    <t>22.95</t>
  </si>
  <si>
    <t>50.71%</t>
  </si>
  <si>
    <t>46.25</t>
  </si>
  <si>
    <t>26.84</t>
  </si>
  <si>
    <t>40.98</t>
  </si>
  <si>
    <t>41.91</t>
  </si>
  <si>
    <t>123.48k</t>
  </si>
  <si>
    <t>99.42k</t>
  </si>
  <si>
    <t>23.48M</t>
  </si>
  <si>
    <t>20.23M</t>
  </si>
  <si>
    <t>67.90%</t>
  </si>
  <si>
    <t>265.02k</t>
  </si>
  <si>
    <t>2.91</t>
  </si>
  <si>
    <t>232.47k</t>
  </si>
  <si>
    <t>0.43</t>
  </si>
  <si>
    <t>1.06%</t>
  </si>
  <si>
    <t>17.70%</t>
  </si>
  <si>
    <t>Mr. James Brian Lally</t>
  </si>
  <si>
    <t>CEO &amp; Director</t>
  </si>
  <si>
    <t>508.47k</t>
  </si>
  <si>
    <t>Mr. Keene S. Turner CPA</t>
  </si>
  <si>
    <t>Exec. VP &amp; CFO</t>
  </si>
  <si>
    <t>503.73k</t>
  </si>
  <si>
    <t>Mr. Scott R. Goodman</t>
  </si>
  <si>
    <t>Pres and Director of Enterprise Bank &amp; Trust</t>
  </si>
  <si>
    <t>458.77k</t>
  </si>
  <si>
    <t>72.6k</t>
  </si>
  <si>
    <t>Mr. Douglas N. Bauche</t>
  </si>
  <si>
    <t>Chief Credit Officer of Enterprise Bank &amp; Trust</t>
  </si>
  <si>
    <t>365.63k</t>
  </si>
  <si>
    <t>Mr. Peter F. Benoist</t>
  </si>
  <si>
    <t>Consultant</t>
  </si>
  <si>
    <t>868.78k</t>
  </si>
  <si>
    <t>29.34k</t>
  </si>
  <si>
    <t>165.91M</t>
  </si>
  <si>
    <t>153.49M</t>
  </si>
  <si>
    <t>131.75M</t>
  </si>
  <si>
    <t>132.78M</t>
  </si>
  <si>
    <t>149.22M</t>
  </si>
  <si>
    <t>154.45M</t>
  </si>
  <si>
    <t>143.39M</t>
  </si>
  <si>
    <t>121.4M</t>
  </si>
  <si>
    <t>122.37M</t>
  </si>
  <si>
    <t>137.74M</t>
  </si>
  <si>
    <t>11.46M</t>
  </si>
  <si>
    <t>10.36M</t>
  </si>
  <si>
    <t>10.41M</t>
  </si>
  <si>
    <t>-7.48%</t>
  </si>
  <si>
    <t>-14.16%</t>
  </si>
  <si>
    <t>0.78%</t>
  </si>
  <si>
    <t>12.39%</t>
  </si>
  <si>
    <t>23.17M</t>
  </si>
  <si>
    <t>18.14M</t>
  </si>
  <si>
    <t>14.39M</t>
  </si>
  <si>
    <t>15.41M</t>
  </si>
  <si>
    <t>10.84M</t>
  </si>
  <si>
    <t>7.76M</t>
  </si>
  <si>
    <t>7M</t>
  </si>
  <si>
    <t>3.9M</t>
  </si>
  <si>
    <t>2.45M</t>
  </si>
  <si>
    <t>-21.71%</t>
  </si>
  <si>
    <t>-20.68%</t>
  </si>
  <si>
    <t>-14.02%</t>
  </si>
  <si>
    <t>142.74M</t>
  </si>
  <si>
    <t>135.36M</t>
  </si>
  <si>
    <t>117.37M</t>
  </si>
  <si>
    <t>120.41M</t>
  </si>
  <si>
    <t>135.5M</t>
  </si>
  <si>
    <t>-5.17%</t>
  </si>
  <si>
    <t>-13.29%</t>
  </si>
  <si>
    <t>12.53%</t>
  </si>
  <si>
    <t>22.79M</t>
  </si>
  <si>
    <t>5.49M</t>
  </si>
  <si>
    <t>458000</t>
  </si>
  <si>
    <t>-80.99%</t>
  </si>
  <si>
    <t>26.78%</t>
  </si>
  <si>
    <t>-91.66%</t>
  </si>
  <si>
    <t>687.12%</t>
  </si>
  <si>
    <t>131.03M</t>
  </si>
  <si>
    <t>111.88M</t>
  </si>
  <si>
    <t>-14.61%</t>
  </si>
  <si>
    <t>9.95%</t>
  </si>
  <si>
    <t>21.06M</t>
  </si>
  <si>
    <t>29.06M</t>
  </si>
  <si>
    <t>23000</t>
  </si>
  <si>
    <t>86000</t>
  </si>
  <si>
    <t>15.47M</t>
  </si>
  <si>
    <t>16.66M</t>
  </si>
  <si>
    <t>18.17M</t>
  </si>
  <si>
    <t>19.3M</t>
  </si>
  <si>
    <t>10.13M</t>
  </si>
  <si>
    <t>12.57M</t>
  </si>
  <si>
    <t>5.87M</t>
  </si>
  <si>
    <t>9.67M</t>
  </si>
  <si>
    <t>99.18M</t>
  </si>
  <si>
    <t>105.81M</t>
  </si>
  <si>
    <t>91.7M</t>
  </si>
  <si>
    <t>80.17M</t>
  </si>
  <si>
    <t>44.7M</t>
  </si>
  <si>
    <t>48.48M</t>
  </si>
  <si>
    <t>48.63M</t>
  </si>
  <si>
    <t>47.7M</t>
  </si>
  <si>
    <t>51.55M</t>
  </si>
  <si>
    <t>7.28M</t>
  </si>
  <si>
    <t>6.53M</t>
  </si>
  <si>
    <t>6.57M</t>
  </si>
  <si>
    <t>44.53M</t>
  </si>
  <si>
    <t>45.62M</t>
  </si>
  <si>
    <t>33.6M</t>
  </si>
  <si>
    <t>25.25M</t>
  </si>
  <si>
    <t>41.91M</t>
  </si>
  <si>
    <t>49.04M</t>
  </si>
  <si>
    <t>41.04M</t>
  </si>
  <si>
    <t>60.84M</t>
  </si>
  <si>
    <t>74.84M</t>
  </si>
  <si>
    <t>16.99%</t>
  </si>
  <si>
    <t>-16.30%</t>
  </si>
  <si>
    <t>48.22%</t>
  </si>
  <si>
    <t>23.02%</t>
  </si>
  <si>
    <t>41.98%</t>
  </si>
  <si>
    <t>50.08M</t>
  </si>
  <si>
    <t>19.48%</t>
  </si>
  <si>
    <t>-18.04%</t>
  </si>
  <si>
    <t>42.29%</t>
  </si>
  <si>
    <t>28.15%</t>
  </si>
  <si>
    <t>16.98M</t>
  </si>
  <si>
    <t>13.87M</t>
  </si>
  <si>
    <t>19.95M</t>
  </si>
  <si>
    <t>26M</t>
  </si>
  <si>
    <t>22.15M</t>
  </si>
  <si>
    <t>26.92M</t>
  </si>
  <si>
    <t>9.59M</t>
  </si>
  <si>
    <t>25.71M</t>
  </si>
  <si>
    <t>18.74M</t>
  </si>
  <si>
    <t>(8.54M)</t>
  </si>
  <si>
    <t>(9.94M)</t>
  </si>
  <si>
    <t>4.28M</t>
  </si>
  <si>
    <t>(5.76M)</t>
  </si>
  <si>
    <t>28.3M</t>
  </si>
  <si>
    <t>33.1M</t>
  </si>
  <si>
    <t>27.17M</t>
  </si>
  <si>
    <t>38.45M</t>
  </si>
  <si>
    <t>48.84M</t>
  </si>
  <si>
    <t>-17.92%</t>
  </si>
  <si>
    <t>41.50%</t>
  </si>
  <si>
    <t>27.01%</t>
  </si>
  <si>
    <t>27.39%</t>
  </si>
  <si>
    <t>25.1M</t>
  </si>
  <si>
    <t>1.78</t>
  </si>
  <si>
    <t>2.44</t>
  </si>
  <si>
    <t>26.24%</t>
  </si>
  <si>
    <t>-22.47%</t>
  </si>
  <si>
    <t>39.13%</t>
  </si>
  <si>
    <t>17.86M</t>
  </si>
  <si>
    <t>18.58M</t>
  </si>
  <si>
    <t>19.76M</t>
  </si>
  <si>
    <t>19.98M</t>
  </si>
  <si>
    <t>1.37</t>
  </si>
  <si>
    <t>1.35</t>
  </si>
  <si>
    <t>26.28%</t>
  </si>
  <si>
    <t>-21.97%</t>
  </si>
  <si>
    <t>27.51%</t>
  </si>
  <si>
    <t>19.34M</t>
  </si>
  <si>
    <t>19.75M</t>
  </si>
  <si>
    <t>20.32M</t>
  </si>
  <si>
    <t>25.18M</t>
  </si>
  <si>
    <t>20.56M</t>
  </si>
  <si>
    <t>54.96M</t>
  </si>
  <si>
    <t>-18.32%</t>
  </si>
  <si>
    <t>113.41%</t>
  </si>
  <si>
    <t>12.24%</t>
  </si>
  <si>
    <t>11.59%</t>
  </si>
  <si>
    <t>758.49M</t>
  </si>
  <si>
    <t>644.33M</t>
  </si>
  <si>
    <t>529.31M</t>
  </si>
  <si>
    <t>565.44M</t>
  </si>
  <si>
    <t>710.48M</t>
  </si>
  <si>
    <t>76000</t>
  </si>
  <si>
    <t>91000</t>
  </si>
  <si>
    <t>446000</t>
  </si>
  <si>
    <t>152.37M</t>
  </si>
  <si>
    <t>93.53M</t>
  </si>
  <si>
    <t>91.83M</t>
  </si>
  <si>
    <t>99.01M</t>
  </si>
  <si>
    <t>107.66M</t>
  </si>
  <si>
    <t>6.7M</t>
  </si>
  <si>
    <t>9.9M</t>
  </si>
  <si>
    <t>12.2M</t>
  </si>
  <si>
    <t>48.94M</t>
  </si>
  <si>
    <t>49.78M</t>
  </si>
  <si>
    <t>56.53M</t>
  </si>
  <si>
    <t>51.39M</t>
  </si>
  <si>
    <t>434.84M</t>
  </si>
  <si>
    <t>292.11M</t>
  </si>
  <si>
    <t>304.52M</t>
  </si>
  <si>
    <t>339.94M</t>
  </si>
  <si>
    <t>382.21M</t>
  </si>
  <si>
    <t>7.14M</t>
  </si>
  <si>
    <t>103.94M</t>
  </si>
  <si>
    <t>197.06M</t>
  </si>
  <si>
    <t>66.11M</t>
  </si>
  <si>
    <t>52.41M</t>
  </si>
  <si>
    <t>153.94M</t>
  </si>
  <si>
    <t>-15.05%</t>
  </si>
  <si>
    <t>-17.85%</t>
  </si>
  <si>
    <t>6.82%</t>
  </si>
  <si>
    <t>25.65%</t>
  </si>
  <si>
    <t>2.26B</t>
  </si>
  <si>
    <t>2.24B</t>
  </si>
  <si>
    <t>2.78B</t>
  </si>
  <si>
    <t>3.11B</t>
  </si>
  <si>
    <t>2.31B</t>
  </si>
  <si>
    <t>2.53B</t>
  </si>
  <si>
    <t>962.88M</t>
  </si>
  <si>
    <t>1.48B</t>
  </si>
  <si>
    <t>16.97M</t>
  </si>
  <si>
    <t>39.84M</t>
  </si>
  <si>
    <t>137.54M</t>
  </si>
  <si>
    <t>156.18M</t>
  </si>
  <si>
    <t>1.1B</t>
  </si>
  <si>
    <t>201.13M</t>
  </si>
  <si>
    <t>141.56M</t>
  </si>
  <si>
    <t>75.05M</t>
  </si>
  <si>
    <t>39.77M</t>
  </si>
  <si>
    <t>(762,000)</t>
  </si>
  <si>
    <t>(45.88M)</t>
  </si>
  <si>
    <t>(42.73M)</t>
  </si>
  <si>
    <t>(45.6M)</t>
  </si>
  <si>
    <t>(43.62M)</t>
  </si>
  <si>
    <t>(43.41M)</t>
  </si>
  <si>
    <t>-1.16%</t>
  </si>
  <si>
    <t>11.29%</t>
  </si>
  <si>
    <t>11.84%</t>
  </si>
  <si>
    <t>21.12M</t>
  </si>
  <si>
    <t>14.75M</t>
  </si>
  <si>
    <t>224.72M</t>
  </si>
  <si>
    <t>182.04M</t>
  </si>
  <si>
    <t>154.46M</t>
  </si>
  <si>
    <t>140.37M</t>
  </si>
  <si>
    <t>186.98M</t>
  </si>
  <si>
    <t>146.28M</t>
  </si>
  <si>
    <t>119.96M</t>
  </si>
  <si>
    <t>108.4M</t>
  </si>
  <si>
    <t>107.89M</t>
  </si>
  <si>
    <t>37.74M</t>
  </si>
  <si>
    <t>35.75M</t>
  </si>
  <si>
    <t>34.5M</t>
  </si>
  <si>
    <t>33.41M</t>
  </si>
  <si>
    <t>32.49M</t>
  </si>
  <si>
    <t>7.3M</t>
  </si>
  <si>
    <t>7.96M</t>
  </si>
  <si>
    <t>11.12M</t>
  </si>
  <si>
    <t>3.19B</t>
  </si>
  <si>
    <t>3.29B</t>
  </si>
  <si>
    <t>3.61B</t>
  </si>
  <si>
    <t>4.08B</t>
  </si>
  <si>
    <t>-4.21%</t>
  </si>
  <si>
    <t>13.08%</t>
  </si>
  <si>
    <t>1.27%</t>
  </si>
  <si>
    <t>2.66B</t>
  </si>
  <si>
    <t>686.81M</t>
  </si>
  <si>
    <t>653.69M</t>
  </si>
  <si>
    <t>642.93M</t>
  </si>
  <si>
    <t>717.46M</t>
  </si>
  <si>
    <t>866.76M</t>
  </si>
  <si>
    <t>-1.71%</t>
  </si>
  <si>
    <t>11.76%</t>
  </si>
  <si>
    <t>16.12%</t>
  </si>
  <si>
    <t>410.15M</t>
  </si>
  <si>
    <t>326.91M</t>
  </si>
  <si>
    <t>440.69M</t>
  </si>
  <si>
    <t>437.13M</t>
  </si>
  <si>
    <t>382.52M</t>
  </si>
  <si>
    <t>230.76M</t>
  </si>
  <si>
    <t>201.22M</t>
  </si>
  <si>
    <t>380.07M</t>
  </si>
  <si>
    <t>380.33M</t>
  </si>
  <si>
    <t>276.98M</t>
  </si>
  <si>
    <t>149.7M</t>
  </si>
  <si>
    <t>110M</t>
  </si>
  <si>
    <t>229.56M</t>
  </si>
  <si>
    <t>200.02M</t>
  </si>
  <si>
    <t>230.37M</t>
  </si>
  <si>
    <t>270.33M</t>
  </si>
  <si>
    <t>179.39M</t>
  </si>
  <si>
    <t>125.69M</t>
  </si>
  <si>
    <t>60.62M</t>
  </si>
  <si>
    <t>56.81M</t>
  </si>
  <si>
    <t>105.54M</t>
  </si>
  <si>
    <t>-29.93%</t>
  </si>
  <si>
    <t>-51.77%</t>
  </si>
  <si>
    <t>85.79%</t>
  </si>
  <si>
    <t>12.33%</t>
  </si>
  <si>
    <t>10.26%</t>
  </si>
  <si>
    <t>13.41%</t>
  </si>
  <si>
    <t>12.11%</t>
  </si>
  <si>
    <t>9.37%</t>
  </si>
  <si>
    <t>21.04M</t>
  </si>
  <si>
    <t>28.63M</t>
  </si>
  <si>
    <t>28.56M</t>
  </si>
  <si>
    <t>35.93M</t>
  </si>
  <si>
    <t>78.35M</t>
  </si>
  <si>
    <t>3.09B</t>
  </si>
  <si>
    <t>2.91B</t>
  </si>
  <si>
    <t>3.26B</t>
  </si>
  <si>
    <t>3.7B</t>
  </si>
  <si>
    <t>235.75M</t>
  </si>
  <si>
    <t>279.71M</t>
  </si>
  <si>
    <t>316.24M</t>
  </si>
  <si>
    <t>350.83M</t>
  </si>
  <si>
    <t>387.1M</t>
  </si>
  <si>
    <t>194000</t>
  </si>
  <si>
    <t>199000</t>
  </si>
  <si>
    <t>173.3M</t>
  </si>
  <si>
    <t>200.26M</t>
  </si>
  <si>
    <t>207.73M</t>
  </si>
  <si>
    <t>210.59M</t>
  </si>
  <si>
    <t>213.08M</t>
  </si>
  <si>
    <t>56.22M</t>
  </si>
  <si>
    <t>85.38M</t>
  </si>
  <si>
    <t>108.37M</t>
  </si>
  <si>
    <t>182.19M</t>
  </si>
  <si>
    <t>7.79M</t>
  </si>
  <si>
    <t>1.68M</t>
  </si>
  <si>
    <t>218000</t>
  </si>
  <si>
    <t>(6.63M)</t>
  </si>
  <si>
    <t>7.09%</t>
  </si>
  <si>
    <t>8.78%</t>
  </si>
  <si>
    <t>9.72%</t>
  </si>
  <si>
    <t>9.48%</t>
  </si>
  <si>
    <t>13.24%</t>
  </si>
  <si>
    <t>(1.9M)</t>
  </si>
  <si>
    <t>(2.5M)</t>
  </si>
  <si>
    <t>(67.56M)</t>
  </si>
  <si>
    <t>12.54M</t>
  </si>
  <si>
    <t>202.48M</t>
  </si>
  <si>
    <t>(43.7M)</t>
  </si>
  <si>
    <t>(38.09M)</t>
  </si>
  <si>
    <t>(286.88M)</t>
  </si>
  <si>
    <t>(89.96M)</t>
  </si>
  <si>
    <t>(87.14M)</t>
  </si>
  <si>
    <t>(188.09M)</t>
  </si>
  <si>
    <t>(171.37M)</t>
  </si>
  <si>
    <t>296.92M</t>
  </si>
  <si>
    <t>292.44M</t>
  </si>
  <si>
    <t>94.44M</t>
  </si>
  <si>
    <t>144.39M</t>
  </si>
  <si>
    <t>133.28M</t>
  </si>
  <si>
    <t>(206.78M)</t>
  </si>
  <si>
    <t>(78.34M)</t>
  </si>
  <si>
    <t>(314.78M)</t>
  </si>
  <si>
    <t>(426.05M)</t>
  </si>
  <si>
    <t>(485.15M)</t>
  </si>
  <si>
    <t>93.74M</t>
  </si>
  <si>
    <t>125.01M</t>
  </si>
  <si>
    <t>72.53M</t>
  </si>
  <si>
    <t>154.99M</t>
  </si>
  <si>
    <t>(19.16M)</t>
  </si>
  <si>
    <t>(21.37M)</t>
  </si>
  <si>
    <t>(20.98M)</t>
  </si>
  <si>
    <t>(8.2M)</t>
  </si>
  <si>
    <t>102.25M</t>
  </si>
  <si>
    <t>27.7M</t>
  </si>
  <si>
    <t>22.42M</t>
  </si>
  <si>
    <t>19.87M</t>
  </si>
  <si>
    <t>(12.04M)</t>
  </si>
  <si>
    <t>186.59M</t>
  </si>
  <si>
    <t>(214.43M)</t>
  </si>
  <si>
    <t>(339.42M)</t>
  </si>
  <si>
    <t>(360.19M)</t>
  </si>
  <si>
    <t>1,649.27%</t>
  </si>
  <si>
    <t>-214.92%</t>
  </si>
  <si>
    <t>-58.29%</t>
  </si>
  <si>
    <t>-6.12%</t>
  </si>
  <si>
    <t>-7.26%</t>
  </si>
  <si>
    <t>121.56%</t>
  </si>
  <si>
    <t>-162.75%</t>
  </si>
  <si>
    <t>-255.63%</t>
  </si>
  <si>
    <t>-241.38%</t>
  </si>
  <si>
    <t>(5.47M)</t>
  </si>
  <si>
    <t>(4.18M)</t>
  </si>
  <si>
    <t>(5.26M)</t>
  </si>
  <si>
    <t>(8.21M)</t>
  </si>
  <si>
    <t>(3.76M)</t>
  </si>
  <si>
    <t>27.83%</t>
  </si>
  <si>
    <t>-5.85%</t>
  </si>
  <si>
    <t>-25.90%</t>
  </si>
  <si>
    <t>-56.13%</t>
  </si>
  <si>
    <t>132.5M</t>
  </si>
  <si>
    <t>52.6M</t>
  </si>
  <si>
    <t>293.08M</t>
  </si>
  <si>
    <t>448.77M</t>
  </si>
  <si>
    <t>(1.01M)</t>
  </si>
  <si>
    <t>(4.89M)</t>
  </si>
  <si>
    <t>68.48M</t>
  </si>
  <si>
    <t>(56.13M)</t>
  </si>
  <si>
    <t>119.55M</t>
  </si>
  <si>
    <t>(3.56M)</t>
  </si>
  <si>
    <t>(54.61M)</t>
  </si>
  <si>
    <t>264.28M</t>
  </si>
  <si>
    <t>765M</t>
  </si>
  <si>
    <t>982.04M</t>
  </si>
  <si>
    <t>(195.8M)</t>
  </si>
  <si>
    <t>(821.13M)</t>
  </si>
  <si>
    <t>(1.14B)</t>
  </si>
  <si>
    <t>(985.6M)</t>
  </si>
  <si>
    <t>(1.47B)</t>
  </si>
  <si>
    <t>(476,000)</t>
  </si>
  <si>
    <t>(743,000)</t>
  </si>
  <si>
    <t>(878,000)</t>
  </si>
  <si>
    <t>(681,000)</t>
  </si>
  <si>
    <t>(2.21M)</t>
  </si>
  <si>
    <t>205000</t>
  </si>
  <si>
    <t>449000</t>
  </si>
  <si>
    <t>(102.86M)</t>
  </si>
  <si>
    <t>(111.19M)</t>
  </si>
  <si>
    <t>71.46M</t>
  </si>
  <si>
    <t>283.52M</t>
  </si>
  <si>
    <t>380.18M</t>
  </si>
  <si>
    <t>164.27%</t>
  </si>
  <si>
    <t>296.76%</t>
  </si>
  <si>
    <t>34.09%</t>
  </si>
  <si>
    <t>-62.00%</t>
  </si>
  <si>
    <t>-72.44%</t>
  </si>
  <si>
    <t>54.24%</t>
  </si>
  <si>
    <t>213.53%</t>
  </si>
  <si>
    <t>254.77%</t>
  </si>
  <si>
    <t>(71.77M)</t>
  </si>
  <si>
    <t>94.2M</t>
  </si>
  <si>
    <t>(109.87M)</t>
  </si>
  <si>
    <t>104.65M</t>
  </si>
  <si>
    <t>38.46M</t>
  </si>
  <si>
    <t>17.46M</t>
  </si>
  <si>
    <t>31.2M</t>
  </si>
  <si>
    <t>47.25M</t>
  </si>
  <si>
    <t>82.16M</t>
  </si>
  <si>
    <t>-54.60%</t>
  </si>
  <si>
    <t>78.69%</t>
  </si>
  <si>
    <t>51.43%</t>
  </si>
  <si>
    <t>73.90%</t>
  </si>
  <si>
    <t>8.48%</t>
  </si>
  <si>
    <t>OSBC</t>
  </si>
  <si>
    <t>Old Second Bancorp</t>
  </si>
  <si>
    <t>PEBO</t>
  </si>
  <si>
    <t>Peoples Bancorp</t>
  </si>
  <si>
    <t>338.7M</t>
  </si>
  <si>
    <t>20.09</t>
  </si>
  <si>
    <t>14.14</t>
  </si>
  <si>
    <t>8.25</t>
  </si>
  <si>
    <t>570.05M</t>
  </si>
  <si>
    <t>17.83</t>
  </si>
  <si>
    <t>14.72</t>
  </si>
  <si>
    <t>1.27</t>
  </si>
  <si>
    <t>Equity Commonwealth (EQC)</t>
  </si>
  <si>
    <t>31.75</t>
  </si>
  <si>
    <t>31.92</t>
  </si>
  <si>
    <t>32.00</t>
  </si>
  <si>
    <t>31.75 x 600</t>
  </si>
  <si>
    <t>31.76 x 200</t>
  </si>
  <si>
    <t>31.71 - 32.05</t>
  </si>
  <si>
    <t>28.04 - 32.51</t>
  </si>
  <si>
    <t>100580</t>
  </si>
  <si>
    <t>565533</t>
  </si>
  <si>
    <t>3.94B</t>
  </si>
  <si>
    <t>21.41</t>
  </si>
  <si>
    <t>1.48</t>
  </si>
  <si>
    <t>2014-01-09</t>
  </si>
  <si>
    <t>33.25</t>
  </si>
  <si>
    <t>Current Qtr. (Dec 2016)</t>
  </si>
  <si>
    <t>Next Qtr. (Mar 2017)</t>
  </si>
  <si>
    <t>Current Year (2016)</t>
  </si>
  <si>
    <t>Next Year (2017)</t>
  </si>
  <si>
    <t>99.55M</t>
  </si>
  <si>
    <t>409.07M</t>
  </si>
  <si>
    <t>395.14M</t>
  </si>
  <si>
    <t>115.71M</t>
  </si>
  <si>
    <t>104.71M</t>
  </si>
  <si>
    <t>512.84M</t>
  </si>
  <si>
    <t>389.53M</t>
  </si>
  <si>
    <t>400.74M</t>
  </si>
  <si>
    <t>113.25M</t>
  </si>
  <si>
    <t>137.13M</t>
  </si>
  <si>
    <t>570.38M</t>
  </si>
  <si>
    <t>-25.20%</t>
  </si>
  <si>
    <t>-27.40%</t>
  </si>
  <si>
    <t>-28.30%</t>
  </si>
  <si>
    <t>12/30/2015</t>
  </si>
  <si>
    <t>3/30/2016</t>
  </si>
  <si>
    <t>0.26</t>
  </si>
  <si>
    <t>0.23</t>
  </si>
  <si>
    <t>-0.05</t>
  </si>
  <si>
    <t>-15.60%</t>
  </si>
  <si>
    <t>-11.50%</t>
  </si>
  <si>
    <t>EQC</t>
  </si>
  <si>
    <t>-2.00%</t>
  </si>
  <si>
    <t>-25.54%</t>
  </si>
  <si>
    <t>117.59</t>
  </si>
  <si>
    <t>8.51</t>
  </si>
  <si>
    <t>1.24</t>
  </si>
  <si>
    <t>45.41%</t>
  </si>
  <si>
    <t>23.49%</t>
  </si>
  <si>
    <t>1.41%</t>
  </si>
  <si>
    <t>463.1M</t>
  </si>
  <si>
    <t>500.68M</t>
  </si>
  <si>
    <t>237.22M</t>
  </si>
  <si>
    <t>187.73M</t>
  </si>
  <si>
    <t>-48.70%</t>
  </si>
  <si>
    <t>1.89B</t>
  </si>
  <si>
    <t>15.22</t>
  </si>
  <si>
    <t>34.79</t>
  </si>
  <si>
    <t>33.23</t>
  </si>
  <si>
    <t>25.52</t>
  </si>
  <si>
    <t>137.34M</t>
  </si>
  <si>
    <t>126.99M</t>
  </si>
  <si>
    <t>8.42%</t>
  </si>
  <si>
    <t>32.51</t>
  </si>
  <si>
    <t>28.04</t>
  </si>
  <si>
    <t>31.68</t>
  </si>
  <si>
    <t>31.35</t>
  </si>
  <si>
    <t>565.53k</t>
  </si>
  <si>
    <t>390.19k</t>
  </si>
  <si>
    <t>124.06M</t>
  </si>
  <si>
    <t>122.78M</t>
  </si>
  <si>
    <t>4.06%</t>
  </si>
  <si>
    <t>89.70%</t>
  </si>
  <si>
    <t>2.88</t>
  </si>
  <si>
    <t>1.81%</t>
  </si>
  <si>
    <t>1.96M</t>
  </si>
  <si>
    <t>Feb 21, 2014</t>
  </si>
  <si>
    <t>Jan 9, 2014</t>
  </si>
  <si>
    <t>1/4</t>
  </si>
  <si>
    <t>Jul 1, 2010</t>
  </si>
  <si>
    <t>Mr. David A. Helfand</t>
  </si>
  <si>
    <t>Chief Exec. Officer, Pres and Trustee</t>
  </si>
  <si>
    <t>Mr. Adam Scott Markman</t>
  </si>
  <si>
    <t>Chief Financial Officer, Exec. VP and Treasurer</t>
  </si>
  <si>
    <t>Mr. David S. Weinberg</t>
  </si>
  <si>
    <t>Mr. Orrin S. Shifrin</t>
  </si>
  <si>
    <t>Exec. VP, Gen. Counsel and Sec.</t>
  </si>
  <si>
    <t>Mr. Jeffrey D. Brown</t>
  </si>
  <si>
    <t>Chief Accounting Officer and Sr. VP</t>
  </si>
  <si>
    <t>956.85M</t>
  </si>
  <si>
    <t>720.56M</t>
  </si>
  <si>
    <t>503.18M</t>
  </si>
  <si>
    <t>66.29M</t>
  </si>
  <si>
    <t>171.56M</t>
  </si>
  <si>
    <t>183.18M</t>
  </si>
  <si>
    <t>170.16M</t>
  </si>
  <si>
    <t>139.59M</t>
  </si>
  <si>
    <t>-5.55%</t>
  </si>
  <si>
    <t>-30.27%</t>
  </si>
  <si>
    <t>-30.17%</t>
  </si>
  <si>
    <t>927M</t>
  </si>
  <si>
    <t>845.28M</t>
  </si>
  <si>
    <t>871.9M</t>
  </si>
  <si>
    <t>686.31M</t>
  </si>
  <si>
    <t>469.84M</t>
  </si>
  <si>
    <t>209.21M</t>
  </si>
  <si>
    <t>178.03M</t>
  </si>
  <si>
    <t>143.23M</t>
  </si>
  <si>
    <t>102.39M</t>
  </si>
  <si>
    <t>80.54M</t>
  </si>
  <si>
    <t>268.25M</t>
  </si>
  <si>
    <t>256.48M</t>
  </si>
  <si>
    <t>238.15M</t>
  </si>
  <si>
    <t>201.52M</t>
  </si>
  <si>
    <t>138.34M</t>
  </si>
  <si>
    <t>686000</t>
  </si>
  <si>
    <t>318000</t>
  </si>
  <si>
    <t>86.09M</t>
  </si>
  <si>
    <t>111.57M</t>
  </si>
  <si>
    <t>161.51M</t>
  </si>
  <si>
    <t>34.25M</t>
  </si>
  <si>
    <t>33.34M</t>
  </si>
  <si>
    <t>29.59%</t>
  </si>
  <si>
    <t>44.77%</t>
  </si>
  <si>
    <t>-78.80%</t>
  </si>
  <si>
    <t>-2.65%</t>
  </si>
  <si>
    <t>20.09M</t>
  </si>
  <si>
    <t>26.98M</t>
  </si>
  <si>
    <t>78.47M</t>
  </si>
  <si>
    <t>261.45M</t>
  </si>
  <si>
    <t>17.02M</t>
  </si>
  <si>
    <t>75.56M</t>
  </si>
  <si>
    <t>250.88M</t>
  </si>
  <si>
    <t>25.75M</t>
  </si>
  <si>
    <t>60.05M</t>
  </si>
  <si>
    <t>180.16M</t>
  </si>
  <si>
    <t>10.5M</t>
  </si>
  <si>
    <t>61.16M</t>
  </si>
  <si>
    <t>104.29M</t>
  </si>
  <si>
    <t>78.5M</t>
  </si>
  <si>
    <t>(63,000)</t>
  </si>
  <si>
    <t>102.22M</t>
  </si>
  <si>
    <t>233.64M</t>
  </si>
  <si>
    <t>-24.73%</t>
  </si>
  <si>
    <t>-100.08%</t>
  </si>
  <si>
    <t>162,355.56%</t>
  </si>
  <si>
    <t>128.56%</t>
  </si>
  <si>
    <t>46.43%</t>
  </si>
  <si>
    <t>3.19M</t>
  </si>
  <si>
    <t>745000</t>
  </si>
  <si>
    <t>765000</t>
  </si>
  <si>
    <t>519000</t>
  </si>
  <si>
    <t>350000</t>
  </si>
  <si>
    <t>783000</t>
  </si>
  <si>
    <t>(457,000)</t>
  </si>
  <si>
    <t>(755,000)</t>
  </si>
  <si>
    <t>96.1M</t>
  </si>
  <si>
    <t>75.87M</t>
  </si>
  <si>
    <t>99.86M</t>
  </si>
  <si>
    <t>232.89M</t>
  </si>
  <si>
    <t>80.52M</t>
  </si>
  <si>
    <t>55.77M</t>
  </si>
  <si>
    <t>-30.74%</t>
  </si>
  <si>
    <t>-61.98%</t>
  </si>
  <si>
    <t>370.89%</t>
  </si>
  <si>
    <t>133.23%</t>
  </si>
  <si>
    <t>46.28%</t>
  </si>
  <si>
    <t>(180.93M)</t>
  </si>
  <si>
    <t>(232.83M)</t>
  </si>
  <si>
    <t>(9.61M)</t>
  </si>
  <si>
    <t>(182.97M)</t>
  </si>
  <si>
    <t>(212.27M)</t>
  </si>
  <si>
    <t>288.6M</t>
  </si>
  <si>
    <t>242.5M</t>
  </si>
  <si>
    <t>48.3M</t>
  </si>
  <si>
    <t>27.92M</t>
  </si>
  <si>
    <t>(154M)</t>
  </si>
  <si>
    <t>(201.1M)</t>
  </si>
  <si>
    <t>(24.29M)</t>
  </si>
  <si>
    <t>71.93M</t>
  </si>
  <si>
    <t>214.94M</t>
  </si>
  <si>
    <t>(1.84)</t>
  </si>
  <si>
    <t>(1.79)</t>
  </si>
  <si>
    <t>(0.19)</t>
  </si>
  <si>
    <t>1.71</t>
  </si>
  <si>
    <t>89.16%</t>
  </si>
  <si>
    <t>388.30%</t>
  </si>
  <si>
    <t>206.28%</t>
  </si>
  <si>
    <t>83.75M</t>
  </si>
  <si>
    <t>112.38M</t>
  </si>
  <si>
    <t>128.62M</t>
  </si>
  <si>
    <t>125.47M</t>
  </si>
  <si>
    <t>386.44%</t>
  </si>
  <si>
    <t>205.11%</t>
  </si>
  <si>
    <t>129.44M</t>
  </si>
  <si>
    <t>126.77M</t>
  </si>
  <si>
    <t>118.85M</t>
  </si>
  <si>
    <t>244.55M</t>
  </si>
  <si>
    <t>396.77M</t>
  </si>
  <si>
    <t>105.77%</t>
  </si>
  <si>
    <t>62.25%</t>
  </si>
  <si>
    <t>362.47%</t>
  </si>
  <si>
    <t>14.51%</t>
  </si>
  <si>
    <t>253.39M</t>
  </si>
  <si>
    <t>223.77M</t>
  </si>
  <si>
    <t>248.1M</t>
  </si>
  <si>
    <t>182.78M</t>
  </si>
  <si>
    <t>160.11M</t>
  </si>
  <si>
    <t>10.87%</t>
  </si>
  <si>
    <t>-26.33%</t>
  </si>
  <si>
    <t>-12.40%</t>
  </si>
  <si>
    <t>782.73M</t>
  </si>
  <si>
    <t>990.15M</t>
  </si>
  <si>
    <t>199.88M</t>
  </si>
  <si>
    <t>225M</t>
  </si>
  <si>
    <t>338.31M</t>
  </si>
  <si>
    <t>734.34M</t>
  </si>
  <si>
    <t>136.24M</t>
  </si>
  <si>
    <t>114.84M</t>
  </si>
  <si>
    <t>444.42M</t>
  </si>
  <si>
    <t>255.81M</t>
  </si>
  <si>
    <t>88.76M</t>
  </si>
  <si>
    <t>48.28M</t>
  </si>
  <si>
    <t>8.19B</t>
  </si>
  <si>
    <t>6.65B</t>
  </si>
  <si>
    <t>5.76B</t>
  </si>
  <si>
    <t>5.23B</t>
  </si>
  <si>
    <t>4.53B</t>
  </si>
  <si>
    <t>-18.84%</t>
  </si>
  <si>
    <t>-13.31%</t>
  </si>
  <si>
    <t>-13.48%</t>
  </si>
  <si>
    <t>4.35B</t>
  </si>
  <si>
    <t>3.01B</t>
  </si>
  <si>
    <t>138.77M</t>
  </si>
  <si>
    <t>4.34B</t>
  </si>
  <si>
    <t>-30.91%</t>
  </si>
  <si>
    <t>-32.73%</t>
  </si>
  <si>
    <t>53.11%</t>
  </si>
  <si>
    <t>45.22%</t>
  </si>
  <si>
    <t>38.32%</t>
  </si>
  <si>
    <t>32.44%</t>
  </si>
  <si>
    <t>25.22%</t>
  </si>
  <si>
    <t>338.35M</t>
  </si>
  <si>
    <t>277.44M</t>
  </si>
  <si>
    <t>234.39M</t>
  </si>
  <si>
    <t>165.56M</t>
  </si>
  <si>
    <t>123.96M</t>
  </si>
  <si>
    <t>302.65M</t>
  </si>
  <si>
    <t>249.89M</t>
  </si>
  <si>
    <t>203.03M</t>
  </si>
  <si>
    <t>138.22M</t>
  </si>
  <si>
    <t>4.69B</t>
  </si>
  <si>
    <t>3.28B</t>
  </si>
  <si>
    <t>2.44B</t>
  </si>
  <si>
    <t>-29.98%</t>
  </si>
  <si>
    <t>-23.73%</t>
  </si>
  <si>
    <t>-32.05%</t>
  </si>
  <si>
    <t>633.66M</t>
  </si>
  <si>
    <t>384.66M</t>
  </si>
  <si>
    <t>384.65M</t>
  </si>
  <si>
    <t>119.26M</t>
  </si>
  <si>
    <t>265.39M</t>
  </si>
  <si>
    <t>119.27M</t>
  </si>
  <si>
    <t>2.93B</t>
  </si>
  <si>
    <t>3.14B</t>
  </si>
  <si>
    <t>838000</t>
  </si>
  <si>
    <t>3.59B</t>
  </si>
  <si>
    <t>4.21B</t>
  </si>
  <si>
    <t>4.49B</t>
  </si>
  <si>
    <t>4.41B</t>
  </si>
  <si>
    <t>4.36B</t>
  </si>
  <si>
    <t>(1.12B)</t>
  </si>
  <si>
    <t>(1.45B)</t>
  </si>
  <si>
    <t>(1.5B)</t>
  </si>
  <si>
    <t>(1.43B)</t>
  </si>
  <si>
    <t>(1.22B)</t>
  </si>
  <si>
    <t>565000</t>
  </si>
  <si>
    <t>(38.33M)</t>
  </si>
  <si>
    <t>(53.22M)</t>
  </si>
  <si>
    <t>(3.69M)</t>
  </si>
  <si>
    <t>(208,000)</t>
  </si>
  <si>
    <t>41.07%</t>
  </si>
  <si>
    <t>50.94%</t>
  </si>
  <si>
    <t>57.04%</t>
  </si>
  <si>
    <t>69.40%</t>
  </si>
  <si>
    <t>3.36B</t>
  </si>
  <si>
    <t>3.32B</t>
  </si>
  <si>
    <t>37.92%</t>
  </si>
  <si>
    <t>50.61%</t>
  </si>
  <si>
    <t>57.62%</t>
  </si>
  <si>
    <t>64.39%</t>
  </si>
  <si>
    <t>72.04%</t>
  </si>
  <si>
    <t>7.03%</t>
  </si>
  <si>
    <t>396.04M</t>
  </si>
  <si>
    <t>(131.3M)</t>
  </si>
  <si>
    <t>(99.65M)</t>
  </si>
  <si>
    <t>(70.63M)</t>
  </si>
  <si>
    <t>(121.45M)</t>
  </si>
  <si>
    <t>29.12%</t>
  </si>
  <si>
    <t>-71.95%</t>
  </si>
  <si>
    <t>(12.29M)</t>
  </si>
  <si>
    <t>(620.33M)</t>
  </si>
  <si>
    <t>202.7M</t>
  </si>
  <si>
    <t>895.79M</t>
  </si>
  <si>
    <t>(636.61M)</t>
  </si>
  <si>
    <t>(268.82M)</t>
  </si>
  <si>
    <t>16.29M</t>
  </si>
  <si>
    <t>471.52M</t>
  </si>
  <si>
    <t>5.98M</t>
  </si>
  <si>
    <t>(748.19M)</t>
  </si>
  <si>
    <t>187.9M</t>
  </si>
  <si>
    <t>804.35M</t>
  </si>
  <si>
    <t>(199.25M)</t>
  </si>
  <si>
    <t>(154.31M)</t>
  </si>
  <si>
    <t>(61.69M)</t>
  </si>
  <si>
    <t>(17.96M)</t>
  </si>
  <si>
    <t>(146.54M)</t>
  </si>
  <si>
    <t>(109.7M)</t>
  </si>
  <si>
    <t>(29.6M)</t>
  </si>
  <si>
    <t>(52.71M)</t>
  </si>
  <si>
    <t>(44.6M)</t>
  </si>
  <si>
    <t>(32.1M)</t>
  </si>
  <si>
    <t>22.56%</t>
  </si>
  <si>
    <t>60.02%</t>
  </si>
  <si>
    <t>54.74%</t>
  </si>
  <si>
    <t>213.66M</t>
  </si>
  <si>
    <t>626.81M</t>
  </si>
  <si>
    <t>(87.98M)</t>
  </si>
  <si>
    <t>(344.99M)</t>
  </si>
  <si>
    <t>(150M)</t>
  </si>
  <si>
    <t>363.66M</t>
  </si>
  <si>
    <t>374.4M</t>
  </si>
  <si>
    <t>(758.66M)</t>
  </si>
  <si>
    <t>(785.32M)</t>
  </si>
  <si>
    <t>(259.67M)</t>
  </si>
  <si>
    <t>(560.19M)</t>
  </si>
  <si>
    <t>(1.31B)</t>
  </si>
  <si>
    <t>(1.79B)</t>
  </si>
  <si>
    <t>(8.39M)</t>
  </si>
  <si>
    <t>(14.86M)</t>
  </si>
  <si>
    <t>(7.14M)</t>
  </si>
  <si>
    <t>(52,000)</t>
  </si>
  <si>
    <t>380.42M</t>
  </si>
  <si>
    <t>(301.02M)</t>
  </si>
  <si>
    <t>(847.01M)</t>
  </si>
  <si>
    <t>(382.72M)</t>
  </si>
  <si>
    <t>(923.18M)</t>
  </si>
  <si>
    <t>-179.13%</t>
  </si>
  <si>
    <t>-181.38%</t>
  </si>
  <si>
    <t>54.81%</t>
  </si>
  <si>
    <t>-141.21%</t>
  </si>
  <si>
    <t>436000</t>
  </si>
  <si>
    <t>(1.3M)</t>
  </si>
  <si>
    <t>(1.13M)</t>
  </si>
  <si>
    <t>(9.5M)</t>
  </si>
  <si>
    <t>(8,000)</t>
  </si>
  <si>
    <t>120.23M</t>
  </si>
  <si>
    <t>156.61M</t>
  </si>
  <si>
    <t>266.23M</t>
  </si>
  <si>
    <t>145.48M</t>
  </si>
  <si>
    <t>234.65M</t>
  </si>
  <si>
    <t>100.74M</t>
  </si>
  <si>
    <t>117.48M</t>
  </si>
  <si>
    <t>42.25M</t>
  </si>
  <si>
    <t>61.29%</t>
  </si>
  <si>
    <t>-57.07%</t>
  </si>
  <si>
    <t>16.62%</t>
  </si>
  <si>
    <t>-64.03%</t>
  </si>
  <si>
    <t>GOV</t>
  </si>
  <si>
    <t>Government Properties IT</t>
  </si>
  <si>
    <t>HHC</t>
  </si>
  <si>
    <t>Howard Hughes</t>
  </si>
  <si>
    <t>SRC</t>
  </si>
  <si>
    <t>Spirit Realty Capital</t>
  </si>
  <si>
    <t>REXR</t>
  </si>
  <si>
    <t>Rexford Industrial Realty</t>
  </si>
  <si>
    <t>CSGP</t>
  </si>
  <si>
    <t>CoStar Group</t>
  </si>
  <si>
    <t>DFT</t>
  </si>
  <si>
    <t>Dupont Fabros Technology</t>
  </si>
  <si>
    <t>25.95</t>
  </si>
  <si>
    <t>62.29</t>
  </si>
  <si>
    <t>33.06</t>
  </si>
  <si>
    <t>6.36</t>
  </si>
  <si>
    <t>1.34</t>
  </si>
  <si>
    <t>76.05</t>
  </si>
  <si>
    <t>35.86</t>
  </si>
  <si>
    <t>42.75</t>
  </si>
  <si>
    <t>28.50</t>
  </si>
  <si>
    <t>0.94</t>
  </si>
  <si>
    <t>5.58</t>
  </si>
  <si>
    <t>1.9B</t>
  </si>
  <si>
    <t>71.13</t>
  </si>
  <si>
    <t>145.63</t>
  </si>
  <si>
    <t>16.33</t>
  </si>
  <si>
    <t>14.22</t>
  </si>
  <si>
    <t>G</t>
  </si>
  <si>
    <t>v</t>
  </si>
  <si>
    <t>Farmers &amp; Merchants Bancorp (FMCB)</t>
  </si>
  <si>
    <t>629.00</t>
  </si>
  <si>
    <t>625.00</t>
  </si>
  <si>
    <t>0.00 x</t>
  </si>
  <si>
    <t>629.00 - 629.00</t>
  </si>
  <si>
    <t>575.00 - 650.00</t>
  </si>
  <si>
    <t>25</t>
  </si>
  <si>
    <t>508.67M</t>
  </si>
  <si>
    <t>16.53</t>
  </si>
  <si>
    <t>38.06</t>
  </si>
  <si>
    <t>13.50 (2.16%)</t>
  </si>
  <si>
    <t>FMCB</t>
  </si>
  <si>
    <t>4.64</t>
  </si>
  <si>
    <t>27.71%</t>
  </si>
  <si>
    <t>42.31%</t>
  </si>
  <si>
    <t>11.02%</t>
  </si>
  <si>
    <t>109.61M</t>
  </si>
  <si>
    <t>137.35</t>
  </si>
  <si>
    <t>32.10%</t>
  </si>
  <si>
    <t>30.37M</t>
  </si>
  <si>
    <t>164.51M</t>
  </si>
  <si>
    <t>203.43</t>
  </si>
  <si>
    <t>10.31M</t>
  </si>
  <si>
    <t>356.80</t>
  </si>
  <si>
    <t>37.96M</t>
  </si>
  <si>
    <t>4.17%</t>
  </si>
  <si>
    <t>650.00</t>
  </si>
  <si>
    <t>575.00</t>
  </si>
  <si>
    <t>618.20</t>
  </si>
  <si>
    <t>612.97</t>
  </si>
  <si>
    <t>34</t>
  </si>
  <si>
    <t>808.7k</t>
  </si>
  <si>
    <t>572.9k</t>
  </si>
  <si>
    <t>13.5</t>
  </si>
  <si>
    <t>2.16%</t>
  </si>
  <si>
    <t>13.10</t>
  </si>
  <si>
    <t>2.64</t>
  </si>
  <si>
    <t>34.42%</t>
  </si>
  <si>
    <t>Apr 19, 2005</t>
  </si>
  <si>
    <t>Mr. Kent A. Steinwert</t>
  </si>
  <si>
    <t>Chairman, CEO and Pres</t>
  </si>
  <si>
    <t>Mr. Stephen W. Haley</t>
  </si>
  <si>
    <t>CFO, EVP &amp; Sec.</t>
  </si>
  <si>
    <t>Mr. Kenneth W. Smith</t>
  </si>
  <si>
    <t>EVP &amp; Sr. Credit Officer</t>
  </si>
  <si>
    <t>1.01M</t>
  </si>
  <si>
    <t>Ms. Deborah E. Skinner</t>
  </si>
  <si>
    <t>Chief Admin. Officer &amp; EVP of Farmers &amp; Merchants Bank of Central California</t>
  </si>
  <si>
    <t>Mr. Jay J. Colombini</t>
  </si>
  <si>
    <t>EVP &amp; Wholesale Banking Div Mngr of Farmers &amp; Merchants Bank of Central California</t>
  </si>
  <si>
    <t>714.44k</t>
  </si>
  <si>
    <t>78.49M</t>
  </si>
  <si>
    <t>76.53M</t>
  </si>
  <si>
    <t>83.4M</t>
  </si>
  <si>
    <t>90.08M</t>
  </si>
  <si>
    <t>64.92M</t>
  </si>
  <si>
    <t>71.31M</t>
  </si>
  <si>
    <t>81.56M</t>
  </si>
  <si>
    <t>91.57M</t>
  </si>
  <si>
    <t>110000</t>
  </si>
  <si>
    <t>172000</t>
  </si>
  <si>
    <t>287000</t>
  </si>
  <si>
    <t>12.58M</t>
  </si>
  <si>
    <t>11.93M</t>
  </si>
  <si>
    <t>7.41M</t>
  </si>
  <si>
    <t>-2.50%</t>
  </si>
  <si>
    <t>8.98%</t>
  </si>
  <si>
    <t>10.20%</t>
  </si>
  <si>
    <t>2.89M</t>
  </si>
  <si>
    <t>4.2M</t>
  </si>
  <si>
    <t>2.55M</t>
  </si>
  <si>
    <t>2.99M</t>
  </si>
  <si>
    <t>343000</t>
  </si>
  <si>
    <t>327000</t>
  </si>
  <si>
    <t>336000</t>
  </si>
  <si>
    <t>389000</t>
  </si>
  <si>
    <t>-2.70%</t>
  </si>
  <si>
    <t>18.20%</t>
  </si>
  <si>
    <t>26.20%</t>
  </si>
  <si>
    <t>73.35M</t>
  </si>
  <si>
    <t>73.64M</t>
  </si>
  <si>
    <t>80.59M</t>
  </si>
  <si>
    <t>86.75M</t>
  </si>
  <si>
    <t>95.07M</t>
  </si>
  <si>
    <t>0.39%</t>
  </si>
  <si>
    <t>7.64%</t>
  </si>
  <si>
    <t>6.34M</t>
  </si>
  <si>
    <t>-77.03%</t>
  </si>
  <si>
    <t>176.47%</t>
  </si>
  <si>
    <t>-36.17%</t>
  </si>
  <si>
    <t>744.67%</t>
  </si>
  <si>
    <t>73.22M</t>
  </si>
  <si>
    <t>79.41M</t>
  </si>
  <si>
    <t>86M</t>
  </si>
  <si>
    <t>88.74M</t>
  </si>
  <si>
    <t>8.47%</t>
  </si>
  <si>
    <t>3.18%</t>
  </si>
  <si>
    <t>3.89%</t>
  </si>
  <si>
    <t>12.42M</t>
  </si>
  <si>
    <t>10.32M</t>
  </si>
  <si>
    <t>12.81M</t>
  </si>
  <si>
    <t>19.2M</t>
  </si>
  <si>
    <t>(229,000)</t>
  </si>
  <si>
    <t>275000</t>
  </si>
  <si>
    <t>7.01M</t>
  </si>
  <si>
    <t>6.77M</t>
  </si>
  <si>
    <t>5.38M</t>
  </si>
  <si>
    <t>44.93M</t>
  </si>
  <si>
    <t>47.5M</t>
  </si>
  <si>
    <t>54.88M</t>
  </si>
  <si>
    <t>61.2M</t>
  </si>
  <si>
    <t>32.58M</t>
  </si>
  <si>
    <t>36.45M</t>
  </si>
  <si>
    <t>39.68M</t>
  </si>
  <si>
    <t>42.96M</t>
  </si>
  <si>
    <t>4.38M</t>
  </si>
  <si>
    <t>6.05M</t>
  </si>
  <si>
    <t>6.48M</t>
  </si>
  <si>
    <t>6.09M</t>
  </si>
  <si>
    <t>5.45M</t>
  </si>
  <si>
    <t>7.47M</t>
  </si>
  <si>
    <t>9.87M</t>
  </si>
  <si>
    <t>38.99M</t>
  </si>
  <si>
    <t>38.28M</t>
  </si>
  <si>
    <t>43.92M</t>
  </si>
  <si>
    <t>46.73M</t>
  </si>
  <si>
    <t>-1.82%</t>
  </si>
  <si>
    <t>5.78%</t>
  </si>
  <si>
    <t>6.39%</t>
  </si>
  <si>
    <t>39.45%</t>
  </si>
  <si>
    <t>392000</t>
  </si>
  <si>
    <t>910000</t>
  </si>
  <si>
    <t>37.33M</t>
  </si>
  <si>
    <t>45.82M</t>
  </si>
  <si>
    <t>9.43%</t>
  </si>
  <si>
    <t>3.39%</t>
  </si>
  <si>
    <t>38.68%</t>
  </si>
  <si>
    <t>13.99M</t>
  </si>
  <si>
    <t>16.92M</t>
  </si>
  <si>
    <t>16.1M</t>
  </si>
  <si>
    <t>16.53M</t>
  </si>
  <si>
    <t>15.85M</t>
  </si>
  <si>
    <t>12.29M</t>
  </si>
  <si>
    <t>16.43M</t>
  </si>
  <si>
    <t>17.93M</t>
  </si>
  <si>
    <t>(1.63M)</t>
  </si>
  <si>
    <t>499000</t>
  </si>
  <si>
    <t>27.39M</t>
  </si>
  <si>
    <t>29.72M</t>
  </si>
  <si>
    <t>5.57%</t>
  </si>
  <si>
    <t>25.09%</t>
  </si>
  <si>
    <t>29.99</t>
  </si>
  <si>
    <t>30.93</t>
  </si>
  <si>
    <t>32.64</t>
  </si>
  <si>
    <t>34.82</t>
  </si>
  <si>
    <t>37.44</t>
  </si>
  <si>
    <t>5.53%</t>
  </si>
  <si>
    <t>6.68%</t>
  </si>
  <si>
    <t>778648</t>
  </si>
  <si>
    <t>777882</t>
  </si>
  <si>
    <t>778358</t>
  </si>
  <si>
    <t>786582</t>
  </si>
  <si>
    <t>793970</t>
  </si>
  <si>
    <t>47.37M</t>
  </si>
  <si>
    <t>40.97M</t>
  </si>
  <si>
    <t>42.38M</t>
  </si>
  <si>
    <t>54.9M</t>
  </si>
  <si>
    <t>-13.51%</t>
  </si>
  <si>
    <t>575.81M</t>
  </si>
  <si>
    <t>523.04M</t>
  </si>
  <si>
    <t>472.83M</t>
  </si>
  <si>
    <t>447.86M</t>
  </si>
  <si>
    <t>559.21M</t>
  </si>
  <si>
    <t>28.44M</t>
  </si>
  <si>
    <t>78.11M</t>
  </si>
  <si>
    <t>106.14M</t>
  </si>
  <si>
    <t>173.98M</t>
  </si>
  <si>
    <t>7.37M</t>
  </si>
  <si>
    <t>7.68M</t>
  </si>
  <si>
    <t>71.36M</t>
  </si>
  <si>
    <t>65.69M</t>
  </si>
  <si>
    <t>61.72M</t>
  </si>
  <si>
    <t>61.4M</t>
  </si>
  <si>
    <t>58.11M</t>
  </si>
  <si>
    <t>353.26M</t>
  </si>
  <si>
    <t>324.97M</t>
  </si>
  <si>
    <t>287.95M</t>
  </si>
  <si>
    <t>262.49M</t>
  </si>
  <si>
    <t>273.27M</t>
  </si>
  <si>
    <t>34.95M</t>
  </si>
  <si>
    <t>54.05M</t>
  </si>
  <si>
    <t>509000</t>
  </si>
  <si>
    <t>82.06M</t>
  </si>
  <si>
    <t>34.75M</t>
  </si>
  <si>
    <t>43.96M</t>
  </si>
  <si>
    <t>-9.16%</t>
  </si>
  <si>
    <t>-9.60%</t>
  </si>
  <si>
    <t>-5.28%</t>
  </si>
  <si>
    <t>24.86%</t>
  </si>
  <si>
    <t>2B</t>
  </si>
  <si>
    <t>2.18B</t>
  </si>
  <si>
    <t>364.33M</t>
  </si>
  <si>
    <t>406.81M</t>
  </si>
  <si>
    <t>512.78M</t>
  </si>
  <si>
    <t>504.77M</t>
  </si>
  <si>
    <t>512.9M</t>
  </si>
  <si>
    <t>5.06M</t>
  </si>
  <si>
    <t>5.05M</t>
  </si>
  <si>
    <t>880.08M</t>
  </si>
  <si>
    <t>967.16M</t>
  </si>
  <si>
    <t>44.22M</t>
  </si>
  <si>
    <t>65.05M</t>
  </si>
  <si>
    <t>70.99M</t>
  </si>
  <si>
    <t>(2.56M)</t>
  </si>
  <si>
    <t>(3.41M)</t>
  </si>
  <si>
    <t>(5.13M)</t>
  </si>
  <si>
    <t>(5.66M)</t>
  </si>
  <si>
    <t>(34.22M)</t>
  </si>
  <si>
    <t>(34.27M)</t>
  </si>
  <si>
    <t>(35.4M)</t>
  </si>
  <si>
    <t>(47.92M)</t>
  </si>
  <si>
    <t>11.65%</t>
  </si>
  <si>
    <t>23.85%</t>
  </si>
  <si>
    <t>16.58%</t>
  </si>
  <si>
    <t>8.94%</t>
  </si>
  <si>
    <t>22.9M</t>
  </si>
  <si>
    <t>22.89M</t>
  </si>
  <si>
    <t>25.82M</t>
  </si>
  <si>
    <t>26.58M</t>
  </si>
  <si>
    <t>29.23M</t>
  </si>
  <si>
    <t>82.83M</t>
  </si>
  <si>
    <t>95.63M</t>
  </si>
  <si>
    <t>97.36M</t>
  </si>
  <si>
    <t>105.79M</t>
  </si>
  <si>
    <t>6.39M</t>
  </si>
  <si>
    <t>6.94M</t>
  </si>
  <si>
    <t>10.05M</t>
  </si>
  <si>
    <t>1.98B</t>
  </si>
  <si>
    <t>2.08B</t>
  </si>
  <si>
    <t>2.94B</t>
  </si>
  <si>
    <t>4.92%</t>
  </si>
  <si>
    <t>11.83%</t>
  </si>
  <si>
    <t>2.06B</t>
  </si>
  <si>
    <t>462.25M</t>
  </si>
  <si>
    <t>495.96M</t>
  </si>
  <si>
    <t>610.13M</t>
  </si>
  <si>
    <t>711.03M</t>
  </si>
  <si>
    <t>756.24M</t>
  </si>
  <si>
    <t>1.57B</t>
  </si>
  <si>
    <t>4.97%</t>
  </si>
  <si>
    <t>14.18%</t>
  </si>
  <si>
    <t>13.36%</t>
  </si>
  <si>
    <t>0.52%</t>
  </si>
  <si>
    <t>0.50%</t>
  </si>
  <si>
    <t>0.43%</t>
  </si>
  <si>
    <t>37.32M</t>
  </si>
  <si>
    <t>48.17M</t>
  </si>
  <si>
    <t>52.99M</t>
  </si>
  <si>
    <t>75.67M</t>
  </si>
  <si>
    <t>50.12M</t>
  </si>
  <si>
    <t>1.78B</t>
  </si>
  <si>
    <t>1.87B</t>
  </si>
  <si>
    <t>2.14B</t>
  </si>
  <si>
    <t>205.03M</t>
  </si>
  <si>
    <t>209.9M</t>
  </si>
  <si>
    <t>233.18M</t>
  </si>
  <si>
    <t>251.84M</t>
  </si>
  <si>
    <t>279.98M</t>
  </si>
  <si>
    <t>81.16M</t>
  </si>
  <si>
    <t>90.67M</t>
  </si>
  <si>
    <t>137.35M</t>
  </si>
  <si>
    <t>152.83M</t>
  </si>
  <si>
    <t>170.07M</t>
  </si>
  <si>
    <t>189.31M</t>
  </si>
  <si>
    <t>(2.47M)</t>
  </si>
  <si>
    <t>595000</t>
  </si>
  <si>
    <t>10.35%</t>
  </si>
  <si>
    <t>10.09%</t>
  </si>
  <si>
    <t>9.84%</t>
  </si>
  <si>
    <t>9.58%</t>
  </si>
  <si>
    <t>9.52%</t>
  </si>
  <si>
    <t>(547,000)</t>
  </si>
  <si>
    <t>(4.27M)</t>
  </si>
  <si>
    <t>(2.73M)</t>
  </si>
  <si>
    <t>(1.5M)</t>
  </si>
  <si>
    <t>37000</t>
  </si>
  <si>
    <t>31.75M</t>
  </si>
  <si>
    <t>(6.42M)</t>
  </si>
  <si>
    <t>49.64M</t>
  </si>
  <si>
    <t>(66.96M)</t>
  </si>
  <si>
    <t>(154.03M)</t>
  </si>
  <si>
    <t>(223.82M)</t>
  </si>
  <si>
    <t>(150.31M)</t>
  </si>
  <si>
    <t>(221.74M)</t>
  </si>
  <si>
    <t>(506.89M)</t>
  </si>
  <si>
    <t>210.79M</t>
  </si>
  <si>
    <t>217.41M</t>
  </si>
  <si>
    <t>199.95M</t>
  </si>
  <si>
    <t>245.19M</t>
  </si>
  <si>
    <t>439.92M</t>
  </si>
  <si>
    <t>(84.87M)</t>
  </si>
  <si>
    <t>(142.23M)</t>
  </si>
  <si>
    <t>(324.28M)</t>
  </si>
  <si>
    <t>(284.21M)</t>
  </si>
  <si>
    <t>(148.96M)</t>
  </si>
  <si>
    <t>398000</t>
  </si>
  <si>
    <t>523000</t>
  </si>
  <si>
    <t>232000</t>
  </si>
  <si>
    <t>(1M)</t>
  </si>
  <si>
    <t>(29.26M)</t>
  </si>
  <si>
    <t>(148.89M)</t>
  </si>
  <si>
    <t>(278.65M)</t>
  </si>
  <si>
    <t>(257.35M)</t>
  </si>
  <si>
    <t>(185.44M)</t>
  </si>
  <si>
    <t>-408.82%</t>
  </si>
  <si>
    <t>-87.15%</t>
  </si>
  <si>
    <t>-37.28%</t>
  </si>
  <si>
    <t>-194.55%</t>
  </si>
  <si>
    <t>-334.11%</t>
  </si>
  <si>
    <t>-285.71%</t>
  </si>
  <si>
    <t>-186.82%</t>
  </si>
  <si>
    <t>(9.42M)</t>
  </si>
  <si>
    <t>(9.72M)</t>
  </si>
  <si>
    <t>(9.92M)</t>
  </si>
  <si>
    <t>(10.16M)</t>
  </si>
  <si>
    <t>(10.48M)</t>
  </si>
  <si>
    <t>-3.24%</t>
  </si>
  <si>
    <t>-2.40%</t>
  </si>
  <si>
    <t>-3.16%</t>
  </si>
  <si>
    <t>95.83M</t>
  </si>
  <si>
    <t>85.67M</t>
  </si>
  <si>
    <t>256.38M</t>
  </si>
  <si>
    <t>213.46M</t>
  </si>
  <si>
    <t>200.52M</t>
  </si>
  <si>
    <t>(576,000)</t>
  </si>
  <si>
    <t>(60M)</t>
  </si>
  <si>
    <t>(530,000)</t>
  </si>
  <si>
    <t>25.31M</t>
  </si>
  <si>
    <t>75.94M</t>
  </si>
  <si>
    <t>246.46M</t>
  </si>
  <si>
    <t>203.3M</t>
  </si>
  <si>
    <t>190.05M</t>
  </si>
  <si>
    <t>200.11%</t>
  </si>
  <si>
    <t>224.54%</t>
  </si>
  <si>
    <t>-17.51%</t>
  </si>
  <si>
    <t>-6.52%</t>
  </si>
  <si>
    <t>99.23%</t>
  </si>
  <si>
    <t>295.51%</t>
  </si>
  <si>
    <t>225.70%</t>
  </si>
  <si>
    <t>191.45%</t>
  </si>
  <si>
    <t>27.77M</t>
  </si>
  <si>
    <t>(45.75M)</t>
  </si>
  <si>
    <t>(6.55M)</t>
  </si>
  <si>
    <t>(17.68M)</t>
  </si>
  <si>
    <t>39.41M</t>
  </si>
  <si>
    <t>31.18M</t>
  </si>
  <si>
    <t>21.36M</t>
  </si>
  <si>
    <t>33.65M</t>
  </si>
  <si>
    <t>33.31M</t>
  </si>
  <si>
    <t>-16.50%</t>
  </si>
  <si>
    <t>57.50%</t>
  </si>
  <si>
    <t>-1.01%</t>
  </si>
  <si>
    <t>4.51%</t>
  </si>
  <si>
    <t>BCBP</t>
  </si>
  <si>
    <t>BCB Bancorp</t>
  </si>
  <si>
    <t>CBAN</t>
  </si>
  <si>
    <t>Colony Bankcorp</t>
  </si>
  <si>
    <t>CZFC</t>
  </si>
  <si>
    <t>Citizens First</t>
  </si>
  <si>
    <t>FCCY</t>
  </si>
  <si>
    <t>1st Constitution</t>
  </si>
  <si>
    <t>LION</t>
  </si>
  <si>
    <t>Fidelity Southern</t>
  </si>
  <si>
    <t>NRIM</t>
  </si>
  <si>
    <t>Northrim BanCorp</t>
  </si>
  <si>
    <t>170.08M</t>
  </si>
  <si>
    <t>21.02</t>
  </si>
  <si>
    <t>2.66</t>
  </si>
  <si>
    <t>116.88M</t>
  </si>
  <si>
    <t>16.10</t>
  </si>
  <si>
    <t>2.50</t>
  </si>
  <si>
    <t>55.67M</t>
  </si>
  <si>
    <t>13.58</t>
  </si>
  <si>
    <t>138.47M</t>
  </si>
  <si>
    <t>15.00</t>
  </si>
  <si>
    <t>3.19</t>
  </si>
  <si>
    <t>First Bancorp (FBNC)</t>
  </si>
  <si>
    <t>31.02</t>
  </si>
  <si>
    <t>30.94</t>
  </si>
  <si>
    <t>31.26</t>
  </si>
  <si>
    <t>30.95 x 100</t>
  </si>
  <si>
    <t>31.03 x 100</t>
  </si>
  <si>
    <t>30.90 - 31.42</t>
  </si>
  <si>
    <t>18.21 - 32.27</t>
  </si>
  <si>
    <t>31891</t>
  </si>
  <si>
    <t>113825</t>
  </si>
  <si>
    <t>764.79M</t>
  </si>
  <si>
    <t>0.32 (1.03%)</t>
  </si>
  <si>
    <t>33.33</t>
  </si>
  <si>
    <t>51.15M</t>
  </si>
  <si>
    <t>52.16M</t>
  </si>
  <si>
    <t>199.92M</t>
  </si>
  <si>
    <t>254.73M</t>
  </si>
  <si>
    <t>50.81M</t>
  </si>
  <si>
    <t>50.91M</t>
  </si>
  <si>
    <t>194.6M</t>
  </si>
  <si>
    <t>245.6M</t>
  </si>
  <si>
    <t>51.75M</t>
  </si>
  <si>
    <t>53.38M</t>
  </si>
  <si>
    <t>204.6M</t>
  </si>
  <si>
    <t>261.8M</t>
  </si>
  <si>
    <t>39.3M</t>
  </si>
  <si>
    <t>35.51M</t>
  </si>
  <si>
    <t>148.93M</t>
  </si>
  <si>
    <t>30.20%</t>
  </si>
  <si>
    <t>46.90%</t>
  </si>
  <si>
    <t>34.20%</t>
  </si>
  <si>
    <t>-0.04</t>
  </si>
  <si>
    <t>12.10%</t>
  </si>
  <si>
    <t>FBNC</t>
  </si>
  <si>
    <t>16.20%</t>
  </si>
  <si>
    <t>100.00%</t>
  </si>
  <si>
    <t>34.60%</t>
  </si>
  <si>
    <t>24.00%</t>
  </si>
  <si>
    <t>11.20%</t>
  </si>
  <si>
    <t>15.36%</t>
  </si>
  <si>
    <t>13.97</t>
  </si>
  <si>
    <t>1.54</t>
  </si>
  <si>
    <t>4.69</t>
  </si>
  <si>
    <t>17.31%</t>
  </si>
  <si>
    <t>33.22%</t>
  </si>
  <si>
    <t>0.72%</t>
  </si>
  <si>
    <t>163.11M</t>
  </si>
  <si>
    <t>7.95</t>
  </si>
  <si>
    <t>24.20%</t>
  </si>
  <si>
    <t>10.50%</t>
  </si>
  <si>
    <t>405.16M</t>
  </si>
  <si>
    <t>16.43</t>
  </si>
  <si>
    <t>290.4M</t>
  </si>
  <si>
    <t>19.85</t>
  </si>
  <si>
    <t>28.28M</t>
  </si>
  <si>
    <t>66.34%</t>
  </si>
  <si>
    <t>32.27</t>
  </si>
  <si>
    <t>18.21</t>
  </si>
  <si>
    <t>30.61</t>
  </si>
  <si>
    <t>29.56</t>
  </si>
  <si>
    <t>113.83k</t>
  </si>
  <si>
    <t>45.81k</t>
  </si>
  <si>
    <t>51.90%</t>
  </si>
  <si>
    <t>664.48k</t>
  </si>
  <si>
    <t>6.04</t>
  </si>
  <si>
    <t>590.61k</t>
  </si>
  <si>
    <t>1.03%</t>
  </si>
  <si>
    <t>1.91</t>
  </si>
  <si>
    <t>23.88%</t>
  </si>
  <si>
    <t>Jul 25, 2017</t>
  </si>
  <si>
    <t>Nov 16, 2004</t>
  </si>
  <si>
    <t>Mr. Richard Hancock Moore</t>
  </si>
  <si>
    <t>Chief Exec. Officer, Director and Director of First Bank</t>
  </si>
  <si>
    <t>970.82k</t>
  </si>
  <si>
    <t>Mr. Michael G. Mayer</t>
  </si>
  <si>
    <t>Pres, Director, CEO of First Bank, Pres of First Bank and Director of First Bank</t>
  </si>
  <si>
    <t>515.57k</t>
  </si>
  <si>
    <t>Mr. Eric P. Credle</t>
  </si>
  <si>
    <t>CFO, Exec. VP, CFO of First Bank and Exec. VP of First Bank</t>
  </si>
  <si>
    <t>384.67k</t>
  </si>
  <si>
    <t>Ms. Elizabeth B. Bostian</t>
  </si>
  <si>
    <t>Exec. VP and Sec.</t>
  </si>
  <si>
    <t>Ms. Elsie M. Alvarez</t>
  </si>
  <si>
    <t>Sr. VP of First Bank</t>
  </si>
  <si>
    <t>152.52M</t>
  </si>
  <si>
    <t>147.51M</t>
  </si>
  <si>
    <t>139.83M</t>
  </si>
  <si>
    <t>126.66M</t>
  </si>
  <si>
    <t>130.99M</t>
  </si>
  <si>
    <t>145.55M</t>
  </si>
  <si>
    <t>141.62M</t>
  </si>
  <si>
    <t>133.64M</t>
  </si>
  <si>
    <t>121.32M</t>
  </si>
  <si>
    <t>656000</t>
  </si>
  <si>
    <t>849000</t>
  </si>
  <si>
    <t>883000</t>
  </si>
  <si>
    <t>6.31M</t>
  </si>
  <si>
    <t>5.31M</t>
  </si>
  <si>
    <t>-3.28%</t>
  </si>
  <si>
    <t>-5.21%</t>
  </si>
  <si>
    <t>-9.42%</t>
  </si>
  <si>
    <t>3.42%</t>
  </si>
  <si>
    <t>17.32M</t>
  </si>
  <si>
    <t>10.99M</t>
  </si>
  <si>
    <t>15.45M</t>
  </si>
  <si>
    <t>1.86M</t>
  </si>
  <si>
    <t>-36.58%</t>
  </si>
  <si>
    <t>-25.14%</t>
  </si>
  <si>
    <t>-15.99%</t>
  </si>
  <si>
    <t>135.2M</t>
  </si>
  <si>
    <t>136.53M</t>
  </si>
  <si>
    <t>131.61M</t>
  </si>
  <si>
    <t>119.75M</t>
  </si>
  <si>
    <t>0.98%</t>
  </si>
  <si>
    <t>-3.60%</t>
  </si>
  <si>
    <t>3.03%</t>
  </si>
  <si>
    <t>79.67M</t>
  </si>
  <si>
    <t>30.62M</t>
  </si>
  <si>
    <t>(780,000)</t>
  </si>
  <si>
    <t>-61.57%</t>
  </si>
  <si>
    <t>-66.70%</t>
  </si>
  <si>
    <t>-107.65%</t>
  </si>
  <si>
    <t>97.05%</t>
  </si>
  <si>
    <t>55.53M</t>
  </si>
  <si>
    <t>105.91M</t>
  </si>
  <si>
    <t>121.41M</t>
  </si>
  <si>
    <t>123.4M</t>
  </si>
  <si>
    <t>90.73%</t>
  </si>
  <si>
    <t>-0.73%</t>
  </si>
  <si>
    <t>2.39%</t>
  </si>
  <si>
    <t>4.03%</t>
  </si>
  <si>
    <t>29.75M</t>
  </si>
  <si>
    <t>27.79M</t>
  </si>
  <si>
    <t>34.37M</t>
  </si>
  <si>
    <t>638000</t>
  </si>
  <si>
    <t>532000</t>
  </si>
  <si>
    <t>27.11M</t>
  </si>
  <si>
    <t>29.18M</t>
  </si>
  <si>
    <t>27.67M</t>
  </si>
  <si>
    <t>31.51M</t>
  </si>
  <si>
    <t>4.21M</t>
  </si>
  <si>
    <t>(2.76M)</t>
  </si>
  <si>
    <t>97.28M</t>
  </si>
  <si>
    <t>101.55M</t>
  </si>
  <si>
    <t>110.09M</t>
  </si>
  <si>
    <t>106.75M</t>
  </si>
  <si>
    <t>108.51M</t>
  </si>
  <si>
    <t>56.14M</t>
  </si>
  <si>
    <t>56.16M</t>
  </si>
  <si>
    <t>55.16M</t>
  </si>
  <si>
    <t>58.19M</t>
  </si>
  <si>
    <t>13.05M</t>
  </si>
  <si>
    <t>11.29M</t>
  </si>
  <si>
    <t>23.52M</t>
  </si>
  <si>
    <t>29.27M</t>
  </si>
  <si>
    <t>39.03M</t>
  </si>
  <si>
    <t>37.45M</t>
  </si>
  <si>
    <t>(12M)</t>
  </si>
  <si>
    <t>34.68M</t>
  </si>
  <si>
    <t>38.53M</t>
  </si>
  <si>
    <t>41.57M</t>
  </si>
  <si>
    <t>389.01%</t>
  </si>
  <si>
    <t>11.12%</t>
  </si>
  <si>
    <t>18.52%</t>
  </si>
  <si>
    <t>29.79%</t>
  </si>
  <si>
    <t>406000</t>
  </si>
  <si>
    <t>7.13M</t>
  </si>
  <si>
    <t>(40.36M)</t>
  </si>
  <si>
    <t>32.78M</t>
  </si>
  <si>
    <t>41.16M</t>
  </si>
  <si>
    <t>42.13M</t>
  </si>
  <si>
    <t>181.22%</t>
  </si>
  <si>
    <t>17.54%</t>
  </si>
  <si>
    <t>2.36%</t>
  </si>
  <si>
    <t>25.48%</t>
  </si>
  <si>
    <t>(16.95M)</t>
  </si>
  <si>
    <t>13.54M</t>
  </si>
  <si>
    <t>14.62M</t>
  </si>
  <si>
    <t>(8.44M)</t>
  </si>
  <si>
    <t>9.35M</t>
  </si>
  <si>
    <t>14.51M</t>
  </si>
  <si>
    <t>(8.51M)</t>
  </si>
  <si>
    <t>2.74M</t>
  </si>
  <si>
    <t>11.32M</t>
  </si>
  <si>
    <t>3.54M</t>
  </si>
  <si>
    <t>(23.41M)</t>
  </si>
  <si>
    <t>20.7M</t>
  </si>
  <si>
    <t>27.03M</t>
  </si>
  <si>
    <t>27.51M</t>
  </si>
  <si>
    <t>188.43%</t>
  </si>
  <si>
    <t>20.76%</t>
  </si>
  <si>
    <t>8.15%</t>
  </si>
  <si>
    <t>16.64%</t>
  </si>
  <si>
    <t>895000</t>
  </si>
  <si>
    <t>868000</t>
  </si>
  <si>
    <t>603000</t>
  </si>
  <si>
    <t>(26.22M)</t>
  </si>
  <si>
    <t>19.8M</t>
  </si>
  <si>
    <t>24.13M</t>
  </si>
  <si>
    <t>26.43M</t>
  </si>
  <si>
    <t>(1.54)</t>
  </si>
  <si>
    <t>165.58%</t>
  </si>
  <si>
    <t>20.79%</t>
  </si>
  <si>
    <t>2.24%</t>
  </si>
  <si>
    <t>17.05M</t>
  </si>
  <si>
    <t>19.68M</t>
  </si>
  <si>
    <t>19.7M</t>
  </si>
  <si>
    <t>19.96M</t>
  </si>
  <si>
    <t>0.98</t>
  </si>
  <si>
    <t>1.19</t>
  </si>
  <si>
    <t>1.33</t>
  </si>
  <si>
    <t>163.64%</t>
  </si>
  <si>
    <t>21.43%</t>
  </si>
  <si>
    <t>9.24%</t>
  </si>
  <si>
    <t>2.31%</t>
  </si>
  <si>
    <t>20.43M</t>
  </si>
  <si>
    <t>20.73M</t>
  </si>
  <si>
    <t>96.59M</t>
  </si>
  <si>
    <t>83.88M</t>
  </si>
  <si>
    <t>81.07M</t>
  </si>
  <si>
    <t>53.29M</t>
  </si>
  <si>
    <t>71.65M</t>
  </si>
  <si>
    <t>-13.16%</t>
  </si>
  <si>
    <t>-3.35%</t>
  </si>
  <si>
    <t>-34.27%</t>
  </si>
  <si>
    <t>407.22M</t>
  </si>
  <si>
    <t>366.43M</t>
  </si>
  <si>
    <t>520.76M</t>
  </si>
  <si>
    <t>540.83M</t>
  </si>
  <si>
    <t>585.33M</t>
  </si>
  <si>
    <t>768000</t>
  </si>
  <si>
    <t>557000</t>
  </si>
  <si>
    <t>18.25M</t>
  </si>
  <si>
    <t>27.52M</t>
  </si>
  <si>
    <t>19.83M</t>
  </si>
  <si>
    <t>56.06M</t>
  </si>
  <si>
    <t>54M</t>
  </si>
  <si>
    <t>53.76M</t>
  </si>
  <si>
    <t>52.1M</t>
  </si>
  <si>
    <t>49.13M</t>
  </si>
  <si>
    <t>146.93M</t>
  </si>
  <si>
    <t>147.19M</t>
  </si>
  <si>
    <t>254.43M</t>
  </si>
  <si>
    <t>224.06M</t>
  </si>
  <si>
    <t>228.65M</t>
  </si>
  <si>
    <t>13.02M</t>
  </si>
  <si>
    <t>31.71M</t>
  </si>
  <si>
    <t>35.89M</t>
  </si>
  <si>
    <t>175.31M</t>
  </si>
  <si>
    <t>136.64M</t>
  </si>
  <si>
    <t>171.25M</t>
  </si>
  <si>
    <t>213.43M</t>
  </si>
  <si>
    <t>234.35M</t>
  </si>
  <si>
    <t>-10.02%</t>
  </si>
  <si>
    <t>42.12%</t>
  </si>
  <si>
    <t>2.69B</t>
  </si>
  <si>
    <t>2.4B</t>
  </si>
  <si>
    <t>2.52B</t>
  </si>
  <si>
    <t>2.71B</t>
  </si>
  <si>
    <t>160.79M</t>
  </si>
  <si>
    <t>168.47M</t>
  </si>
  <si>
    <t>160.88M</t>
  </si>
  <si>
    <t>202.67M</t>
  </si>
  <si>
    <t>261.81M</t>
  </si>
  <si>
    <t>66.53M</t>
  </si>
  <si>
    <t>47.67M</t>
  </si>
  <si>
    <t>55.04M</t>
  </si>
  <si>
    <t>2.23B</t>
  </si>
  <si>
    <t>2.27B</t>
  </si>
  <si>
    <t>928000</t>
  </si>
  <si>
    <t>946000</t>
  </si>
  <si>
    <t>873000</t>
  </si>
  <si>
    <t>(49,000)</t>
  </si>
  <si>
    <t>(46.4M)</t>
  </si>
  <si>
    <t>(48.51M)</t>
  </si>
  <si>
    <t>(40.63M)</t>
  </si>
  <si>
    <t>(28.58M)</t>
  </si>
  <si>
    <t>(23.78M)</t>
  </si>
  <si>
    <t>3.86%</t>
  </si>
  <si>
    <t>-2.67%</t>
  </si>
  <si>
    <t>5.72%</t>
  </si>
  <si>
    <t>7.89%</t>
  </si>
  <si>
    <t>74.37M</t>
  </si>
  <si>
    <t>77.45M</t>
  </si>
  <si>
    <t>75.11M</t>
  </si>
  <si>
    <t>74.56M</t>
  </si>
  <si>
    <t>75.35M</t>
  </si>
  <si>
    <t>233.92M</t>
  </si>
  <si>
    <t>173.58M</t>
  </si>
  <si>
    <t>157.47M</t>
  </si>
  <si>
    <t>186.19M</t>
  </si>
  <si>
    <t>169.53M</t>
  </si>
  <si>
    <t>164.97M</t>
  </si>
  <si>
    <t>104.91M</t>
  </si>
  <si>
    <t>89.57M</t>
  </si>
  <si>
    <t>119.02M</t>
  </si>
  <si>
    <t>90.06M</t>
  </si>
  <si>
    <t>68.67M</t>
  </si>
  <si>
    <t>67.89M</t>
  </si>
  <si>
    <t>79.48M</t>
  </si>
  <si>
    <t>9.65M</t>
  </si>
  <si>
    <t>9.17M</t>
  </si>
  <si>
    <t>3.24B</t>
  </si>
  <si>
    <t>3.38B</t>
  </si>
  <si>
    <t>3.63B</t>
  </si>
  <si>
    <t>-1.58%</t>
  </si>
  <si>
    <t>0.84%</t>
  </si>
  <si>
    <t>7.45%</t>
  </si>
  <si>
    <t>2.81B</t>
  </si>
  <si>
    <t>932.77M</t>
  </si>
  <si>
    <t>659.04M</t>
  </si>
  <si>
    <t>756M</t>
  </si>
  <si>
    <t>-2.49%</t>
  </si>
  <si>
    <t>4.28%</t>
  </si>
  <si>
    <t>46.39M</t>
  </si>
  <si>
    <t>116.39M</t>
  </si>
  <si>
    <t>186.39M</t>
  </si>
  <si>
    <t>271.39M</t>
  </si>
  <si>
    <t>70M</t>
  </si>
  <si>
    <t>205M</t>
  </si>
  <si>
    <t>86.39M</t>
  </si>
  <si>
    <t>66.39M</t>
  </si>
  <si>
    <t>86.22%</t>
  </si>
  <si>
    <t>-23.15%</t>
  </si>
  <si>
    <t>1.45%</t>
  </si>
  <si>
    <t>5.52%</t>
  </si>
  <si>
    <t>7.48%</t>
  </si>
  <si>
    <t>15.74M</t>
  </si>
  <si>
    <t>21.52M</t>
  </si>
  <si>
    <t>28.01M</t>
  </si>
  <si>
    <t>2.9B</t>
  </si>
  <si>
    <t>2.85B</t>
  </si>
  <si>
    <t>3.04B</t>
  </si>
  <si>
    <t>70.79M</t>
  </si>
  <si>
    <t>285.33M</t>
  </si>
  <si>
    <t>301.14M</t>
  </si>
  <si>
    <t>316.91M</t>
  </si>
  <si>
    <t>334.9M</t>
  </si>
  <si>
    <t>368.1M</t>
  </si>
  <si>
    <t>131.88M</t>
  </si>
  <si>
    <t>132.1M</t>
  </si>
  <si>
    <t>132.53M</t>
  </si>
  <si>
    <t>133.39M</t>
  </si>
  <si>
    <t>147.29M</t>
  </si>
  <si>
    <t>153.63M</t>
  </si>
  <si>
    <t>167.14M</t>
  </si>
  <si>
    <t>184.96M</t>
  </si>
  <si>
    <t>205.06M</t>
  </si>
  <si>
    <t>225.92M</t>
  </si>
  <si>
    <t>2.01M</t>
  </si>
  <si>
    <t>(1.23M)</t>
  </si>
  <si>
    <t>(421,000)</t>
  </si>
  <si>
    <t>(709,000)</t>
  </si>
  <si>
    <t>(1.95M)</t>
  </si>
  <si>
    <t>3.13M</t>
  </si>
  <si>
    <t>(3.16M)</t>
  </si>
  <si>
    <t>8.75%</t>
  </si>
  <si>
    <t>9.39%</t>
  </si>
  <si>
    <t>9.79%</t>
  </si>
  <si>
    <t>9.91%</t>
  </si>
  <si>
    <t>10.14%</t>
  </si>
  <si>
    <t>356.12M</t>
  </si>
  <si>
    <t>371.92M</t>
  </si>
  <si>
    <t>387.7M</t>
  </si>
  <si>
    <t>342.19M</t>
  </si>
  <si>
    <t>10.92%</t>
  </si>
  <si>
    <t>11.98%</t>
  </si>
  <si>
    <t>10.13%</t>
  </si>
  <si>
    <t>7.75%</t>
  </si>
  <si>
    <t>(8.95M)</t>
  </si>
  <si>
    <t>(6.29M)</t>
  </si>
  <si>
    <t>(4.75M)</t>
  </si>
  <si>
    <t>(5.48M)</t>
  </si>
  <si>
    <t>(8.69M)</t>
  </si>
  <si>
    <t>(53.64M)</t>
  </si>
  <si>
    <t>28.24M</t>
  </si>
  <si>
    <t>49.5M</t>
  </si>
  <si>
    <t>(82.24M)</t>
  </si>
  <si>
    <t>14.2M</t>
  </si>
  <si>
    <t>(92.06M)</t>
  </si>
  <si>
    <t>(65.73M)</t>
  </si>
  <si>
    <t>(194.79M)</t>
  </si>
  <si>
    <t>(203.67M)</t>
  </si>
  <si>
    <t>(118.33M)</t>
  </si>
  <si>
    <t>182.34M</t>
  </si>
  <si>
    <t>115.23M</t>
  </si>
  <si>
    <t>112.55M</t>
  </si>
  <si>
    <t>217.87M</t>
  </si>
  <si>
    <t>108.27M</t>
  </si>
  <si>
    <t>(89.72M)</t>
  </si>
  <si>
    <t>(101.44M)</t>
  </si>
  <si>
    <t>(138.35M)</t>
  </si>
  <si>
    <t>(198.59M)</t>
  </si>
  <si>
    <t>5.65M</t>
  </si>
  <si>
    <t>(3.57M)</t>
  </si>
  <si>
    <t>29.8M</t>
  </si>
  <si>
    <t>17.72M</t>
  </si>
  <si>
    <t>5.72M</t>
  </si>
  <si>
    <t>45.04M</t>
  </si>
  <si>
    <t>(25.8M)</t>
  </si>
  <si>
    <t>(136.33M)</t>
  </si>
  <si>
    <t>(240.66M)</t>
  </si>
  <si>
    <t>687.14%</t>
  </si>
  <si>
    <t>-157.29%</t>
  </si>
  <si>
    <t>-428.36%</t>
  </si>
  <si>
    <t>-76.52%</t>
  </si>
  <si>
    <t>30.53%</t>
  </si>
  <si>
    <t>-18.45%</t>
  </si>
  <si>
    <t>-107.64%</t>
  </si>
  <si>
    <t>-183.73%</t>
  </si>
  <si>
    <t>(8.46M)</t>
  </si>
  <si>
    <t>(7.17M)</t>
  </si>
  <si>
    <t>(7.11M)</t>
  </si>
  <si>
    <t>(5.43M)</t>
  </si>
  <si>
    <t>(6.3M)</t>
  </si>
  <si>
    <t>(6.31M)</t>
  </si>
  <si>
    <t>(6.4M)</t>
  </si>
  <si>
    <t>(3.04M)</t>
  </si>
  <si>
    <t>(868,000)</t>
  </si>
  <si>
    <t>(796,000)</t>
  </si>
  <si>
    <t>4.48%</t>
  </si>
  <si>
    <t>0.92%</t>
  </si>
  <si>
    <t>6.66%</t>
  </si>
  <si>
    <t>127.65M</t>
  </si>
  <si>
    <t>55.11M</t>
  </si>
  <si>
    <t>39.89M</t>
  </si>
  <si>
    <t>115.38M</t>
  </si>
  <si>
    <t>158.99M</t>
  </si>
  <si>
    <t>34.01M</t>
  </si>
  <si>
    <t>70000</t>
  </si>
  <si>
    <t>(63.39M)</t>
  </si>
  <si>
    <t>375000</t>
  </si>
  <si>
    <t>(2,000)</t>
  </si>
  <si>
    <t>(63.5M)</t>
  </si>
  <si>
    <t>112000</t>
  </si>
  <si>
    <t>(87.5M)</t>
  </si>
  <si>
    <t>85M</t>
  </si>
  <si>
    <t>(54,000)</t>
  </si>
  <si>
    <t>(166,000)</t>
  </si>
  <si>
    <t>(22.06M)</t>
  </si>
  <si>
    <t>(135.15M)</t>
  </si>
  <si>
    <t>114.83M</t>
  </si>
  <si>
    <t>237.57M</t>
  </si>
  <si>
    <t>-512.58%</t>
  </si>
  <si>
    <t>1,373.53%</t>
  </si>
  <si>
    <t>106.88%</t>
  </si>
  <si>
    <t>-14.47%</t>
  </si>
  <si>
    <t>-91.62%</t>
  </si>
  <si>
    <t>90.67%</t>
  </si>
  <si>
    <t>181.37%</t>
  </si>
  <si>
    <t>25.34M</t>
  </si>
  <si>
    <t>(18.23M)</t>
  </si>
  <si>
    <t>29.81M</t>
  </si>
  <si>
    <t>14.18M</t>
  </si>
  <si>
    <t>38.73M</t>
  </si>
  <si>
    <t>32.73M</t>
  </si>
  <si>
    <t>65.59M</t>
  </si>
  <si>
    <t>43.07M</t>
  </si>
  <si>
    <t>30.2M</t>
  </si>
  <si>
    <t>33.13M</t>
  </si>
  <si>
    <t>100.40%</t>
  </si>
  <si>
    <t>-34.33%</t>
  </si>
  <si>
    <t>-29.87%</t>
  </si>
  <si>
    <t>9.69%</t>
  </si>
  <si>
    <t>4.71%</t>
  </si>
  <si>
    <t>ASBB</t>
  </si>
  <si>
    <t>ASB Bancorp</t>
  </si>
  <si>
    <t>FNBCQ</t>
  </si>
  <si>
    <t>First NBC Bank Holding</t>
  </si>
  <si>
    <t>166.67M</t>
  </si>
  <si>
    <t>82.86</t>
  </si>
  <si>
    <t>5.11</t>
  </si>
  <si>
    <t>1.65</t>
  </si>
  <si>
    <t>307.69k</t>
  </si>
  <si>
    <t>The First Bancshares, Inc. (FBMS)</t>
  </si>
  <si>
    <t>27.15</t>
  </si>
  <si>
    <t>26.75</t>
  </si>
  <si>
    <t>27.20</t>
  </si>
  <si>
    <t>27.00 x 400</t>
  </si>
  <si>
    <t>27.20 x 200</t>
  </si>
  <si>
    <t>26.45 - 27.20</t>
  </si>
  <si>
    <t>17.01 - 30.80</t>
  </si>
  <si>
    <t>7765</t>
  </si>
  <si>
    <t>28292</t>
  </si>
  <si>
    <t>248.27M</t>
  </si>
  <si>
    <t>-0.30</t>
  </si>
  <si>
    <t>23.26</t>
  </si>
  <si>
    <t>1.17</t>
  </si>
  <si>
    <t>0.15 (0.56%)</t>
  </si>
  <si>
    <t>2017-05-01</t>
  </si>
  <si>
    <t>33.00</t>
  </si>
  <si>
    <t>14.25M</t>
  </si>
  <si>
    <t>58.17M</t>
  </si>
  <si>
    <t>62.41M</t>
  </si>
  <si>
    <t>14.19M</t>
  </si>
  <si>
    <t>14.6M</t>
  </si>
  <si>
    <t>57.95M</t>
  </si>
  <si>
    <t>61.33M</t>
  </si>
  <si>
    <t>14.3M</t>
  </si>
  <si>
    <t>14.68M</t>
  </si>
  <si>
    <t>63.3M</t>
  </si>
  <si>
    <t>40.29M</t>
  </si>
  <si>
    <t>44.60%</t>
  </si>
  <si>
    <t>7.30%</t>
  </si>
  <si>
    <t>0.45</t>
  </si>
  <si>
    <t>-0.11</t>
  </si>
  <si>
    <t>-26.80%</t>
  </si>
  <si>
    <t>FBMS</t>
  </si>
  <si>
    <t>-8.90%</t>
  </si>
  <si>
    <t>4.90%</t>
  </si>
  <si>
    <t>18.00%</t>
  </si>
  <si>
    <t>22.17%</t>
  </si>
  <si>
    <t>13.37</t>
  </si>
  <si>
    <t>15.30%</t>
  </si>
  <si>
    <t>30.17%</t>
  </si>
  <si>
    <t>0.57%</t>
  </si>
  <si>
    <t>6.49%</t>
  </si>
  <si>
    <t>56.46M</t>
  </si>
  <si>
    <t>8.87</t>
  </si>
  <si>
    <t>46.30%</t>
  </si>
  <si>
    <t>-56.90%</t>
  </si>
  <si>
    <t>148.51M</t>
  </si>
  <si>
    <t>16.28</t>
  </si>
  <si>
    <t>49.72M</t>
  </si>
  <si>
    <t>17.43</t>
  </si>
  <si>
    <t>11.23M</t>
  </si>
  <si>
    <t>52.86%</t>
  </si>
  <si>
    <t>30.80</t>
  </si>
  <si>
    <t>17.01</t>
  </si>
  <si>
    <t>27.59</t>
  </si>
  <si>
    <t>28.11</t>
  </si>
  <si>
    <t>28.29k</t>
  </si>
  <si>
    <t>14.65k</t>
  </si>
  <si>
    <t>9.14M</t>
  </si>
  <si>
    <t>7.02M</t>
  </si>
  <si>
    <t>11.44%</t>
  </si>
  <si>
    <t>59.23k</t>
  </si>
  <si>
    <t>0.70%</t>
  </si>
  <si>
    <t>52.83k</t>
  </si>
  <si>
    <t>0.56%</t>
  </si>
  <si>
    <t>1.00</t>
  </si>
  <si>
    <t>12.20%</t>
  </si>
  <si>
    <t>May 24, 2017</t>
  </si>
  <si>
    <t>May 1, 2017</t>
  </si>
  <si>
    <t>Mar 16, 2006</t>
  </si>
  <si>
    <t>Mr. Milton Ray Cole Jr.</t>
  </si>
  <si>
    <t>C.E.O, Pres &amp; Director</t>
  </si>
  <si>
    <t>433.64k</t>
  </si>
  <si>
    <t>Ms. Donna T. Lowery CPA</t>
  </si>
  <si>
    <t>229k</t>
  </si>
  <si>
    <t>Ray L. Wesson Jr.</t>
  </si>
  <si>
    <t>Pres of Southern Region - The First, A National Banking Association</t>
  </si>
  <si>
    <t>205.27k</t>
  </si>
  <si>
    <t>Douglas Eric Waldron</t>
  </si>
  <si>
    <t>Pres of Northern Region - The First, A National Banking Association</t>
  </si>
  <si>
    <t>204.63k</t>
  </si>
  <si>
    <t>Dawn Ard</t>
  </si>
  <si>
    <t>Compliance Officer and Compliance Officer of The First, A National Banking Association</t>
  </si>
  <si>
    <t>26.33M</t>
  </si>
  <si>
    <t>31.32M</t>
  </si>
  <si>
    <t>36.74M</t>
  </si>
  <si>
    <t>21.41M</t>
  </si>
  <si>
    <t>25.74M</t>
  </si>
  <si>
    <t>30.28M</t>
  </si>
  <si>
    <t>34.24M</t>
  </si>
  <si>
    <t>38.5M</t>
  </si>
  <si>
    <t>50689</t>
  </si>
  <si>
    <t>62244</t>
  </si>
  <si>
    <t>52945</t>
  </si>
  <si>
    <t>63841</t>
  </si>
  <si>
    <t>126833</t>
  </si>
  <si>
    <t>82716</t>
  </si>
  <si>
    <t>100169</t>
  </si>
  <si>
    <t>85257</t>
  </si>
  <si>
    <t>93276</t>
  </si>
  <si>
    <t>59449</t>
  </si>
  <si>
    <t>5.8M</t>
  </si>
  <si>
    <t>5.92M</t>
  </si>
  <si>
    <t>18.94%</t>
  </si>
  <si>
    <t>10.95%</t>
  </si>
  <si>
    <t>4.32M</t>
  </si>
  <si>
    <t>3.07M</t>
  </si>
  <si>
    <t>617654</t>
  </si>
  <si>
    <t>603469</t>
  </si>
  <si>
    <t>645207</t>
  </si>
  <si>
    <t>871523</t>
  </si>
  <si>
    <t>-29.48%</t>
  </si>
  <si>
    <t>34.54%</t>
  </si>
  <si>
    <t>28.4M</t>
  </si>
  <si>
    <t>33.77M</t>
  </si>
  <si>
    <t>36.99M</t>
  </si>
  <si>
    <t>18.90%</t>
  </si>
  <si>
    <t>9.56%</t>
  </si>
  <si>
    <t>8.90%</t>
  </si>
  <si>
    <t>410069</t>
  </si>
  <si>
    <t>625271</t>
  </si>
  <si>
    <t>-12.38%</t>
  </si>
  <si>
    <t>31.81%</t>
  </si>
  <si>
    <t>-71.09%</t>
  </si>
  <si>
    <t>52.48%</t>
  </si>
  <si>
    <t>20.97M</t>
  </si>
  <si>
    <t>32.35M</t>
  </si>
  <si>
    <t>36.58M</t>
  </si>
  <si>
    <t>39.66M</t>
  </si>
  <si>
    <t>30.33%</t>
  </si>
  <si>
    <t>13.09%</t>
  </si>
  <si>
    <t>3.71%</t>
  </si>
  <si>
    <t>7.08M</t>
  </si>
  <si>
    <t>7.46M</t>
  </si>
  <si>
    <t>126286</t>
  </si>
  <si>
    <t>9.92M</t>
  </si>
  <si>
    <t>465414</t>
  </si>
  <si>
    <t>916909</t>
  </si>
  <si>
    <t>895250</t>
  </si>
  <si>
    <t>22.16M</t>
  </si>
  <si>
    <t>26.73M</t>
  </si>
  <si>
    <t>30.23M</t>
  </si>
  <si>
    <t>32.15M</t>
  </si>
  <si>
    <t>36.34M</t>
  </si>
  <si>
    <t>12.19M</t>
  </si>
  <si>
    <t>15.1M</t>
  </si>
  <si>
    <t>18.82M</t>
  </si>
  <si>
    <t>22.48M</t>
  </si>
  <si>
    <t>4.53M</t>
  </si>
  <si>
    <t>6.08M</t>
  </si>
  <si>
    <t>6.19M</t>
  </si>
  <si>
    <t>6.81M</t>
  </si>
  <si>
    <t>7.23M</t>
  </si>
  <si>
    <t>5.13M</t>
  </si>
  <si>
    <t>11.89M</t>
  </si>
  <si>
    <t>49.86%</t>
  </si>
  <si>
    <t>24.41%</t>
  </si>
  <si>
    <t>24.42%</t>
  </si>
  <si>
    <t>22.96%</t>
  </si>
  <si>
    <t>26.16%</t>
  </si>
  <si>
    <t>133339</t>
  </si>
  <si>
    <t>(51,838)</t>
  </si>
  <si>
    <t>508000</t>
  </si>
  <si>
    <t>13000</t>
  </si>
  <si>
    <t>9.05M</t>
  </si>
  <si>
    <t>12.01M</t>
  </si>
  <si>
    <t>14.05M</t>
  </si>
  <si>
    <t>21.79%</t>
  </si>
  <si>
    <t>44.95%</t>
  </si>
  <si>
    <t>32.73%</t>
  </si>
  <si>
    <t>16.96%</t>
  </si>
  <si>
    <t>25.13%</t>
  </si>
  <si>
    <t>(103,810)</t>
  </si>
  <si>
    <t>(136,348)</t>
  </si>
  <si>
    <t>331399</t>
  </si>
  <si>
    <t>255638</t>
  </si>
  <si>
    <t>(10,352)</t>
  </si>
  <si>
    <t>10.12M</t>
  </si>
  <si>
    <t>14.59%</t>
  </si>
  <si>
    <t>42.55%</t>
  </si>
  <si>
    <t>33.04%</t>
  </si>
  <si>
    <t>15.00%</t>
  </si>
  <si>
    <t>18.10%</t>
  </si>
  <si>
    <t>424428</t>
  </si>
  <si>
    <t>362953</t>
  </si>
  <si>
    <t>342460</t>
  </si>
  <si>
    <t>452305</t>
  </si>
  <si>
    <t>6.25M</t>
  </si>
  <si>
    <t>8.46M</t>
  </si>
  <si>
    <t>-16.24%</t>
  </si>
  <si>
    <t>30.83%</t>
  </si>
  <si>
    <t>13.38%</t>
  </si>
  <si>
    <t>-17.24%</t>
  </si>
  <si>
    <t>23.96%</t>
  </si>
  <si>
    <t>1.29%</t>
  </si>
  <si>
    <t>6.26M</t>
  </si>
  <si>
    <t>24.08M</t>
  </si>
  <si>
    <t>30.33M</t>
  </si>
  <si>
    <t>31.72M</t>
  </si>
  <si>
    <t>19.06%</t>
  </si>
  <si>
    <t>25.97%</t>
  </si>
  <si>
    <t>-22.08%</t>
  </si>
  <si>
    <t>34.21%</t>
  </si>
  <si>
    <t>242.54M</t>
  </si>
  <si>
    <t>276.87M</t>
  </si>
  <si>
    <t>286.56M</t>
  </si>
  <si>
    <t>276.56M</t>
  </si>
  <si>
    <t>292.08M</t>
  </si>
  <si>
    <t>967000</t>
  </si>
  <si>
    <t>386000</t>
  </si>
  <si>
    <t>321000</t>
  </si>
  <si>
    <t>36.36M</t>
  </si>
  <si>
    <t>29.96M</t>
  </si>
  <si>
    <t>27.37M</t>
  </si>
  <si>
    <t>8.13M</t>
  </si>
  <si>
    <t>114.08M</t>
  </si>
  <si>
    <t>110.58M</t>
  </si>
  <si>
    <t>103.89M</t>
  </si>
  <si>
    <t>104.82M</t>
  </si>
  <si>
    <t>64.44M</t>
  </si>
  <si>
    <t>80.63M</t>
  </si>
  <si>
    <t>95.23M</t>
  </si>
  <si>
    <t>100.02M</t>
  </si>
  <si>
    <t>114.29M</t>
  </si>
  <si>
    <t>17.16M</t>
  </si>
  <si>
    <t>27.82M</t>
  </si>
  <si>
    <t>29.76M</t>
  </si>
  <si>
    <t>21.05M</t>
  </si>
  <si>
    <t>16M</t>
  </si>
  <si>
    <t>21.28M</t>
  </si>
  <si>
    <t>35.85M</t>
  </si>
  <si>
    <t>14.16%</t>
  </si>
  <si>
    <t>-3.49%</t>
  </si>
  <si>
    <t>5.61%</t>
  </si>
  <si>
    <t>403.38M</t>
  </si>
  <si>
    <t>573.89M</t>
  </si>
  <si>
    <t>698.44M</t>
  </si>
  <si>
    <t>765.77M</t>
  </si>
  <si>
    <t>859.54M</t>
  </si>
  <si>
    <t>408.11M</t>
  </si>
  <si>
    <t>579.62M</t>
  </si>
  <si>
    <t>704.53M</t>
  </si>
  <si>
    <t>772.52M</t>
  </si>
  <si>
    <t>867.05M</t>
  </si>
  <si>
    <t>53.23M</t>
  </si>
  <si>
    <t>81.79M</t>
  </si>
  <si>
    <t>106.11M</t>
  </si>
  <si>
    <t>129.2M</t>
  </si>
  <si>
    <t>129.42M</t>
  </si>
  <si>
    <t>15.81M</t>
  </si>
  <si>
    <t>16.02M</t>
  </si>
  <si>
    <t>15.34M</t>
  </si>
  <si>
    <t>345.86M</t>
  </si>
  <si>
    <t>482.02M</t>
  </si>
  <si>
    <t>579.94M</t>
  </si>
  <si>
    <t>624.65M</t>
  </si>
  <si>
    <t>713.39M</t>
  </si>
  <si>
    <t>(5.59M)</t>
  </si>
  <si>
    <t>(5.73M)</t>
  </si>
  <si>
    <t>(6.1M)</t>
  </si>
  <si>
    <t>(6.75M)</t>
  </si>
  <si>
    <t>42.27%</t>
  </si>
  <si>
    <t>21.70%</t>
  </si>
  <si>
    <t>9.64%</t>
  </si>
  <si>
    <t>12.25%</t>
  </si>
  <si>
    <t>22.24M</t>
  </si>
  <si>
    <t>32.07M</t>
  </si>
  <si>
    <t>34.81M</t>
  </si>
  <si>
    <t>33.62M</t>
  </si>
  <si>
    <t>23.04M</t>
  </si>
  <si>
    <t>22.7M</t>
  </si>
  <si>
    <t>34.4M</t>
  </si>
  <si>
    <t>43.71M</t>
  </si>
  <si>
    <t>9.4M</t>
  </si>
  <si>
    <t>18.51M</t>
  </si>
  <si>
    <t>15.89M</t>
  </si>
  <si>
    <t>3.29M</t>
  </si>
  <si>
    <t>724.11M</t>
  </si>
  <si>
    <t>942.41M</t>
  </si>
  <si>
    <t>30.15%</t>
  </si>
  <si>
    <t>16.32%</t>
  </si>
  <si>
    <t>4.67%</t>
  </si>
  <si>
    <t>0.83%</t>
  </si>
  <si>
    <t>596.63M</t>
  </si>
  <si>
    <t>779.97M</t>
  </si>
  <si>
    <t>892.78M</t>
  </si>
  <si>
    <t>916.7M</t>
  </si>
  <si>
    <t>340.21M</t>
  </si>
  <si>
    <t>414.31M</t>
  </si>
  <si>
    <t>503.08M</t>
  </si>
  <si>
    <t>563.13M</t>
  </si>
  <si>
    <t>633.38M</t>
  </si>
  <si>
    <t>256.41M</t>
  </si>
  <si>
    <t>365.66M</t>
  </si>
  <si>
    <t>389.69M</t>
  </si>
  <si>
    <t>353.56M</t>
  </si>
  <si>
    <t>405.81M</t>
  </si>
  <si>
    <t>14.46%</t>
  </si>
  <si>
    <t>63.6M</t>
  </si>
  <si>
    <t>100.91M</t>
  </si>
  <si>
    <t>121.65M</t>
  </si>
  <si>
    <t>80.19M</t>
  </si>
  <si>
    <t>26.77M</t>
  </si>
  <si>
    <t>97.32M</t>
  </si>
  <si>
    <t>51M</t>
  </si>
  <si>
    <t>21.77M</t>
  </si>
  <si>
    <t>35M</t>
  </si>
  <si>
    <t>5M</t>
  </si>
  <si>
    <t>20.31M</t>
  </si>
  <si>
    <t>22.43M</t>
  </si>
  <si>
    <t>20.28M</t>
  </si>
  <si>
    <t>24.33M</t>
  </si>
  <si>
    <t>21.31M</t>
  </si>
  <si>
    <t>988000</t>
  </si>
  <si>
    <t>879000</t>
  </si>
  <si>
    <t>-9.59%</t>
  </si>
  <si>
    <t>19.96%</t>
  </si>
  <si>
    <t>19.98%</t>
  </si>
  <si>
    <t>6.75%</t>
  </si>
  <si>
    <t>9.21%</t>
  </si>
  <si>
    <t>6.27%</t>
  </si>
  <si>
    <t>11.79M</t>
  </si>
  <si>
    <t>12.21M</t>
  </si>
  <si>
    <t>658.22M</t>
  </si>
  <si>
    <t>857.3M</t>
  </si>
  <si>
    <t>17.1M</t>
  </si>
  <si>
    <t>17.12M</t>
  </si>
  <si>
    <t>48.86M</t>
  </si>
  <si>
    <t>68.01M</t>
  </si>
  <si>
    <t>79.09M</t>
  </si>
  <si>
    <t>86.31M</t>
  </si>
  <si>
    <t>154.53M</t>
  </si>
  <si>
    <t>5.12M</t>
  </si>
  <si>
    <t>23.71M</t>
  </si>
  <si>
    <t>42.09M</t>
  </si>
  <si>
    <t>44.42M</t>
  </si>
  <si>
    <t>102.57M</t>
  </si>
  <si>
    <t>22.51M</t>
  </si>
  <si>
    <t>27.98M</t>
  </si>
  <si>
    <t>35.62M</t>
  </si>
  <si>
    <t>(1.25M)</t>
  </si>
  <si>
    <t>(463,645)</t>
  </si>
  <si>
    <t>12.08%</t>
  </si>
  <si>
    <t>65.89M</t>
  </si>
  <si>
    <t>85.11M</t>
  </si>
  <si>
    <t>96.22M</t>
  </si>
  <si>
    <t>103.44M</t>
  </si>
  <si>
    <t>9.03%</t>
  </si>
  <si>
    <t>9.01%</t>
  </si>
  <si>
    <t>(448,274)</t>
  </si>
  <si>
    <t>(746,724)</t>
  </si>
  <si>
    <t>(988,736)</t>
  </si>
  <si>
    <t>(2.71M)</t>
  </si>
  <si>
    <t>(843,895)</t>
  </si>
  <si>
    <t>43.15M</t>
  </si>
  <si>
    <t>949516</t>
  </si>
  <si>
    <t>(33.17M)</t>
  </si>
  <si>
    <t>(5.18M)</t>
  </si>
  <si>
    <t>(64M)</t>
  </si>
  <si>
    <t>(86.2M)</t>
  </si>
  <si>
    <t>(41.76M)</t>
  </si>
  <si>
    <t>(54.84M)</t>
  </si>
  <si>
    <t>59.82M</t>
  </si>
  <si>
    <t>53.03M</t>
  </si>
  <si>
    <t>46.86M</t>
  </si>
  <si>
    <t>49.65M</t>
  </si>
  <si>
    <t>(29.99M)</t>
  </si>
  <si>
    <t>(50.1M)</t>
  </si>
  <si>
    <t>(89.19M)</t>
  </si>
  <si>
    <t>(68.59M)</t>
  </si>
  <si>
    <t>(98.56M)</t>
  </si>
  <si>
    <t>(5.85M)</t>
  </si>
  <si>
    <t>(34.63M)</t>
  </si>
  <si>
    <t>(40.87M)</t>
  </si>
  <si>
    <t>(78.69M)</t>
  </si>
  <si>
    <t>(56.51M)</t>
  </si>
  <si>
    <t>(112.3M)</t>
  </si>
  <si>
    <t>-18.02%</t>
  </si>
  <si>
    <t>-92.56%</t>
  </si>
  <si>
    <t>28.19%</t>
  </si>
  <si>
    <t>-98.74%</t>
  </si>
  <si>
    <t>-131.50%</t>
  </si>
  <si>
    <t>-130.49%</t>
  </si>
  <si>
    <t>-214.18%</t>
  </si>
  <si>
    <t>-140.56%</t>
  </si>
  <si>
    <t>-251.77%</t>
  </si>
  <si>
    <t>(795,565)</t>
  </si>
  <si>
    <t>(942,912)</t>
  </si>
  <si>
    <t>(1.12M)</t>
  </si>
  <si>
    <t>(453,105)</t>
  </si>
  <si>
    <t>(600,452)</t>
  </si>
  <si>
    <t>(763,143)</t>
  </si>
  <si>
    <t>(778,428)</t>
  </si>
  <si>
    <t>(782,936)</t>
  </si>
  <si>
    <t>(342,460)</t>
  </si>
  <si>
    <t>(452,305)</t>
  </si>
  <si>
    <t>-18.52%</t>
  </si>
  <si>
    <t>-17.25%</t>
  </si>
  <si>
    <t>1.97M</t>
  </si>
  <si>
    <t>24.09M</t>
  </si>
  <si>
    <t>122.5M</t>
  </si>
  <si>
    <t>(338,120)</t>
  </si>
  <si>
    <t>43.82M</t>
  </si>
  <si>
    <t>(15.93M)</t>
  </si>
  <si>
    <t>59.74M</t>
  </si>
  <si>
    <t>9.74M</t>
  </si>
  <si>
    <t>15.23M</t>
  </si>
  <si>
    <t>24.35M</t>
  </si>
  <si>
    <t>(41.32M)</t>
  </si>
  <si>
    <t>133.34M</t>
  </si>
  <si>
    <t>180M</t>
  </si>
  <si>
    <t>194.34M</t>
  </si>
  <si>
    <t>252M</t>
  </si>
  <si>
    <t>(123.6M)</t>
  </si>
  <si>
    <t>(31.77M)</t>
  </si>
  <si>
    <t>(155.65M)</t>
  </si>
  <si>
    <t>(173.47M)</t>
  </si>
  <si>
    <t>(293.32M)</t>
  </si>
  <si>
    <t>(15,642)</t>
  </si>
  <si>
    <t>(26,749)</t>
  </si>
  <si>
    <t>(85,532)</t>
  </si>
  <si>
    <t>(92,390)</t>
  </si>
  <si>
    <t>(176,112)</t>
  </si>
  <si>
    <t>32.1M</t>
  </si>
  <si>
    <t>31.25M</t>
  </si>
  <si>
    <t>77M</t>
  </si>
  <si>
    <t>43.41M</t>
  </si>
  <si>
    <t>123.58M</t>
  </si>
  <si>
    <t>146.43%</t>
  </si>
  <si>
    <t>-43.62%</t>
  </si>
  <si>
    <t>184.69%</t>
  </si>
  <si>
    <t>121.90%</t>
  </si>
  <si>
    <t>99.77%</t>
  </si>
  <si>
    <t>209.58%</t>
  </si>
  <si>
    <t>107.98%</t>
  </si>
  <si>
    <t>277.07%</t>
  </si>
  <si>
    <t>8.38M</t>
  </si>
  <si>
    <t>(3.36M)</t>
  </si>
  <si>
    <t>20.86M</t>
  </si>
  <si>
    <t>9.78M</t>
  </si>
  <si>
    <t>17.25M</t>
  </si>
  <si>
    <t>8.51M</t>
  </si>
  <si>
    <t>76.45%</t>
  </si>
  <si>
    <t>-64.82%</t>
  </si>
  <si>
    <t>40.18%</t>
  </si>
  <si>
    <t>-19.24%</t>
  </si>
  <si>
    <t>First Community Bancshares, Inc. (FCBC)</t>
  </si>
  <si>
    <t>27.87</t>
  </si>
  <si>
    <t>27.57</t>
  </si>
  <si>
    <t>27.64</t>
  </si>
  <si>
    <t>27.16 x 300</t>
  </si>
  <si>
    <t>27.89 x 500</t>
  </si>
  <si>
    <t>27.64 - 27.88</t>
  </si>
  <si>
    <t>20.47 - 31.94</t>
  </si>
  <si>
    <t>9111</t>
  </si>
  <si>
    <t>25974</t>
  </si>
  <si>
    <t>474.07M</t>
  </si>
  <si>
    <t>18.95</t>
  </si>
  <si>
    <t>0.64 (2.32%)</t>
  </si>
  <si>
    <t>27.50</t>
  </si>
  <si>
    <t>28.95M</t>
  </si>
  <si>
    <t>113.21M</t>
  </si>
  <si>
    <t>120.37M</t>
  </si>
  <si>
    <t>27.6M</t>
  </si>
  <si>
    <t>28.5M</t>
  </si>
  <si>
    <t>112.3M</t>
  </si>
  <si>
    <t>118.8M</t>
  </si>
  <si>
    <t>27.8M</t>
  </si>
  <si>
    <t>29.4M</t>
  </si>
  <si>
    <t>114.12M</t>
  </si>
  <si>
    <t>121.94M</t>
  </si>
  <si>
    <t>28.72M</t>
  </si>
  <si>
    <t>27.02M</t>
  </si>
  <si>
    <t>111.95M</t>
  </si>
  <si>
    <t>0.36</t>
  </si>
  <si>
    <t>8.60%</t>
  </si>
  <si>
    <t>FCBC</t>
  </si>
  <si>
    <t>-2.60%</t>
  </si>
  <si>
    <t>7.90%</t>
  </si>
  <si>
    <t>23.20%</t>
  </si>
  <si>
    <t>14.59</t>
  </si>
  <si>
    <t>4.34</t>
  </si>
  <si>
    <t>23.12%</t>
  </si>
  <si>
    <t>37.78%</t>
  </si>
  <si>
    <t>109.2M</t>
  </si>
  <si>
    <t>6.39</t>
  </si>
  <si>
    <t>-5.30%</t>
  </si>
  <si>
    <t>25.24M</t>
  </si>
  <si>
    <t>152.85M</t>
  </si>
  <si>
    <t>8.99</t>
  </si>
  <si>
    <t>155.9M</t>
  </si>
  <si>
    <t>20.18</t>
  </si>
  <si>
    <t>42.59M</t>
  </si>
  <si>
    <t>22.48%</t>
  </si>
  <si>
    <t>31.94</t>
  </si>
  <si>
    <t>20.47</t>
  </si>
  <si>
    <t>27.29</t>
  </si>
  <si>
    <t>26.83</t>
  </si>
  <si>
    <t>25.97k</t>
  </si>
  <si>
    <t>25.32k</t>
  </si>
  <si>
    <t>15.91%</t>
  </si>
  <si>
    <t>39.00%</t>
  </si>
  <si>
    <t>100.51k</t>
  </si>
  <si>
    <t>0.61%</t>
  </si>
  <si>
    <t>97.12k</t>
  </si>
  <si>
    <t>2.81</t>
  </si>
  <si>
    <t>42.18%</t>
  </si>
  <si>
    <t>May 19, 2017</t>
  </si>
  <si>
    <t>Jul 30, 2003</t>
  </si>
  <si>
    <t>Mr. William P. Stafford II</t>
  </si>
  <si>
    <t>Chairman, Chief Exec. Officer and Chairman of First Community Bank NA</t>
  </si>
  <si>
    <t>521.55k</t>
  </si>
  <si>
    <t>Mr. Gary R. Mills</t>
  </si>
  <si>
    <t>Pres &amp; Director</t>
  </si>
  <si>
    <t>725.75k</t>
  </si>
  <si>
    <t>Mr. David D. Brown V, CPA</t>
  </si>
  <si>
    <t>CFO, Principal Accounting Officer, Sec. and CFO of First Community Bank NA</t>
  </si>
  <si>
    <t>342.18k</t>
  </si>
  <si>
    <t>Mr. E. Stephen Lilly</t>
  </si>
  <si>
    <t>426.31k</t>
  </si>
  <si>
    <t>Mr. Jason R. Belcher</t>
  </si>
  <si>
    <t>Chief Risk Officer, SVP &amp; Sec. - First Community Bank NA</t>
  </si>
  <si>
    <t>246.81k</t>
  </si>
  <si>
    <t>109.66M</t>
  </si>
  <si>
    <t>109.48M</t>
  </si>
  <si>
    <t>94.72M</t>
  </si>
  <si>
    <t>96.68M</t>
  </si>
  <si>
    <t>96.6M</t>
  </si>
  <si>
    <t>95.49M</t>
  </si>
  <si>
    <t>87.63M</t>
  </si>
  <si>
    <t>87.72M</t>
  </si>
  <si>
    <t>259000</t>
  </si>
  <si>
    <t>211000</t>
  </si>
  <si>
    <t>291000</t>
  </si>
  <si>
    <t>267000</t>
  </si>
  <si>
    <t>153000</t>
  </si>
  <si>
    <t>12.67M</t>
  </si>
  <si>
    <t>10.33M</t>
  </si>
  <si>
    <t>-0.16%</t>
  </si>
  <si>
    <t>-9.43%</t>
  </si>
  <si>
    <t>19.6M</t>
  </si>
  <si>
    <t>17.83M</t>
  </si>
  <si>
    <t>15.29M</t>
  </si>
  <si>
    <t>11.35M</t>
  </si>
  <si>
    <t>9.84M</t>
  </si>
  <si>
    <t>7.31M</t>
  </si>
  <si>
    <t>-14.26%</t>
  </si>
  <si>
    <t>-25.78%</t>
  </si>
  <si>
    <t>-13.26%</t>
  </si>
  <si>
    <t>91.64M</t>
  </si>
  <si>
    <t>90.82M</t>
  </si>
  <si>
    <t>84.75M</t>
  </si>
  <si>
    <t>84.88M</t>
  </si>
  <si>
    <t>-6.68%</t>
  </si>
  <si>
    <t>0.15%</t>
  </si>
  <si>
    <t>44.56%</t>
  </si>
  <si>
    <t>-98.23%</t>
  </si>
  <si>
    <t>1,411.03%</t>
  </si>
  <si>
    <t>207.12%</t>
  </si>
  <si>
    <t>84.38M</t>
  </si>
  <si>
    <t>83.43M</t>
  </si>
  <si>
    <t>82.56M</t>
  </si>
  <si>
    <t>78.15M</t>
  </si>
  <si>
    <t>-1.12%</t>
  </si>
  <si>
    <t>8.68%</t>
  </si>
  <si>
    <t>-8.95%</t>
  </si>
  <si>
    <t>-5.34%</t>
  </si>
  <si>
    <t>37.65M</t>
  </si>
  <si>
    <t>30.45M</t>
  </si>
  <si>
    <t>31.03M</t>
  </si>
  <si>
    <t>32.08M</t>
  </si>
  <si>
    <t>483000</t>
  </si>
  <si>
    <t>399000</t>
  </si>
  <si>
    <t>(1.39M)</t>
  </si>
  <si>
    <t>335000</t>
  </si>
  <si>
    <t>24.23M</t>
  </si>
  <si>
    <t>30.05M</t>
  </si>
  <si>
    <t>24.44M</t>
  </si>
  <si>
    <t>31.64M</t>
  </si>
  <si>
    <t>20.53M</t>
  </si>
  <si>
    <t>26.64M</t>
  </si>
  <si>
    <t>(748,000)</t>
  </si>
  <si>
    <t>73.29M</t>
  </si>
  <si>
    <t>78.68M</t>
  </si>
  <si>
    <t>70.6M</t>
  </si>
  <si>
    <t>38.67M</t>
  </si>
  <si>
    <t>42.35M</t>
  </si>
  <si>
    <t>41.25M</t>
  </si>
  <si>
    <t>41.62M</t>
  </si>
  <si>
    <t>20.35M</t>
  </si>
  <si>
    <t>20.93M</t>
  </si>
  <si>
    <t>15.77M</t>
  </si>
  <si>
    <t>48.74M</t>
  </si>
  <si>
    <t>36.89M</t>
  </si>
  <si>
    <t>36.27M</t>
  </si>
  <si>
    <t>39.64M</t>
  </si>
  <si>
    <t>-24.31%</t>
  </si>
  <si>
    <t>8.11%</t>
  </si>
  <si>
    <t>-9.06%</t>
  </si>
  <si>
    <t>9.30%</t>
  </si>
  <si>
    <t>31.26%</t>
  </si>
  <si>
    <t>755000</t>
  </si>
  <si>
    <t>345000</t>
  </si>
  <si>
    <t>34.22M</t>
  </si>
  <si>
    <t>35.92M</t>
  </si>
  <si>
    <t>37.95M</t>
  </si>
  <si>
    <t>29.92%</t>
  </si>
  <si>
    <t>12.32M</t>
  </si>
  <si>
    <t>11.38M</t>
  </si>
  <si>
    <t>12.82M</t>
  </si>
  <si>
    <t>8.56M</t>
  </si>
  <si>
    <t>14.31M</t>
  </si>
  <si>
    <t>11.05M</t>
  </si>
  <si>
    <t>605000</t>
  </si>
  <si>
    <t>28.58M</t>
  </si>
  <si>
    <t>25.49M</t>
  </si>
  <si>
    <t>24.54M</t>
  </si>
  <si>
    <t>25.13M</t>
  </si>
  <si>
    <t>-18.42%</t>
  </si>
  <si>
    <t>9.34%</t>
  </si>
  <si>
    <t>-3.73%</t>
  </si>
  <si>
    <t>19.81%</t>
  </si>
  <si>
    <t>105000</t>
  </si>
  <si>
    <t>22.29M</t>
  </si>
  <si>
    <t>24.58M</t>
  </si>
  <si>
    <t>1.45</t>
  </si>
  <si>
    <t>-21.53%</t>
  </si>
  <si>
    <t>18.58%</t>
  </si>
  <si>
    <t>-1.49%</t>
  </si>
  <si>
    <t>9.85%</t>
  </si>
  <si>
    <t>19.13M</t>
  </si>
  <si>
    <t>19.79M</t>
  </si>
  <si>
    <t>18.53M</t>
  </si>
  <si>
    <t>-20.86%</t>
  </si>
  <si>
    <t>18.65%</t>
  </si>
  <si>
    <t>50.41M</t>
  </si>
  <si>
    <t>43.6M</t>
  </si>
  <si>
    <t>39.45M</t>
  </si>
  <si>
    <t>37.38M</t>
  </si>
  <si>
    <t>36.65M</t>
  </si>
  <si>
    <t>-13.50%</t>
  </si>
  <si>
    <t>-9.51%</t>
  </si>
  <si>
    <t>-5.24%</t>
  </si>
  <si>
    <t>636.29M</t>
  </si>
  <si>
    <t>550.54M</t>
  </si>
  <si>
    <t>596.02M</t>
  </si>
  <si>
    <t>463.85M</t>
  </si>
  <si>
    <t>262.97M</t>
  </si>
  <si>
    <t>66.51M</t>
  </si>
  <si>
    <t>196.87M</t>
  </si>
  <si>
    <t>38.72M</t>
  </si>
  <si>
    <t>46.99M</t>
  </si>
  <si>
    <t>92.57M</t>
  </si>
  <si>
    <t>38.09M</t>
  </si>
  <si>
    <t>11.95M</t>
  </si>
  <si>
    <t>160.03M</t>
  </si>
  <si>
    <t>144.85M</t>
  </si>
  <si>
    <t>139.29M</t>
  </si>
  <si>
    <t>128.87M</t>
  </si>
  <si>
    <t>113.33M</t>
  </si>
  <si>
    <t>326.96M</t>
  </si>
  <si>
    <t>310.18M</t>
  </si>
  <si>
    <t>135.72M</t>
  </si>
  <si>
    <t>83.56M</t>
  </si>
  <si>
    <t>30.89M</t>
  </si>
  <si>
    <t>48.18M</t>
  </si>
  <si>
    <t>56.35M</t>
  </si>
  <si>
    <t>62.07M</t>
  </si>
  <si>
    <t>133.73M</t>
  </si>
  <si>
    <t>12.04M</t>
  </si>
  <si>
    <t>906000</t>
  </si>
  <si>
    <t>945000</t>
  </si>
  <si>
    <t>8.26%</t>
  </si>
  <si>
    <t>-22.18%</t>
  </si>
  <si>
    <t>-43.31%</t>
  </si>
  <si>
    <t>1.84B</t>
  </si>
  <si>
    <t>594.91M</t>
  </si>
  <si>
    <t>611.83M</t>
  </si>
  <si>
    <t>911.38M</t>
  </si>
  <si>
    <t>923.62M</t>
  </si>
  <si>
    <t>333.14M</t>
  </si>
  <si>
    <t>319.94M</t>
  </si>
  <si>
    <t>72.08M</t>
  </si>
  <si>
    <t>77.52M</t>
  </si>
  <si>
    <t>790.93M</t>
  </si>
  <si>
    <t>774.91M</t>
  </si>
  <si>
    <t>702.04M</t>
  </si>
  <si>
    <t>703.5M</t>
  </si>
  <si>
    <t>694.33M</t>
  </si>
  <si>
    <t>7.34M</t>
  </si>
  <si>
    <t>(25.77M)</t>
  </si>
  <si>
    <t>(24.08M)</t>
  </si>
  <si>
    <t>(20.23M)</t>
  </si>
  <si>
    <t>(17.95M)</t>
  </si>
  <si>
    <t>-0.72%</t>
  </si>
  <si>
    <t>-1.03%</t>
  </si>
  <si>
    <t>64.87M</t>
  </si>
  <si>
    <t>61.12M</t>
  </si>
  <si>
    <t>55.84M</t>
  </si>
  <si>
    <t>52.76M</t>
  </si>
  <si>
    <t>261.58M</t>
  </si>
  <si>
    <t>201.53M</t>
  </si>
  <si>
    <t>199.44M</t>
  </si>
  <si>
    <t>190.87M</t>
  </si>
  <si>
    <t>175.01M</t>
  </si>
  <si>
    <t>153.19M</t>
  </si>
  <si>
    <t>93.21M</t>
  </si>
  <si>
    <t>92.29M</t>
  </si>
  <si>
    <t>85.14M</t>
  </si>
  <si>
    <t>108.39M</t>
  </si>
  <si>
    <t>108.32M</t>
  </si>
  <si>
    <t>107.14M</t>
  </si>
  <si>
    <t>105.73M</t>
  </si>
  <si>
    <t>102.99M</t>
  </si>
  <si>
    <t>7.52M</t>
  </si>
  <si>
    <t>2.48B</t>
  </si>
  <si>
    <t>-3.99%</t>
  </si>
  <si>
    <t>0.21%</t>
  </si>
  <si>
    <t>-5.52%</t>
  </si>
  <si>
    <t>696.67M</t>
  </si>
  <si>
    <t>701.5M</t>
  </si>
  <si>
    <t>771.6M</t>
  </si>
  <si>
    <t>799.22M</t>
  </si>
  <si>
    <t>806.04M</t>
  </si>
  <si>
    <t>939.1M</t>
  </si>
  <si>
    <t>905.76M</t>
  </si>
  <si>
    <t>-3.91%</t>
  </si>
  <si>
    <t>2.56%</t>
  </si>
  <si>
    <t>-6.37%</t>
  </si>
  <si>
    <t>313.55M</t>
  </si>
  <si>
    <t>300.4M</t>
  </si>
  <si>
    <t>229.74M</t>
  </si>
  <si>
    <t>219.37M</t>
  </si>
  <si>
    <t>178.71M</t>
  </si>
  <si>
    <t>136.12M</t>
  </si>
  <si>
    <t>134.31M</t>
  </si>
  <si>
    <t>121.74M</t>
  </si>
  <si>
    <t>113.61M</t>
  </si>
  <si>
    <t>88.01M</t>
  </si>
  <si>
    <t>73.01M</t>
  </si>
  <si>
    <t>177.44M</t>
  </si>
  <si>
    <t>166.09M</t>
  </si>
  <si>
    <t>108M</t>
  </si>
  <si>
    <t>105.76M</t>
  </si>
  <si>
    <t>90.71M</t>
  </si>
  <si>
    <t>-6.40%</t>
  </si>
  <si>
    <t>-34.97%</t>
  </si>
  <si>
    <t>-2.08%</t>
  </si>
  <si>
    <t>-14.23%</t>
  </si>
  <si>
    <t>11.49%</t>
  </si>
  <si>
    <t>11.47%</t>
  </si>
  <si>
    <t>8.84%</t>
  </si>
  <si>
    <t>22.77M</t>
  </si>
  <si>
    <t>26.06M</t>
  </si>
  <si>
    <t>27.29M</t>
  </si>
  <si>
    <t>17.42M</t>
  </si>
  <si>
    <t>15.15M</t>
  </si>
  <si>
    <t>338.9M</t>
  </si>
  <si>
    <t>313.36M</t>
  </si>
  <si>
    <t>336.22M</t>
  </si>
  <si>
    <t>343.02M</t>
  </si>
  <si>
    <t>339.06M</t>
  </si>
  <si>
    <t>20.49M</t>
  </si>
  <si>
    <t>21.38M</t>
  </si>
  <si>
    <t>213.83M</t>
  </si>
  <si>
    <t>215.66M</t>
  </si>
  <si>
    <t>227.69M</t>
  </si>
  <si>
    <t>228.14M</t>
  </si>
  <si>
    <t>113.01M</t>
  </si>
  <si>
    <t>141.21M</t>
  </si>
  <si>
    <t>170.38M</t>
  </si>
  <si>
    <t>(13.64M)</t>
  </si>
  <si>
    <t>(3.89M)</t>
  </si>
  <si>
    <t>(544,000)</t>
  </si>
  <si>
    <t>(1.83M)</t>
  </si>
  <si>
    <t>(1.36M)</t>
  </si>
  <si>
    <t>(1.47M)</t>
  </si>
  <si>
    <t>(6.46M)</t>
  </si>
  <si>
    <t>(33.89M)</t>
  </si>
  <si>
    <t>(35.75M)</t>
  </si>
  <si>
    <t>(56.46M)</t>
  </si>
  <si>
    <t>(78.83M)</t>
  </si>
  <si>
    <t>12.42%</t>
  </si>
  <si>
    <t>11.96%</t>
  </si>
  <si>
    <t>13.83%</t>
  </si>
  <si>
    <t>14.12%</t>
  </si>
  <si>
    <t>356.32M</t>
  </si>
  <si>
    <t>328.61M</t>
  </si>
  <si>
    <t>351.37M</t>
  </si>
  <si>
    <t>12.54%</t>
  </si>
  <si>
    <t>7.37%</t>
  </si>
  <si>
    <t>(8.01M)</t>
  </si>
  <si>
    <t>(2.77M)</t>
  </si>
  <si>
    <t>(2.15M)</t>
  </si>
  <si>
    <t>(793,000)</t>
  </si>
  <si>
    <t>(697,000)</t>
  </si>
  <si>
    <t>(88,000)</t>
  </si>
  <si>
    <t>153.43M</t>
  </si>
  <si>
    <t>480000</t>
  </si>
  <si>
    <t>179.65M</t>
  </si>
  <si>
    <t>20.88M</t>
  </si>
  <si>
    <t>(827,000)</t>
  </si>
  <si>
    <t>162.79M</t>
  </si>
  <si>
    <t>(47.42M)</t>
  </si>
  <si>
    <t>236.13M</t>
  </si>
  <si>
    <t>(245.34M)</t>
  </si>
  <si>
    <t>(201.14M)</t>
  </si>
  <si>
    <t>(63.72M)</t>
  </si>
  <si>
    <t>(96.54M)</t>
  </si>
  <si>
    <t>266.22M</t>
  </si>
  <si>
    <t>200.31M</t>
  </si>
  <si>
    <t>226.52M</t>
  </si>
  <si>
    <t>49.12M</t>
  </si>
  <si>
    <t>237.3M</t>
  </si>
  <si>
    <t>(11.66M)</t>
  </si>
  <si>
    <t>(64.12M)</t>
  </si>
  <si>
    <t>(44.42M)</t>
  </si>
  <si>
    <t>(159.24M)</t>
  </si>
  <si>
    <t>75.09M</t>
  </si>
  <si>
    <t>8.11M</t>
  </si>
  <si>
    <t>249.5M</t>
  </si>
  <si>
    <t>280.96M</t>
  </si>
  <si>
    <t>(68.49M)</t>
  </si>
  <si>
    <t>110.21M</t>
  </si>
  <si>
    <t>-100.47%</t>
  </si>
  <si>
    <t>24,174.98%</t>
  </si>
  <si>
    <t>-124.38%</t>
  </si>
  <si>
    <t>260.91%</t>
  </si>
  <si>
    <t>227.53%</t>
  </si>
  <si>
    <t>-1.07%</t>
  </si>
  <si>
    <t>264.78%</t>
  </si>
  <si>
    <t>-71.27%</t>
  </si>
  <si>
    <t>116.35%</t>
  </si>
  <si>
    <t>(9.28M)</t>
  </si>
  <si>
    <t>(10.47M)</t>
  </si>
  <si>
    <t>(10.21M)</t>
  </si>
  <si>
    <t>(10.4M)</t>
  </si>
  <si>
    <t>(8.16M)</t>
  </si>
  <si>
    <t>(9.48M)</t>
  </si>
  <si>
    <t>(9.2M)</t>
  </si>
  <si>
    <t>(9.99M)</t>
  </si>
  <si>
    <t>(992,000)</t>
  </si>
  <si>
    <t>(910,000)</t>
  </si>
  <si>
    <t>(219,000)</t>
  </si>
  <si>
    <t>-12.77%</t>
  </si>
  <si>
    <t>3.41%</t>
  </si>
  <si>
    <t>-1.02%</t>
  </si>
  <si>
    <t>175.13M</t>
  </si>
  <si>
    <t>79.43M</t>
  </si>
  <si>
    <t>53.67M</t>
  </si>
  <si>
    <t>127.5M</t>
  </si>
  <si>
    <t>55.06M</t>
  </si>
  <si>
    <t>12.66M</t>
  </si>
  <si>
    <t>(28.34M)</t>
  </si>
  <si>
    <t>(2.12M)</t>
  </si>
  <si>
    <t>(23.83M)</t>
  </si>
  <si>
    <t>(22.84M)</t>
  </si>
  <si>
    <t>(28.42M)</t>
  </si>
  <si>
    <t>(2.17M)</t>
  </si>
  <si>
    <t>(23.89M)</t>
  </si>
  <si>
    <t>(23.76M)</t>
  </si>
  <si>
    <t>(38.94M)</t>
  </si>
  <si>
    <t>(13.4M)</t>
  </si>
  <si>
    <t>(75.67M)</t>
  </si>
  <si>
    <t>(12.07M)</t>
  </si>
  <si>
    <t>(40.66M)</t>
  </si>
  <si>
    <t>(13.17M)</t>
  </si>
  <si>
    <t>(17.81M)</t>
  </si>
  <si>
    <t>(12.57M)</t>
  </si>
  <si>
    <t>16.87M</t>
  </si>
  <si>
    <t>(40.61M)</t>
  </si>
  <si>
    <t>(63.1M)</t>
  </si>
  <si>
    <t>(28.95M)</t>
  </si>
  <si>
    <t>(48,000)</t>
  </si>
  <si>
    <t>(11.59M)</t>
  </si>
  <si>
    <t>6000</t>
  </si>
  <si>
    <t>174000</t>
  </si>
  <si>
    <t>(211.56M)</t>
  </si>
  <si>
    <t>(131.63M)</t>
  </si>
  <si>
    <t>(141.55M)</t>
  </si>
  <si>
    <t>(173.61M)</t>
  </si>
  <si>
    <t>(128.78M)</t>
  </si>
  <si>
    <t>-7.54%</t>
  </si>
  <si>
    <t>-22.65%</t>
  </si>
  <si>
    <t>25.82%</t>
  </si>
  <si>
    <t>-192.93%</t>
  </si>
  <si>
    <t>-120.24%</t>
  </si>
  <si>
    <t>-133.40%</t>
  </si>
  <si>
    <t>-180.65%</t>
  </si>
  <si>
    <t>-135.95%</t>
  </si>
  <si>
    <t>97.55M</t>
  </si>
  <si>
    <t>(88.28M)</t>
  </si>
  <si>
    <t>181.09M</t>
  </si>
  <si>
    <t>(185.87M)</t>
  </si>
  <si>
    <t>51.61M</t>
  </si>
  <si>
    <t>41.75M</t>
  </si>
  <si>
    <t>54.99M</t>
  </si>
  <si>
    <t>42.3M</t>
  </si>
  <si>
    <t>-19.10%</t>
  </si>
  <si>
    <t>39.06%</t>
  </si>
  <si>
    <t>-23.08%</t>
  </si>
  <si>
    <t>6.09%</t>
  </si>
  <si>
    <t>First Financial Corporation (THFF)</t>
  </si>
  <si>
    <t>47.40</t>
  </si>
  <si>
    <t>47.60</t>
  </si>
  <si>
    <t>47.75</t>
  </si>
  <si>
    <t>47.20 x 100</t>
  </si>
  <si>
    <t>47.60 x 100</t>
  </si>
  <si>
    <t>47.05 - 47.75</t>
  </si>
  <si>
    <t>35.47 - 53.49</t>
  </si>
  <si>
    <t>9919</t>
  </si>
  <si>
    <t>27430</t>
  </si>
  <si>
    <t>579.41M</t>
  </si>
  <si>
    <t>16.97</t>
  </si>
  <si>
    <t>2.79</t>
  </si>
  <si>
    <t>1.00 (2.10%)</t>
  </si>
  <si>
    <t>2017-06-14</t>
  </si>
  <si>
    <t>48.00</t>
  </si>
  <si>
    <t>36.06M</t>
  </si>
  <si>
    <t>36.76M</t>
  </si>
  <si>
    <t>149.92M</t>
  </si>
  <si>
    <t>35.5M</t>
  </si>
  <si>
    <t>142M</t>
  </si>
  <si>
    <t>142.9M</t>
  </si>
  <si>
    <t>36.91M</t>
  </si>
  <si>
    <t>149.45M</t>
  </si>
  <si>
    <t>156.93M</t>
  </si>
  <si>
    <t>34.27M</t>
  </si>
  <si>
    <t>151.9M</t>
  </si>
  <si>
    <t>5.20%</t>
  </si>
  <si>
    <t>2.90%</t>
  </si>
  <si>
    <t>0.66</t>
  </si>
  <si>
    <t>0.68</t>
  </si>
  <si>
    <t>0.77</t>
  </si>
  <si>
    <t>1.50%</t>
  </si>
  <si>
    <t>20.30%</t>
  </si>
  <si>
    <t>THFF</t>
  </si>
  <si>
    <t>7.50%</t>
  </si>
  <si>
    <t>-6.70%</t>
  </si>
  <si>
    <t>1.00%</t>
  </si>
  <si>
    <t>4.56%</t>
  </si>
  <si>
    <t>4.67</t>
  </si>
  <si>
    <t>27.49%</t>
  </si>
  <si>
    <t>28.70%</t>
  </si>
  <si>
    <t>8.13%</t>
  </si>
  <si>
    <t>124.05M</t>
  </si>
  <si>
    <t>10.16</t>
  </si>
  <si>
    <t>-24.60%</t>
  </si>
  <si>
    <t>34.11M</t>
  </si>
  <si>
    <t>-31.50%</t>
  </si>
  <si>
    <t>55.52M</t>
  </si>
  <si>
    <t>35.95M</t>
  </si>
  <si>
    <t>25.86%</t>
  </si>
  <si>
    <t>53.49</t>
  </si>
  <si>
    <t>35.47</t>
  </si>
  <si>
    <t>47.61</t>
  </si>
  <si>
    <t>47.67</t>
  </si>
  <si>
    <t>27.43k</t>
  </si>
  <si>
    <t>15.39k</t>
  </si>
  <si>
    <t>11.24M</t>
  </si>
  <si>
    <t>56.60%</t>
  </si>
  <si>
    <t>101.81k</t>
  </si>
  <si>
    <t>3.2</t>
  </si>
  <si>
    <t>85.04k</t>
  </si>
  <si>
    <t>35.59%</t>
  </si>
  <si>
    <t>Jul 3, 2017</t>
  </si>
  <si>
    <t>Oct 16, 2003</t>
  </si>
  <si>
    <t>Mr. Norman L. Lowery</t>
  </si>
  <si>
    <t>Vice Chairman, CEO &amp; Pres</t>
  </si>
  <si>
    <t>Mr. Rodger A. McHargue</t>
  </si>
  <si>
    <t>Chief Financial Officer, Treasurer, Sec. and Chief Financial Officer of First Financial Bank NA</t>
  </si>
  <si>
    <t>323.07k</t>
  </si>
  <si>
    <t>Mr. Norman D. Lowery</t>
  </si>
  <si>
    <t>Chief Operating Officer and Chief Operations Officer of First Financial Bank NA</t>
  </si>
  <si>
    <t>334.81k</t>
  </si>
  <si>
    <t>Mr. Steven Harold Holliday</t>
  </si>
  <si>
    <t>Chief Credit Officer and Chief Credit Officer of First Financial Bank NA</t>
  </si>
  <si>
    <t>324.58k</t>
  </si>
  <si>
    <t>Ms. Karen L. Milienu</t>
  </si>
  <si>
    <t>Director of Branch Banking - First Financial Bank NA</t>
  </si>
  <si>
    <t>214.05k</t>
  </si>
  <si>
    <t>122.31M</t>
  </si>
  <si>
    <t>116.22M</t>
  </si>
  <si>
    <t>113.36M</t>
  </si>
  <si>
    <t>108.68M</t>
  </si>
  <si>
    <t>109.38M</t>
  </si>
  <si>
    <t>99.2M</t>
  </si>
  <si>
    <t>87.53M</t>
  </si>
  <si>
    <t>84.02M</t>
  </si>
  <si>
    <t>86.13M</t>
  </si>
  <si>
    <t>23.11M</t>
  </si>
  <si>
    <t>24.98M</t>
  </si>
  <si>
    <t>23.25M</t>
  </si>
  <si>
    <t>-2.46%</t>
  </si>
  <si>
    <t>-4.13%</t>
  </si>
  <si>
    <t>8.96M</t>
  </si>
  <si>
    <t>4.16M</t>
  </si>
  <si>
    <t>803000</t>
  </si>
  <si>
    <t>165000</t>
  </si>
  <si>
    <t>114000</t>
  </si>
  <si>
    <t>140000</t>
  </si>
  <si>
    <t>-33.09%</t>
  </si>
  <si>
    <t>-38.33%</t>
  </si>
  <si>
    <t>-24.56%</t>
  </si>
  <si>
    <t>108.91M</t>
  </si>
  <si>
    <t>107.26M</t>
  </si>
  <si>
    <t>107.83M</t>
  </si>
  <si>
    <t>104.51M</t>
  </si>
  <si>
    <t>104.97M</t>
  </si>
  <si>
    <t>-1.52%</t>
  </si>
  <si>
    <t>0.53%</t>
  </si>
  <si>
    <t>0.45%</t>
  </si>
  <si>
    <t>4.7M</t>
  </si>
  <si>
    <t>-10.41%</t>
  </si>
  <si>
    <t>-35.47%</t>
  </si>
  <si>
    <t>-7.33%</t>
  </si>
  <si>
    <t>-29.79%</t>
  </si>
  <si>
    <t>100.14M</t>
  </si>
  <si>
    <t>99.4M</t>
  </si>
  <si>
    <t>102.76M</t>
  </si>
  <si>
    <t>99.81M</t>
  </si>
  <si>
    <t>101.67M</t>
  </si>
  <si>
    <t>-0.74%</t>
  </si>
  <si>
    <t>3.38%</t>
  </si>
  <si>
    <t>-2.87%</t>
  </si>
  <si>
    <t>4.04%</t>
  </si>
  <si>
    <t>40.46M</t>
  </si>
  <si>
    <t>40.79M</t>
  </si>
  <si>
    <t>39.18M</t>
  </si>
  <si>
    <t>886000</t>
  </si>
  <si>
    <t>423000</t>
  </si>
  <si>
    <t>(3,000)</t>
  </si>
  <si>
    <t>17000</t>
  </si>
  <si>
    <t>25.26M</t>
  </si>
  <si>
    <t>27.28M</t>
  </si>
  <si>
    <t>28.33M</t>
  </si>
  <si>
    <t>34.47M</t>
  </si>
  <si>
    <t>30.39M</t>
  </si>
  <si>
    <t>19.45M</t>
  </si>
  <si>
    <t>21.24M</t>
  </si>
  <si>
    <t>22.47M</t>
  </si>
  <si>
    <t>28.89M</t>
  </si>
  <si>
    <t>9.7M</t>
  </si>
  <si>
    <t>93.06M</t>
  </si>
  <si>
    <t>94.55M</t>
  </si>
  <si>
    <t>95.58M</t>
  </si>
  <si>
    <t>98.4M</t>
  </si>
  <si>
    <t>90.31M</t>
  </si>
  <si>
    <t>55.1M</t>
  </si>
  <si>
    <t>55.94M</t>
  </si>
  <si>
    <t>52.84M</t>
  </si>
  <si>
    <t>12.45M</t>
  </si>
  <si>
    <t>14.49M</t>
  </si>
  <si>
    <t>14.17M</t>
  </si>
  <si>
    <t>21.87M</t>
  </si>
  <si>
    <t>20.18M</t>
  </si>
  <si>
    <t>19.52M</t>
  </si>
  <si>
    <t>46.64M</t>
  </si>
  <si>
    <t>47.96M</t>
  </si>
  <si>
    <t>40.59M</t>
  </si>
  <si>
    <t>5.87%</t>
  </si>
  <si>
    <t>-15.37%</t>
  </si>
  <si>
    <t>12.04%</t>
  </si>
  <si>
    <t>31.69%</t>
  </si>
  <si>
    <t>46.63M</t>
  </si>
  <si>
    <t>58.3M</t>
  </si>
  <si>
    <t>-2.85%</t>
  </si>
  <si>
    <t>43.63%</t>
  </si>
  <si>
    <t>40.63%</t>
  </si>
  <si>
    <t>13.82M</t>
  </si>
  <si>
    <t>13.77M</t>
  </si>
  <si>
    <t>10.39M</t>
  </si>
  <si>
    <t>19.88M</t>
  </si>
  <si>
    <t>13.96M</t>
  </si>
  <si>
    <t>13.81M</t>
  </si>
  <si>
    <t>(143,000)</t>
  </si>
  <si>
    <t>(39,000)</t>
  </si>
  <si>
    <t>(924,000)</t>
  </si>
  <si>
    <t>32.81M</t>
  </si>
  <si>
    <t>31.53M</t>
  </si>
  <si>
    <t>38.41M</t>
  </si>
  <si>
    <t>-3.89%</t>
  </si>
  <si>
    <t>-10.59%</t>
  </si>
  <si>
    <t>27.21%</t>
  </si>
  <si>
    <t>26.77%</t>
  </si>
  <si>
    <t>2.48</t>
  </si>
  <si>
    <t>2.37</t>
  </si>
  <si>
    <t>2.35</t>
  </si>
  <si>
    <t>3.12</t>
  </si>
  <si>
    <t>-4.44%</t>
  </si>
  <si>
    <t>7.59%</t>
  </si>
  <si>
    <t>32.77%</t>
  </si>
  <si>
    <t>13.31M</t>
  </si>
  <si>
    <t>12.84M</t>
  </si>
  <si>
    <t>87.23M</t>
  </si>
  <si>
    <t>71.03M</t>
  </si>
  <si>
    <t>78.1M</t>
  </si>
  <si>
    <t>-18.57%</t>
  </si>
  <si>
    <t>13.56%</t>
  </si>
  <si>
    <t>-15.43%</t>
  </si>
  <si>
    <t>733.09M</t>
  </si>
  <si>
    <t>939.89M</t>
  </si>
  <si>
    <t>921.46M</t>
  </si>
  <si>
    <t>911.74M</t>
  </si>
  <si>
    <t>871.04M</t>
  </si>
  <si>
    <t>20.8M</t>
  </si>
  <si>
    <t>8M</t>
  </si>
  <si>
    <t>9.82M</t>
  </si>
  <si>
    <t>6.95M</t>
  </si>
  <si>
    <t>199.49M</t>
  </si>
  <si>
    <t>194.99M</t>
  </si>
  <si>
    <t>207.68M</t>
  </si>
  <si>
    <t>214.71M</t>
  </si>
  <si>
    <t>218.92M</t>
  </si>
  <si>
    <t>485.01M</t>
  </si>
  <si>
    <t>710.53M</t>
  </si>
  <si>
    <t>674.08M</t>
  </si>
  <si>
    <t>661.5M</t>
  </si>
  <si>
    <t>622.43M</t>
  </si>
  <si>
    <t>30.1M</t>
  </si>
  <si>
    <t>28.21%</t>
  </si>
  <si>
    <t>-1.06%</t>
  </si>
  <si>
    <t>-4.46%</t>
  </si>
  <si>
    <t>1.51B</t>
  </si>
  <si>
    <t>268.51M</t>
  </si>
  <si>
    <t>268.03M</t>
  </si>
  <si>
    <t>266.66M</t>
  </si>
  <si>
    <t>272.9M</t>
  </si>
  <si>
    <t>305.88M</t>
  </si>
  <si>
    <t>444.45M</t>
  </si>
  <si>
    <t>423.91M</t>
  </si>
  <si>
    <t>(952,000)</t>
  </si>
  <si>
    <t>(21.96M)</t>
  </si>
  <si>
    <t>(20.07M)</t>
  </si>
  <si>
    <t>(18.84M)</t>
  </si>
  <si>
    <t>(19.95M)</t>
  </si>
  <si>
    <t>(18.77M)</t>
  </si>
  <si>
    <t>-3.20%</t>
  </si>
  <si>
    <t>-0.50%</t>
  </si>
  <si>
    <t>47.31M</t>
  </si>
  <si>
    <t>51.45M</t>
  </si>
  <si>
    <t>51.8M</t>
  </si>
  <si>
    <t>178.05M</t>
  </si>
  <si>
    <t>138.98M</t>
  </si>
  <si>
    <t>172.98M</t>
  </si>
  <si>
    <t>145.1M</t>
  </si>
  <si>
    <t>157.99M</t>
  </si>
  <si>
    <t>136.55M</t>
  </si>
  <si>
    <t>94.56M</t>
  </si>
  <si>
    <t>129.59M</t>
  </si>
  <si>
    <t>102.43M</t>
  </si>
  <si>
    <t>121.53M</t>
  </si>
  <si>
    <t>41.51M</t>
  </si>
  <si>
    <t>43.39M</t>
  </si>
  <si>
    <t>42.67M</t>
  </si>
  <si>
    <t>36.46M</t>
  </si>
  <si>
    <t>12.02M</t>
  </si>
  <si>
    <t>11.55M</t>
  </si>
  <si>
    <t>11.59M</t>
  </si>
  <si>
    <t>11.73M</t>
  </si>
  <si>
    <t>12.31M</t>
  </si>
  <si>
    <t>2.99B</t>
  </si>
  <si>
    <t>4.53%</t>
  </si>
  <si>
    <t>-0.79%</t>
  </si>
  <si>
    <t>-0.17%</t>
  </si>
  <si>
    <t>1.28%</t>
  </si>
  <si>
    <t>465.95M</t>
  </si>
  <si>
    <t>506.82M</t>
  </si>
  <si>
    <t>556.39M</t>
  </si>
  <si>
    <t>564.09M</t>
  </si>
  <si>
    <t>8.02%</t>
  </si>
  <si>
    <t>-0.57%</t>
  </si>
  <si>
    <t>160.26M</t>
  </si>
  <si>
    <t>117.88M</t>
  </si>
  <si>
    <t>60.9M</t>
  </si>
  <si>
    <t>81.12M</t>
  </si>
  <si>
    <t>40.55M</t>
  </si>
  <si>
    <t>104.89M</t>
  </si>
  <si>
    <t>50.31M</t>
  </si>
  <si>
    <t>48.02M</t>
  </si>
  <si>
    <t>119.71M</t>
  </si>
  <si>
    <t>12.99M</t>
  </si>
  <si>
    <t>254000</t>
  </si>
  <si>
    <t>-89.15%</t>
  </si>
  <si>
    <t>-18.49%</t>
  </si>
  <si>
    <t>-97.60%</t>
  </si>
  <si>
    <t>2.03%</t>
  </si>
  <si>
    <t>1.55%</t>
  </si>
  <si>
    <t>2.71%</t>
  </si>
  <si>
    <t>86.9M</t>
  </si>
  <si>
    <t>55.85M</t>
  </si>
  <si>
    <t>90.17M</t>
  </si>
  <si>
    <t>80.39M</t>
  </si>
  <si>
    <t>2.64B</t>
  </si>
  <si>
    <t>372.12M</t>
  </si>
  <si>
    <t>386.2M</t>
  </si>
  <si>
    <t>394.21M</t>
  </si>
  <si>
    <t>410.32M</t>
  </si>
  <si>
    <t>69.99M</t>
  </si>
  <si>
    <t>71.07M</t>
  </si>
  <si>
    <t>72.41M</t>
  </si>
  <si>
    <t>73.4M</t>
  </si>
  <si>
    <t>74.53M</t>
  </si>
  <si>
    <t>338.34M</t>
  </si>
  <si>
    <t>357.08M</t>
  </si>
  <si>
    <t>377.97M</t>
  </si>
  <si>
    <t>395.63M</t>
  </si>
  <si>
    <t>421.83M</t>
  </si>
  <si>
    <t>(3.64M)</t>
  </si>
  <si>
    <t>(7.47M)</t>
  </si>
  <si>
    <t>(10.33M)</t>
  </si>
  <si>
    <t>(24.81M)</t>
  </si>
  <si>
    <t>(18.45M)</t>
  </si>
  <si>
    <t>(13.09M)</t>
  </si>
  <si>
    <t>(30.55M)</t>
  </si>
  <si>
    <t>(29.8M)</t>
  </si>
  <si>
    <t>(43.45M)</t>
  </si>
  <si>
    <t>(51.13M)</t>
  </si>
  <si>
    <t>(69.61M)</t>
  </si>
  <si>
    <t>12.85%</t>
  </si>
  <si>
    <t>12.76%</t>
  </si>
  <si>
    <t>13.13%</t>
  </si>
  <si>
    <t>13.71%</t>
  </si>
  <si>
    <t>13.87%</t>
  </si>
  <si>
    <t>9.32%</t>
  </si>
  <si>
    <t>(11.06M)</t>
  </si>
  <si>
    <t>(5.3M)</t>
  </si>
  <si>
    <t>(3.5M)</t>
  </si>
  <si>
    <t>(3.05M)</t>
  </si>
  <si>
    <t>(10.95M)</t>
  </si>
  <si>
    <t>(3.39M)</t>
  </si>
  <si>
    <t>(114,000)</t>
  </si>
  <si>
    <t>(103,000)</t>
  </si>
  <si>
    <t>177.61M</t>
  </si>
  <si>
    <t>(249.62M)</t>
  </si>
  <si>
    <t>44.23M</t>
  </si>
  <si>
    <t>10.26M</t>
  </si>
  <si>
    <t>(194.66M)</t>
  </si>
  <si>
    <t>(418.01M)</t>
  </si>
  <si>
    <t>(99.97M)</t>
  </si>
  <si>
    <t>(151.02M)</t>
  </si>
  <si>
    <t>(150.91M)</t>
  </si>
  <si>
    <t>173.76M</t>
  </si>
  <si>
    <t>168.39M</t>
  </si>
  <si>
    <t>144.2M</t>
  </si>
  <si>
    <t>161.28M</t>
  </si>
  <si>
    <t>173.45M</t>
  </si>
  <si>
    <t>(137.68M)</t>
  </si>
  <si>
    <t>(72.3M)</t>
  </si>
  <si>
    <t>(80.43M)</t>
  </si>
  <si>
    <t>167.23M</t>
  </si>
  <si>
    <t>41.64M</t>
  </si>
  <si>
    <t>325000</t>
  </si>
  <si>
    <t>(3.87M)</t>
  </si>
  <si>
    <t>(16.37M)</t>
  </si>
  <si>
    <t>35.54M</t>
  </si>
  <si>
    <t>(41.99M)</t>
  </si>
  <si>
    <t>-323.33%</t>
  </si>
  <si>
    <t>317.13%</t>
  </si>
  <si>
    <t>-35.55%</t>
  </si>
  <si>
    <t>-283.32%</t>
  </si>
  <si>
    <t>-14.08%</t>
  </si>
  <si>
    <t>31.35%</t>
  </si>
  <si>
    <t>21.07%</t>
  </si>
  <si>
    <t>-38.38%</t>
  </si>
  <si>
    <t>(12.43M)</t>
  </si>
  <si>
    <t>(12.77M)</t>
  </si>
  <si>
    <t>(12.95M)</t>
  </si>
  <si>
    <t>(12.63M)</t>
  </si>
  <si>
    <t>(12.36M)</t>
  </si>
  <si>
    <t>-2.74%</t>
  </si>
  <si>
    <t>2.45%</t>
  </si>
  <si>
    <t>13.91M</t>
  </si>
  <si>
    <t>(14.63M)</t>
  </si>
  <si>
    <t>(8.7M)</t>
  </si>
  <si>
    <t>(19.4M)</t>
  </si>
  <si>
    <t>(85.56M)</t>
  </si>
  <si>
    <t>(56.58M)</t>
  </si>
  <si>
    <t>(14.1M)</t>
  </si>
  <si>
    <t>34.84M</t>
  </si>
  <si>
    <t>(59.47M)</t>
  </si>
  <si>
    <t>19.04M</t>
  </si>
  <si>
    <t>(11.58M)</t>
  </si>
  <si>
    <t>(14.18M)</t>
  </si>
  <si>
    <t>47.16M</t>
  </si>
  <si>
    <t>(26.09M)</t>
  </si>
  <si>
    <t>(61.1M)</t>
  </si>
  <si>
    <t>88000</t>
  </si>
  <si>
    <t>(12.32M)</t>
  </si>
  <si>
    <t>135M</t>
  </si>
  <si>
    <t>572M</t>
  </si>
  <si>
    <t>36.9M</t>
  </si>
  <si>
    <t>54.35M</t>
  </si>
  <si>
    <t>(196.1M)</t>
  </si>
  <si>
    <t>(617M)</t>
  </si>
  <si>
    <t>(36.81M)</t>
  </si>
  <si>
    <t>(66.67M)</t>
  </si>
  <si>
    <t>(97.84M)</t>
  </si>
  <si>
    <t>(62.53M)</t>
  </si>
  <si>
    <t>(86.31M)</t>
  </si>
  <si>
    <t>(50.33M)</t>
  </si>
  <si>
    <t>(10.83M)</t>
  </si>
  <si>
    <t>36.09%</t>
  </si>
  <si>
    <t>-38.03%</t>
  </si>
  <si>
    <t>78.49%</t>
  </si>
  <si>
    <t>-79.99%</t>
  </si>
  <si>
    <t>-53.80%</t>
  </si>
  <si>
    <t>-76.14%</t>
  </si>
  <si>
    <t>-46.31%</t>
  </si>
  <si>
    <t>-9.90%</t>
  </si>
  <si>
    <t>(47.05M)</t>
  </si>
  <si>
    <t>(16.2M)</t>
  </si>
  <si>
    <t>(13.68M)</t>
  </si>
  <si>
    <t>60.18M</t>
  </si>
  <si>
    <t>36.08M</t>
  </si>
  <si>
    <t>37.68%</t>
  </si>
  <si>
    <t>-12.67%</t>
  </si>
  <si>
    <t>-34.11%</t>
  </si>
  <si>
    <t>3.65%</t>
  </si>
  <si>
    <t>Foreign &amp; Colonial Investment Trust Ord (FRCL.L)</t>
  </si>
  <si>
    <t>602.50</t>
  </si>
  <si>
    <t>604.00</t>
  </si>
  <si>
    <t>603.50</t>
  </si>
  <si>
    <t>410.00 x</t>
  </si>
  <si>
    <t>601.00 - 605.00</t>
  </si>
  <si>
    <t>4.94 - 605.00</t>
  </si>
  <si>
    <t>148724</t>
  </si>
  <si>
    <t>8287</t>
  </si>
  <si>
    <t>5.35</t>
  </si>
  <si>
    <t>FRCL.L</t>
  </si>
  <si>
    <t>8.29k</t>
  </si>
  <si>
    <t>31.91k</t>
  </si>
  <si>
    <t>0.10</t>
  </si>
  <si>
    <t>0.02%</t>
  </si>
  <si>
    <t>Franklin Financial Network, Inc. (FSB)</t>
  </si>
  <si>
    <t>39.50</t>
  </si>
  <si>
    <t>39.80</t>
  </si>
  <si>
    <t>40.25</t>
  </si>
  <si>
    <t>39.40 x 100</t>
  </si>
  <si>
    <t>39.50 x 100</t>
  </si>
  <si>
    <t>39.35 - 40.25</t>
  </si>
  <si>
    <t>29.85 - 44.30</t>
  </si>
  <si>
    <t>16944</t>
  </si>
  <si>
    <t>62252</t>
  </si>
  <si>
    <t>517.16M</t>
  </si>
  <si>
    <t>1.50</t>
  </si>
  <si>
    <t>16.18</t>
  </si>
  <si>
    <t>46.33</t>
  </si>
  <si>
    <t>25.9M</t>
  </si>
  <si>
    <t>127.73M</t>
  </si>
  <si>
    <t>23.9M</t>
  </si>
  <si>
    <t>25.5M</t>
  </si>
  <si>
    <t>119M</t>
  </si>
  <si>
    <t>24.66M</t>
  </si>
  <si>
    <t>26.3M</t>
  </si>
  <si>
    <t>104.03M</t>
  </si>
  <si>
    <t>135.46M</t>
  </si>
  <si>
    <t>19.93M</t>
  </si>
  <si>
    <t>91.48M</t>
  </si>
  <si>
    <t>21.80%</t>
  </si>
  <si>
    <t>25.30%</t>
  </si>
  <si>
    <t>11.80%</t>
  </si>
  <si>
    <t>24.90%</t>
  </si>
  <si>
    <t>FSB</t>
  </si>
  <si>
    <t>12.90%</t>
  </si>
  <si>
    <t>9.50%</t>
  </si>
  <si>
    <t>29.40%</t>
  </si>
  <si>
    <t>11.52</t>
  </si>
  <si>
    <t>5.38</t>
  </si>
  <si>
    <t>30.98%</t>
  </si>
  <si>
    <t>46.14%</t>
  </si>
  <si>
    <t>12.65%</t>
  </si>
  <si>
    <t>96.06M</t>
  </si>
  <si>
    <t>8.40</t>
  </si>
  <si>
    <t>29.47M</t>
  </si>
  <si>
    <t>27.30%</t>
  </si>
  <si>
    <t>116.7M</t>
  </si>
  <si>
    <t>8.91</t>
  </si>
  <si>
    <t>345.81M</t>
  </si>
  <si>
    <t>21.31</t>
  </si>
  <si>
    <t>41.81M</t>
  </si>
  <si>
    <t>24.53%</t>
  </si>
  <si>
    <t>44.30</t>
  </si>
  <si>
    <t>29.85</t>
  </si>
  <si>
    <t>40.64</t>
  </si>
  <si>
    <t>39.67</t>
  </si>
  <si>
    <t>62.25k</t>
  </si>
  <si>
    <t>65.38k</t>
  </si>
  <si>
    <t>13.09M</t>
  </si>
  <si>
    <t>12.07M</t>
  </si>
  <si>
    <t>5.77%</t>
  </si>
  <si>
    <t>28.80%</t>
  </si>
  <si>
    <t>432.15k</t>
  </si>
  <si>
    <t>5.94</t>
  </si>
  <si>
    <t>3.62%</t>
  </si>
  <si>
    <t>457.42k</t>
  </si>
  <si>
    <t>1/40</t>
  </si>
  <si>
    <t>Dec 4, 2012</t>
  </si>
  <si>
    <t>Mr. Richard E. Herrington</t>
  </si>
  <si>
    <t>Chairman, CEO, Pres, Chairman of Franklin Synergy Bank and CEO of Franklin Synergy Bank</t>
  </si>
  <si>
    <t>531.85k</t>
  </si>
  <si>
    <t>Dr. David H. Kemp Ph.D.</t>
  </si>
  <si>
    <t>7.82k</t>
  </si>
  <si>
    <t>Ms. Sally E. Bowers</t>
  </si>
  <si>
    <t>Chief Mortgage Officer of Franklin Synergy Bank and Exec. VP of Franklin Synergy Bank</t>
  </si>
  <si>
    <t>585.63k</t>
  </si>
  <si>
    <t>Mr. David J. McDaniel</t>
  </si>
  <si>
    <t>Chief Lending Officer, EVP of Franklin Synergy Bank</t>
  </si>
  <si>
    <t>312.16k</t>
  </si>
  <si>
    <t>Ms. Sarah L. Meyerrose</t>
  </si>
  <si>
    <t>Chief Financial Officer and Exec. VP</t>
  </si>
  <si>
    <t>43.43M</t>
  </si>
  <si>
    <t>68.72M</t>
  </si>
  <si>
    <t>99.91M</t>
  </si>
  <si>
    <t>33.59M</t>
  </si>
  <si>
    <t>53.57M</t>
  </si>
  <si>
    <t>78.24M</t>
  </si>
  <si>
    <t>40000</t>
  </si>
  <si>
    <t>3.69M</t>
  </si>
  <si>
    <t>9.77M</t>
  </si>
  <si>
    <t>15.04M</t>
  </si>
  <si>
    <t>21.67M</t>
  </si>
  <si>
    <t>24.89%</t>
  </si>
  <si>
    <t>73.85%</t>
  </si>
  <si>
    <t>58.23%</t>
  </si>
  <si>
    <t>45.38%</t>
  </si>
  <si>
    <t>5.74M</t>
  </si>
  <si>
    <t>18.32M</t>
  </si>
  <si>
    <t>14.23M</t>
  </si>
  <si>
    <t>262000</t>
  </si>
  <si>
    <t>312000</t>
  </si>
  <si>
    <t>45.77%</t>
  </si>
  <si>
    <t>62.15%</t>
  </si>
  <si>
    <t>96.89%</t>
  </si>
  <si>
    <t>15.96M</t>
  </si>
  <si>
    <t>37.69M</t>
  </si>
  <si>
    <t>59.42M</t>
  </si>
  <si>
    <t>81.58M</t>
  </si>
  <si>
    <t>31.89%</t>
  </si>
  <si>
    <t>79.11%</t>
  </si>
  <si>
    <t>57.63%</t>
  </si>
  <si>
    <t>37.31%</t>
  </si>
  <si>
    <t>907000</t>
  </si>
  <si>
    <t>-41.41%</t>
  </si>
  <si>
    <t>161.74%</t>
  </si>
  <si>
    <t>111.88%</t>
  </si>
  <si>
    <t>20.14M</t>
  </si>
  <si>
    <t>35.32M</t>
  </si>
  <si>
    <t>54.39M</t>
  </si>
  <si>
    <t>76.34M</t>
  </si>
  <si>
    <t>39.77%</t>
  </si>
  <si>
    <t>75.38%</t>
  </si>
  <si>
    <t>53.98%</t>
  </si>
  <si>
    <t>40.38%</t>
  </si>
  <si>
    <t>8.6M</t>
  </si>
  <si>
    <t>6.6M</t>
  </si>
  <si>
    <t>15.14M</t>
  </si>
  <si>
    <t>991000</t>
  </si>
  <si>
    <t>833000</t>
  </si>
  <si>
    <t>2.17M</t>
  </si>
  <si>
    <t>299000</t>
  </si>
  <si>
    <t>5.18M</t>
  </si>
  <si>
    <t>3.25M</t>
  </si>
  <si>
    <t>6.97M</t>
  </si>
  <si>
    <t>643000</t>
  </si>
  <si>
    <t>16.81M</t>
  </si>
  <si>
    <t>19.44M</t>
  </si>
  <si>
    <t>31.73M</t>
  </si>
  <si>
    <t>43.05M</t>
  </si>
  <si>
    <t>13.14M</t>
  </si>
  <si>
    <t>19.16M</t>
  </si>
  <si>
    <t>24.51M</t>
  </si>
  <si>
    <t>10.63M</t>
  </si>
  <si>
    <t>12.17M</t>
  </si>
  <si>
    <t>6.2M</t>
  </si>
  <si>
    <t>13.55M</t>
  </si>
  <si>
    <t>39.8M</t>
  </si>
  <si>
    <t>17.74%</t>
  </si>
  <si>
    <t>85.72%</t>
  </si>
  <si>
    <t>85.27%</t>
  </si>
  <si>
    <t>58.57%</t>
  </si>
  <si>
    <t>11.75M</t>
  </si>
  <si>
    <t>10.08M</t>
  </si>
  <si>
    <t>(396,000)</t>
  </si>
  <si>
    <t>(130,000)</t>
  </si>
  <si>
    <t>(1.06M)</t>
  </si>
  <si>
    <t>(964,000)</t>
  </si>
  <si>
    <t>(94,000)</t>
  </si>
  <si>
    <t>(174,000)</t>
  </si>
  <si>
    <t>4.54M</t>
  </si>
  <si>
    <t>15.91M</t>
  </si>
  <si>
    <t>83.22%</t>
  </si>
  <si>
    <t>91.18%</t>
  </si>
  <si>
    <t>74.61%</t>
  </si>
  <si>
    <t>24.14%</t>
  </si>
  <si>
    <t>27.75M</t>
  </si>
  <si>
    <t>2.56</t>
  </si>
  <si>
    <t>9.71%</t>
  </si>
  <si>
    <t>16.81%</t>
  </si>
  <si>
    <t>22.73%</t>
  </si>
  <si>
    <t>58.02%</t>
  </si>
  <si>
    <t>10.82M</t>
  </si>
  <si>
    <t>-59.96%</t>
  </si>
  <si>
    <t>85.46%</t>
  </si>
  <si>
    <t>103.33%</t>
  </si>
  <si>
    <t>18.22M</t>
  </si>
  <si>
    <t>49.35M</t>
  </si>
  <si>
    <t>52.39M</t>
  </si>
  <si>
    <t>90.93M</t>
  </si>
  <si>
    <t>-27.06%</t>
  </si>
  <si>
    <t>170.88%</t>
  </si>
  <si>
    <t>6.17%</t>
  </si>
  <si>
    <t>73.54%</t>
  </si>
  <si>
    <t>238.26M</t>
  </si>
  <si>
    <t>338.82M</t>
  </si>
  <si>
    <t>473.1M</t>
  </si>
  <si>
    <t>756.37M</t>
  </si>
  <si>
    <t>14.99M</t>
  </si>
  <si>
    <t>22.95M</t>
  </si>
  <si>
    <t>55.72M</t>
  </si>
  <si>
    <t>172.73M</t>
  </si>
  <si>
    <t>250.86M</t>
  </si>
  <si>
    <t>292.83M</t>
  </si>
  <si>
    <t>384.12M</t>
  </si>
  <si>
    <t>551.19M</t>
  </si>
  <si>
    <t>732.59M</t>
  </si>
  <si>
    <t>18.71M</t>
  </si>
  <si>
    <t>24.75M</t>
  </si>
  <si>
    <t>42.21%</t>
  </si>
  <si>
    <t>39.63%</t>
  </si>
  <si>
    <t>59.87%</t>
  </si>
  <si>
    <t>34.89%</t>
  </si>
  <si>
    <t>295.5M</t>
  </si>
  <si>
    <t>416.4M</t>
  </si>
  <si>
    <t>780.51M</t>
  </si>
  <si>
    <t>1.29B</t>
  </si>
  <si>
    <t>299.48M</t>
  </si>
  <si>
    <t>421.3M</t>
  </si>
  <si>
    <t>787.19M</t>
  </si>
  <si>
    <t>1.3B</t>
  </si>
  <si>
    <t>36.4M</t>
  </si>
  <si>
    <t>78.19M</t>
  </si>
  <si>
    <t>658.55M</t>
  </si>
  <si>
    <t>868.01M</t>
  </si>
  <si>
    <t>11.76M</t>
  </si>
  <si>
    <t>8.25M</t>
  </si>
  <si>
    <t>268.04M</t>
  </si>
  <si>
    <t>377.38M</t>
  </si>
  <si>
    <t>641.18M</t>
  </si>
  <si>
    <t>903.02M</t>
  </si>
  <si>
    <t>(593,000)</t>
  </si>
  <si>
    <t>(721,000)</t>
  </si>
  <si>
    <t>(2.48M)</t>
  </si>
  <si>
    <t>(6.68M)</t>
  </si>
  <si>
    <t>(16.55M)</t>
  </si>
  <si>
    <t>40.92%</t>
  </si>
  <si>
    <t>87.44%</t>
  </si>
  <si>
    <t>65.56%</t>
  </si>
  <si>
    <t>35.97%</t>
  </si>
  <si>
    <t>2.94M</t>
  </si>
  <si>
    <t>7.64M</t>
  </si>
  <si>
    <t>12.23M</t>
  </si>
  <si>
    <t>32.17M</t>
  </si>
  <si>
    <t>42.23M</t>
  </si>
  <si>
    <t>40.48M</t>
  </si>
  <si>
    <t>31.06M</t>
  </si>
  <si>
    <t>29.88M</t>
  </si>
  <si>
    <t>157000</t>
  </si>
  <si>
    <t>11.82M</t>
  </si>
  <si>
    <t>11.17M</t>
  </si>
  <si>
    <t>3.55M</t>
  </si>
  <si>
    <t>9.93M</t>
  </si>
  <si>
    <t>577.76M</t>
  </si>
  <si>
    <t>798.07M</t>
  </si>
  <si>
    <t>38.13%</t>
  </si>
  <si>
    <t>70.47%</t>
  </si>
  <si>
    <t>59.63%</t>
  </si>
  <si>
    <t>514.64M</t>
  </si>
  <si>
    <t>681.3M</t>
  </si>
  <si>
    <t>48.09M</t>
  </si>
  <si>
    <t>52.69M</t>
  </si>
  <si>
    <t>150.34M</t>
  </si>
  <si>
    <t>176.74M</t>
  </si>
  <si>
    <t>233.78M</t>
  </si>
  <si>
    <t>466.55M</t>
  </si>
  <si>
    <t>628.61M</t>
  </si>
  <si>
    <t>1.64B</t>
  </si>
  <si>
    <t>2.16B</t>
  </si>
  <si>
    <t>32.38%</t>
  </si>
  <si>
    <t>72.06%</t>
  </si>
  <si>
    <t>54.75%</t>
  </si>
  <si>
    <t>31.85%</t>
  </si>
  <si>
    <t>9.6M</t>
  </si>
  <si>
    <t>58.08M</t>
  </si>
  <si>
    <t>158.09M</t>
  </si>
  <si>
    <t>273.64M</t>
  </si>
  <si>
    <t>24.29M</t>
  </si>
  <si>
    <t>41.08M</t>
  </si>
  <si>
    <t>141.09M</t>
  </si>
  <si>
    <t>93.3M</t>
  </si>
  <si>
    <t>39.08M</t>
  </si>
  <si>
    <t>101.09M</t>
  </si>
  <si>
    <t>83.3M</t>
  </si>
  <si>
    <t>23M</t>
  </si>
  <si>
    <t>17M</t>
  </si>
  <si>
    <t>180.34M</t>
  </si>
  <si>
    <t>187.50%</t>
  </si>
  <si>
    <t>-26.09%</t>
  </si>
  <si>
    <t>960.81%</t>
  </si>
  <si>
    <t>5.93%</t>
  </si>
  <si>
    <t>4.27%</t>
  </si>
  <si>
    <t>7.28%</t>
  </si>
  <si>
    <t>526.41M</t>
  </si>
  <si>
    <t>732.91M</t>
  </si>
  <si>
    <t>41.36M</t>
  </si>
  <si>
    <t>111.8M</t>
  </si>
  <si>
    <t>178.82M</t>
  </si>
  <si>
    <t>270.26M</t>
  </si>
  <si>
    <t>36.79M</t>
  </si>
  <si>
    <t>52.64M</t>
  </si>
  <si>
    <t>94.25M</t>
  </si>
  <si>
    <t>147.78M</t>
  </si>
  <si>
    <t>218.35M</t>
  </si>
  <si>
    <t>7.06M</t>
  </si>
  <si>
    <t>31.35M</t>
  </si>
  <si>
    <t>59.39M</t>
  </si>
  <si>
    <t>929000</t>
  </si>
  <si>
    <t>(4.53M)</t>
  </si>
  <si>
    <t>2.18M</t>
  </si>
  <si>
    <t>(320,000)</t>
  </si>
  <si>
    <t>7.16%</t>
  </si>
  <si>
    <t>6.91%</t>
  </si>
  <si>
    <t>8.22%</t>
  </si>
  <si>
    <t>65.16M</t>
  </si>
  <si>
    <t>121.8M</t>
  </si>
  <si>
    <t>188.82M</t>
  </si>
  <si>
    <t>8.95%</t>
  </si>
  <si>
    <t>8.69%</t>
  </si>
  <si>
    <t>103000</t>
  </si>
  <si>
    <t>270.36M</t>
  </si>
  <si>
    <t>(956,000)</t>
  </si>
  <si>
    <t>(941,000)</t>
  </si>
  <si>
    <t>(3.24M)</t>
  </si>
  <si>
    <t>12.4M</t>
  </si>
  <si>
    <t>(29.94M)</t>
  </si>
  <si>
    <t>(116.42M)</t>
  </si>
  <si>
    <t>(291.22M)</t>
  </si>
  <si>
    <t>(268.86M)</t>
  </si>
  <si>
    <t>(165.67M)</t>
  </si>
  <si>
    <t>(219.67M)</t>
  </si>
  <si>
    <t>(207.8M)</t>
  </si>
  <si>
    <t>(617.95M)</t>
  </si>
  <si>
    <t>(489.63M)</t>
  </si>
  <si>
    <t>135.73M</t>
  </si>
  <si>
    <t>103.26M</t>
  </si>
  <si>
    <t>150.24M</t>
  </si>
  <si>
    <t>326.73M</t>
  </si>
  <si>
    <t>220.77M</t>
  </si>
  <si>
    <t>(72.69M)</t>
  </si>
  <si>
    <t>(122.57M)</t>
  </si>
  <si>
    <t>(181.93M)</t>
  </si>
  <si>
    <t>(817.03M)</t>
  </si>
  <si>
    <t>(473.58M)</t>
  </si>
  <si>
    <t>312.15M</t>
  </si>
  <si>
    <t>(4M)</t>
  </si>
  <si>
    <t>(10.34M)</t>
  </si>
  <si>
    <t>(107.48M)</t>
  </si>
  <si>
    <t>(240.74M)</t>
  </si>
  <si>
    <t>(230.97M)</t>
  </si>
  <si>
    <t>(807.38M)</t>
  </si>
  <si>
    <t>(745.68M)</t>
  </si>
  <si>
    <t>-123.97%</t>
  </si>
  <si>
    <t>-249.56%</t>
  </si>
  <si>
    <t>-537.31%</t>
  </si>
  <si>
    <t>-963.63%</t>
  </si>
  <si>
    <t>-531.81%</t>
  </si>
  <si>
    <t>-1,174.87%</t>
  </si>
  <si>
    <t>-746.38%</t>
  </si>
  <si>
    <t>(458,000)</t>
  </si>
  <si>
    <t>(109,000)</t>
  </si>
  <si>
    <t>(100,000)</t>
  </si>
  <si>
    <t>76.20%</t>
  </si>
  <si>
    <t>77.00%</t>
  </si>
  <si>
    <t>109.04M</t>
  </si>
  <si>
    <t>166.66M</t>
  </si>
  <si>
    <t>246.63M</t>
  </si>
  <si>
    <t>641.87M</t>
  </si>
  <si>
    <t>577.78M</t>
  </si>
  <si>
    <t>660000</t>
  </si>
  <si>
    <t>14.29M</t>
  </si>
  <si>
    <t>50.5M</t>
  </si>
  <si>
    <t>58.93M</t>
  </si>
  <si>
    <t>(514,000)</t>
  </si>
  <si>
    <t>265000</t>
  </si>
  <si>
    <t>68.93M</t>
  </si>
  <si>
    <t>50.42M</t>
  </si>
  <si>
    <t>67.26M</t>
  </si>
  <si>
    <t>(778,000)</t>
  </si>
  <si>
    <t>100.01M</t>
  </si>
  <si>
    <t>115.43M</t>
  </si>
  <si>
    <t>(2.28M)</t>
  </si>
  <si>
    <t>62.01M</t>
  </si>
  <si>
    <t>(17.79M)</t>
  </si>
  <si>
    <t>38M</t>
  </si>
  <si>
    <t>133.21M</t>
  </si>
  <si>
    <t>157M</t>
  </si>
  <si>
    <t>383.21M</t>
  </si>
  <si>
    <t>(119M)</t>
  </si>
  <si>
    <t>(250M)</t>
  </si>
  <si>
    <t>22.63M</t>
  </si>
  <si>
    <t>13.89M</t>
  </si>
  <si>
    <t>22.69M</t>
  </si>
  <si>
    <t>108.46M</t>
  </si>
  <si>
    <t>218.46M</t>
  </si>
  <si>
    <t>250.17M</t>
  </si>
  <si>
    <t>794.11M</t>
  </si>
  <si>
    <t>752.22M</t>
  </si>
  <si>
    <t>101.42%</t>
  </si>
  <si>
    <t>217.42%</t>
  </si>
  <si>
    <t>542.20%</t>
  </si>
  <si>
    <t>874.48%</t>
  </si>
  <si>
    <t>576.01%</t>
  </si>
  <si>
    <t>1,155.56%</t>
  </si>
  <si>
    <t>752.92%</t>
  </si>
  <si>
    <t>1.67M</t>
  </si>
  <si>
    <t>(6.76M)</t>
  </si>
  <si>
    <t>31.13M</t>
  </si>
  <si>
    <t>3.05M</t>
  </si>
  <si>
    <t>(266,000)</t>
  </si>
  <si>
    <t>8.04M</t>
  </si>
  <si>
    <t>15.38M</t>
  </si>
  <si>
    <t>28.76M</t>
  </si>
  <si>
    <t>5,237.22%</t>
  </si>
  <si>
    <t>-41.14%</t>
  </si>
  <si>
    <t>87.03%</t>
  </si>
  <si>
    <t>CIVB</t>
  </si>
  <si>
    <t>Civista Bancshares</t>
  </si>
  <si>
    <t>211.31M</t>
  </si>
  <si>
    <t>13.51</t>
  </si>
  <si>
    <t>14.25</t>
  </si>
  <si>
    <t>Franklin Financial Services Corporation (FRAF)</t>
  </si>
  <si>
    <t>32.55</t>
  </si>
  <si>
    <t>32.67</t>
  </si>
  <si>
    <t>32.55 - 32.67</t>
  </si>
  <si>
    <t>23.65 - 33.00</t>
  </si>
  <si>
    <t>1326</t>
  </si>
  <si>
    <t>140.85M</t>
  </si>
  <si>
    <t>16.75</t>
  </si>
  <si>
    <t>0.96 (2.98%)</t>
  </si>
  <si>
    <t>FRAF</t>
  </si>
  <si>
    <t>3.69%</t>
  </si>
  <si>
    <t>3.27</t>
  </si>
  <si>
    <t>0.76%</t>
  </si>
  <si>
    <t>7.18%</t>
  </si>
  <si>
    <t>43.13M</t>
  </si>
  <si>
    <t>10.02</t>
  </si>
  <si>
    <t>26.17M</t>
  </si>
  <si>
    <t>6.05</t>
  </si>
  <si>
    <t>27.55</t>
  </si>
  <si>
    <t>15.65M</t>
  </si>
  <si>
    <t>39.53%</t>
  </si>
  <si>
    <t>23.65</t>
  </si>
  <si>
    <t>31.66</t>
  </si>
  <si>
    <t>30.57</t>
  </si>
  <si>
    <t>1.33k</t>
  </si>
  <si>
    <t>1.95k</t>
  </si>
  <si>
    <t>2.98%</t>
  </si>
  <si>
    <t>43.30%</t>
  </si>
  <si>
    <t>125/100</t>
  </si>
  <si>
    <t>Jun 29, 2004</t>
  </si>
  <si>
    <t>Mr. Timothy G. Henry</t>
  </si>
  <si>
    <t>238k</t>
  </si>
  <si>
    <t>Mr. Mark R. Hollar</t>
  </si>
  <si>
    <t>Chief Financial Officer, Sr. VP and Treasurer</t>
  </si>
  <si>
    <t>230.65k</t>
  </si>
  <si>
    <t>2.38k</t>
  </si>
  <si>
    <t>Mr. Ronald L. Cekovich</t>
  </si>
  <si>
    <t>Sr. VP of F&amp;M Trust and Technology Service Mang. of F&amp;M Trust</t>
  </si>
  <si>
    <t>154.06k</t>
  </si>
  <si>
    <t>Mrs. Lise M. Shehan Esq.</t>
  </si>
  <si>
    <t>Sr. VP of F&amp;M Trust and Investment &amp; Trust Services Mang.</t>
  </si>
  <si>
    <t>173.87k</t>
  </si>
  <si>
    <t>Mr. Steven D. Butz</t>
  </si>
  <si>
    <t>Sr. VP of F&amp;M Trust and Commercial Services Market Mang. of F&amp;M Trust</t>
  </si>
  <si>
    <t>192.99k</t>
  </si>
  <si>
    <t>36.04M</t>
  </si>
  <si>
    <t>36.98M</t>
  </si>
  <si>
    <t>32.46M</t>
  </si>
  <si>
    <t>30.38M</t>
  </si>
  <si>
    <t>32.99M</t>
  </si>
  <si>
    <t>207000</t>
  </si>
  <si>
    <t>213000</t>
  </si>
  <si>
    <t>182000</t>
  </si>
  <si>
    <t>247000</t>
  </si>
  <si>
    <t>4.8M</t>
  </si>
  <si>
    <t>4.09M</t>
  </si>
  <si>
    <t>3.7M</t>
  </si>
  <si>
    <t>-1.89%</t>
  </si>
  <si>
    <t>-2.11%</t>
  </si>
  <si>
    <t>3.18M</t>
  </si>
  <si>
    <t>903000</t>
  </si>
  <si>
    <t>491000</t>
  </si>
  <si>
    <t>424000</t>
  </si>
  <si>
    <t>-28.86%</t>
  </si>
  <si>
    <t>-27.36%</t>
  </si>
  <si>
    <t>-30.47%</t>
  </si>
  <si>
    <t>1.54%</t>
  </si>
  <si>
    <t>31.66M</t>
  </si>
  <si>
    <t>32.18M</t>
  </si>
  <si>
    <t>32.4M</t>
  </si>
  <si>
    <t>34.73M</t>
  </si>
  <si>
    <t>-4.01%</t>
  </si>
  <si>
    <t>0.69%</t>
  </si>
  <si>
    <t>3.78M</t>
  </si>
  <si>
    <t>-44.11%</t>
  </si>
  <si>
    <t>-73.84%</t>
  </si>
  <si>
    <t>68.19%</t>
  </si>
  <si>
    <t>193.77%</t>
  </si>
  <si>
    <t>27.76M</t>
  </si>
  <si>
    <t>28.74M</t>
  </si>
  <si>
    <t>31.42M</t>
  </si>
  <si>
    <t>31.12M</t>
  </si>
  <si>
    <t>3.53%</t>
  </si>
  <si>
    <t>-0.95%</t>
  </si>
  <si>
    <t>11.65M</t>
  </si>
  <si>
    <t>44000</t>
  </si>
  <si>
    <t>33000</t>
  </si>
  <si>
    <t>280000</t>
  </si>
  <si>
    <t>8.09M</t>
  </si>
  <si>
    <t>10.19M</t>
  </si>
  <si>
    <t>4M</t>
  </si>
  <si>
    <t>4.95M</t>
  </si>
  <si>
    <t>5.61M</t>
  </si>
  <si>
    <t>5.93M</t>
  </si>
  <si>
    <t>685000</t>
  </si>
  <si>
    <t>845000</t>
  </si>
  <si>
    <t>(111,000)</t>
  </si>
  <si>
    <t>813000</t>
  </si>
  <si>
    <t>30.6M</t>
  </si>
  <si>
    <t>31.09M</t>
  </si>
  <si>
    <t>31.3M</t>
  </si>
  <si>
    <t>31.14M</t>
  </si>
  <si>
    <t>33.18M</t>
  </si>
  <si>
    <t>16.59M</t>
  </si>
  <si>
    <t>17.79M</t>
  </si>
  <si>
    <t>18.77M</t>
  </si>
  <si>
    <t>3.12M</t>
  </si>
  <si>
    <t>8.93M</t>
  </si>
  <si>
    <t>8.12M</t>
  </si>
  <si>
    <t>10.47M</t>
  </si>
  <si>
    <t>9.43M</t>
  </si>
  <si>
    <t>32.31%</t>
  </si>
  <si>
    <t>19.39%</t>
  </si>
  <si>
    <t>381000</t>
  </si>
  <si>
    <t>61000</t>
  </si>
  <si>
    <t>7.53M</t>
  </si>
  <si>
    <t>9.39M</t>
  </si>
  <si>
    <t>28.08%</t>
  </si>
  <si>
    <t>38.28%</t>
  </si>
  <si>
    <t>-24.74%</t>
  </si>
  <si>
    <t>19.31%</t>
  </si>
  <si>
    <t>512000</t>
  </si>
  <si>
    <t>947000</t>
  </si>
  <si>
    <t>367000</t>
  </si>
  <si>
    <t>348000</t>
  </si>
  <si>
    <t>294000</t>
  </si>
  <si>
    <t>(832,000)</t>
  </si>
  <si>
    <t>6.23M</t>
  </si>
  <si>
    <t>16.16%</t>
  </si>
  <si>
    <t>34.82%</t>
  </si>
  <si>
    <t>21.45%</t>
  </si>
  <si>
    <t>-20.75%</t>
  </si>
  <si>
    <t>16.63%</t>
  </si>
  <si>
    <t>2.01</t>
  </si>
  <si>
    <t>2.40</t>
  </si>
  <si>
    <t>1.88</t>
  </si>
  <si>
    <t>14.39%</t>
  </si>
  <si>
    <t>33.11%</t>
  </si>
  <si>
    <t>19.40%</t>
  </si>
  <si>
    <t>-21.67%</t>
  </si>
  <si>
    <t>4.07M</t>
  </si>
  <si>
    <t>2.00</t>
  </si>
  <si>
    <t>32.45%</t>
  </si>
  <si>
    <t>20.58M</t>
  </si>
  <si>
    <t>14.26M</t>
  </si>
  <si>
    <t>20.66M</t>
  </si>
  <si>
    <t>16.89M</t>
  </si>
  <si>
    <t>-34.19%</t>
  </si>
  <si>
    <t>5.29%</t>
  </si>
  <si>
    <t>44.93%</t>
  </si>
  <si>
    <t>-18.27%</t>
  </si>
  <si>
    <t>194.22M</t>
  </si>
  <si>
    <t>189.13M</t>
  </si>
  <si>
    <t>206.91M</t>
  </si>
  <si>
    <t>179.22M</t>
  </si>
  <si>
    <t>165.96M</t>
  </si>
  <si>
    <t>12.72M</t>
  </si>
  <si>
    <t>13.84M</t>
  </si>
  <si>
    <t>56.86M</t>
  </si>
  <si>
    <t>68.37M</t>
  </si>
  <si>
    <t>69.19M</t>
  </si>
  <si>
    <t>62.99M</t>
  </si>
  <si>
    <t>51.54M</t>
  </si>
  <si>
    <t>83.04M</t>
  </si>
  <si>
    <t>81.23M</t>
  </si>
  <si>
    <t>70.93M</t>
  </si>
  <si>
    <t>62.42M</t>
  </si>
  <si>
    <t>11.34M</t>
  </si>
  <si>
    <t>6.3M</t>
  </si>
  <si>
    <t>5.75M</t>
  </si>
  <si>
    <t>57.32M</t>
  </si>
  <si>
    <t>27.55M</t>
  </si>
  <si>
    <t>34.72M</t>
  </si>
  <si>
    <t>-13.38%</t>
  </si>
  <si>
    <t>743.2M</t>
  </si>
  <si>
    <t>713.71M</t>
  </si>
  <si>
    <t>717.42M</t>
  </si>
  <si>
    <t>771.93M</t>
  </si>
  <si>
    <t>882.8M</t>
  </si>
  <si>
    <t>753.58M</t>
  </si>
  <si>
    <t>723.41M</t>
  </si>
  <si>
    <t>726.53M</t>
  </si>
  <si>
    <t>782.02M</t>
  </si>
  <si>
    <t>893.87M</t>
  </si>
  <si>
    <t>530.61M</t>
  </si>
  <si>
    <t>499.7M</t>
  </si>
  <si>
    <t>505.55M</t>
  </si>
  <si>
    <t>556.64M</t>
  </si>
  <si>
    <t>661.41M</t>
  </si>
  <si>
    <t>8.58M</t>
  </si>
  <si>
    <t>5.1M</t>
  </si>
  <si>
    <t>4.71M</t>
  </si>
  <si>
    <t>212.32M</t>
  </si>
  <si>
    <t>215.13M</t>
  </si>
  <si>
    <t>214.82M</t>
  </si>
  <si>
    <t>220.28M</t>
  </si>
  <si>
    <t>227.76M</t>
  </si>
  <si>
    <t>(10.38M)</t>
  </si>
  <si>
    <t>(9.7M)</t>
  </si>
  <si>
    <t>(9.11M)</t>
  </si>
  <si>
    <t>(10.09M)</t>
  </si>
  <si>
    <t>(11.08M)</t>
  </si>
  <si>
    <t>-3.97%</t>
  </si>
  <si>
    <t>14.36%</t>
  </si>
  <si>
    <t>17.04M</t>
  </si>
  <si>
    <t>15.05M</t>
  </si>
  <si>
    <t>14.06M</t>
  </si>
  <si>
    <t>41.74M</t>
  </si>
  <si>
    <t>41.9M</t>
  </si>
  <si>
    <t>39.82M</t>
  </si>
  <si>
    <t>37.52M</t>
  </si>
  <si>
    <t>31.6M</t>
  </si>
  <si>
    <t>32.19M</t>
  </si>
  <si>
    <t>27.97M</t>
  </si>
  <si>
    <t>987.55M</t>
  </si>
  <si>
    <t>-4.18%</t>
  </si>
  <si>
    <t>1.68%</t>
  </si>
  <si>
    <t>874.44M</t>
  </si>
  <si>
    <t>845.72M</t>
  </si>
  <si>
    <t>881.18M</t>
  </si>
  <si>
    <t>918.51M</t>
  </si>
  <si>
    <t>982.12M</t>
  </si>
  <si>
    <t>123.62M</t>
  </si>
  <si>
    <t>121.57M</t>
  </si>
  <si>
    <t>136.91M</t>
  </si>
  <si>
    <t>170.35M</t>
  </si>
  <si>
    <t>750.82M</t>
  </si>
  <si>
    <t>724.16M</t>
  </si>
  <si>
    <t>744.27M</t>
  </si>
  <si>
    <t>766.42M</t>
  </si>
  <si>
    <t>811.78M</t>
  </si>
  <si>
    <t>4.24%</t>
  </si>
  <si>
    <t>6.93%</t>
  </si>
  <si>
    <t>54.62M</t>
  </si>
  <si>
    <t>42.22M</t>
  </si>
  <si>
    <t>23.83M</t>
  </si>
  <si>
    <t>10.4M</t>
  </si>
  <si>
    <t>-16.18%</t>
  </si>
  <si>
    <t>2.15%</t>
  </si>
  <si>
    <t>7.24M</t>
  </si>
  <si>
    <t>7.67M</t>
  </si>
  <si>
    <t>5.41M</t>
  </si>
  <si>
    <t>939.05M</t>
  </si>
  <si>
    <t>892.16M</t>
  </si>
  <si>
    <t>900.64M</t>
  </si>
  <si>
    <t>926.51M</t>
  </si>
  <si>
    <t>91.63M</t>
  </si>
  <si>
    <t>95.39M</t>
  </si>
  <si>
    <t>111.38M</t>
  </si>
  <si>
    <t>4.61M</t>
  </si>
  <si>
    <t>36.64M</t>
  </si>
  <si>
    <t>38.78M</t>
  </si>
  <si>
    <t>65.9M</t>
  </si>
  <si>
    <t>71.45M</t>
  </si>
  <si>
    <t>78.52M</t>
  </si>
  <si>
    <t>83.08M</t>
  </si>
  <si>
    <t>(489,000)</t>
  </si>
  <si>
    <t>751000</t>
  </si>
  <si>
    <t>(13,000)</t>
  </si>
  <si>
    <t>(4.21M)</t>
  </si>
  <si>
    <t>(4.65M)</t>
  </si>
  <si>
    <t>(4.47M)</t>
  </si>
  <si>
    <t>(4.2M)</t>
  </si>
  <si>
    <t>(7.08M)</t>
  </si>
  <si>
    <t>(7.01M)</t>
  </si>
  <si>
    <t>(6.86M)</t>
  </si>
  <si>
    <t>9.66%</t>
  </si>
  <si>
    <t>10.31%</t>
  </si>
  <si>
    <t>(345,000)</t>
  </si>
  <si>
    <t>(579,000)</t>
  </si>
  <si>
    <t>(29.51M)</t>
  </si>
  <si>
    <t>9.98M</t>
  </si>
  <si>
    <t>(43.67M)</t>
  </si>
  <si>
    <t>(69.1M)</t>
  </si>
  <si>
    <t>(41.22M)</t>
  </si>
  <si>
    <t>(22.03M)</t>
  </si>
  <si>
    <t>(17.59M)</t>
  </si>
  <si>
    <t>39.59M</t>
  </si>
  <si>
    <t>29.84M</t>
  </si>
  <si>
    <t>(4.51M)</t>
  </si>
  <si>
    <t>(58.57M)</t>
  </si>
  <si>
    <t>(123.75M)</t>
  </si>
  <si>
    <t>26.38M</t>
  </si>
  <si>
    <t>8.89M</t>
  </si>
  <si>
    <t>788000</t>
  </si>
  <si>
    <t>(12.94M)</t>
  </si>
  <si>
    <t>(49.63M)</t>
  </si>
  <si>
    <t>(102.75M)</t>
  </si>
  <si>
    <t>21.15%</t>
  </si>
  <si>
    <t>-263.95%</t>
  </si>
  <si>
    <t>-283.47%</t>
  </si>
  <si>
    <t>-107.03%</t>
  </si>
  <si>
    <t>-11.52%</t>
  </si>
  <si>
    <t>-9.87%</t>
  </si>
  <si>
    <t>-36.60%</t>
  </si>
  <si>
    <t>-143.37%</t>
  </si>
  <si>
    <t>-277.86%</t>
  </si>
  <si>
    <t>(3.17M)</t>
  </si>
  <si>
    <t>(2.81M)</t>
  </si>
  <si>
    <t>(2.85M)</t>
  </si>
  <si>
    <t>11.36%</t>
  </si>
  <si>
    <t>-1.32%</t>
  </si>
  <si>
    <t>-10.26%</t>
  </si>
  <si>
    <t>-12.23%</t>
  </si>
  <si>
    <t>64.21M</t>
  </si>
  <si>
    <t>96.65M</t>
  </si>
  <si>
    <t>35.49M</t>
  </si>
  <si>
    <t>35.46M</t>
  </si>
  <si>
    <t>74.7M</t>
  </si>
  <si>
    <t>978000</t>
  </si>
  <si>
    <t>982000</t>
  </si>
  <si>
    <t>958000</t>
  </si>
  <si>
    <t>(795,000)</t>
  </si>
  <si>
    <t>(46.82M)</t>
  </si>
  <si>
    <t>(18.38M)</t>
  </si>
  <si>
    <t>(27.16M)</t>
  </si>
  <si>
    <t>(9.08M)</t>
  </si>
  <si>
    <t>(10.89M)</t>
  </si>
  <si>
    <t>(14.76M)</t>
  </si>
  <si>
    <t>(35.93M)</t>
  </si>
  <si>
    <t>(7,000)</t>
  </si>
  <si>
    <t>(12.4M)</t>
  </si>
  <si>
    <t>37.64M</t>
  </si>
  <si>
    <t>(48.93M)</t>
  </si>
  <si>
    <t>26.45M</t>
  </si>
  <si>
    <t>-229.99%</t>
  </si>
  <si>
    <t>113.15%</t>
  </si>
  <si>
    <t>311.11%</t>
  </si>
  <si>
    <t>222.53%</t>
  </si>
  <si>
    <t>96.16%</t>
  </si>
  <si>
    <t>-135.76%</t>
  </si>
  <si>
    <t>18.19%</t>
  </si>
  <si>
    <t>76.41%</t>
  </si>
  <si>
    <t>230.71%</t>
  </si>
  <si>
    <t>43.69M</t>
  </si>
  <si>
    <t>(37.09M)</t>
  </si>
  <si>
    <t>14.87M</t>
  </si>
  <si>
    <t>14.36M</t>
  </si>
  <si>
    <t>79.96%</t>
  </si>
  <si>
    <t>-5.78%</t>
  </si>
  <si>
    <t>-9.29%</t>
  </si>
  <si>
    <t>12.95%</t>
  </si>
  <si>
    <t>8.80%</t>
  </si>
  <si>
    <t>German American Bancorp, Inc. (GABC)</t>
  </si>
  <si>
    <t>35.31</t>
  </si>
  <si>
    <t>35.39</t>
  </si>
  <si>
    <t>35.74</t>
  </si>
  <si>
    <t>35.16 x 100</t>
  </si>
  <si>
    <t>35.40 x 100</t>
  </si>
  <si>
    <t>35.26 - 35.74</t>
  </si>
  <si>
    <t>22.19 - 36.31</t>
  </si>
  <si>
    <t>29391</t>
  </si>
  <si>
    <t>46568</t>
  </si>
  <si>
    <t>809.64M</t>
  </si>
  <si>
    <t>20.42</t>
  </si>
  <si>
    <t>0.52 (1.49%)</t>
  </si>
  <si>
    <t>2017-05-08</t>
  </si>
  <si>
    <t>33.80</t>
  </si>
  <si>
    <t>33.78M</t>
  </si>
  <si>
    <t>34.55M</t>
  </si>
  <si>
    <t>137.41M</t>
  </si>
  <si>
    <t>144.95M</t>
  </si>
  <si>
    <t>33.7M</t>
  </si>
  <si>
    <t>33.86M</t>
  </si>
  <si>
    <t>138.06M</t>
  </si>
  <si>
    <t>146.07M</t>
  </si>
  <si>
    <t>32.94M</t>
  </si>
  <si>
    <t>126.92M</t>
  </si>
  <si>
    <t>GABC</t>
  </si>
  <si>
    <t>6.81%</t>
  </si>
  <si>
    <t>17.92</t>
  </si>
  <si>
    <t>6.18</t>
  </si>
  <si>
    <t>30.23%</t>
  </si>
  <si>
    <t>44.52%</t>
  </si>
  <si>
    <t>1.37%</t>
  </si>
  <si>
    <t>130.98M</t>
  </si>
  <si>
    <t>5.72</t>
  </si>
  <si>
    <t>85.70%</t>
  </si>
  <si>
    <t>1.7</t>
  </si>
  <si>
    <t>242.94M</t>
  </si>
  <si>
    <t>14.88</t>
  </si>
  <si>
    <t>53.36M</t>
  </si>
  <si>
    <t>59.75%</t>
  </si>
  <si>
    <t>36.31</t>
  </si>
  <si>
    <t>22.19</t>
  </si>
  <si>
    <t>33.12</t>
  </si>
  <si>
    <t>32.35</t>
  </si>
  <si>
    <t>46.57k</t>
  </si>
  <si>
    <t>42.12k</t>
  </si>
  <si>
    <t>21.1M</t>
  </si>
  <si>
    <t>24.10%</t>
  </si>
  <si>
    <t>24.7</t>
  </si>
  <si>
    <t>978.29k</t>
  </si>
  <si>
    <t>0.50</t>
  </si>
  <si>
    <t>27.92%</t>
  </si>
  <si>
    <t>May 20, 2017</t>
  </si>
  <si>
    <t>May 8, 2017</t>
  </si>
  <si>
    <t>Apr 24, 2017</t>
  </si>
  <si>
    <t>Mr. Mark A. Schroeder</t>
  </si>
  <si>
    <t>Chairman, CEO &amp; Member of Office of the Pres</t>
  </si>
  <si>
    <t>870.3k</t>
  </si>
  <si>
    <t>Mr. Clay W. Ewing</t>
  </si>
  <si>
    <t>Pres &amp; Sec.</t>
  </si>
  <si>
    <t>544.2k</t>
  </si>
  <si>
    <t>Mr. Bradley M. Rust</t>
  </si>
  <si>
    <t>430.74k</t>
  </si>
  <si>
    <t>Mr. Keith A. Leinenbach</t>
  </si>
  <si>
    <t>Exec. VP &amp; Chief Credit Officer</t>
  </si>
  <si>
    <t>351.89k</t>
  </si>
  <si>
    <t>Mr. Randall L. Braun</t>
  </si>
  <si>
    <t>Exec. VP &amp; Chief Retail Banking &amp; Devel. Officer</t>
  </si>
  <si>
    <t>355.26k</t>
  </si>
  <si>
    <t>81.62M</t>
  </si>
  <si>
    <t>103.37M</t>
  </si>
  <si>
    <t>61.69M</t>
  </si>
  <si>
    <t>61.63M</t>
  </si>
  <si>
    <t>65.6M</t>
  </si>
  <si>
    <t>66.74M</t>
  </si>
  <si>
    <t>86.2M</t>
  </si>
  <si>
    <t>30000</t>
  </si>
  <si>
    <t>-1.93%</t>
  </si>
  <si>
    <t>6.23%</t>
  </si>
  <si>
    <t>26.64%</t>
  </si>
  <si>
    <t>7.16M</t>
  </si>
  <si>
    <t>6.96M</t>
  </si>
  <si>
    <t>5.19M</t>
  </si>
  <si>
    <t>-34.43%</t>
  </si>
  <si>
    <t>-15.49%</t>
  </si>
  <si>
    <t>39.44%</t>
  </si>
  <si>
    <t>66.25M</t>
  </si>
  <si>
    <t>68.52M</t>
  </si>
  <si>
    <t>74.34M</t>
  </si>
  <si>
    <t>75.55M</t>
  </si>
  <si>
    <t>94.9M</t>
  </si>
  <si>
    <t>25.61%</t>
  </si>
  <si>
    <t>2.41M</t>
  </si>
  <si>
    <t>150000</t>
  </si>
  <si>
    <t>-85.49%</t>
  </si>
  <si>
    <t>-57.14%</t>
  </si>
  <si>
    <t>63.84M</t>
  </si>
  <si>
    <t>68.17M</t>
  </si>
  <si>
    <t>74.19M</t>
  </si>
  <si>
    <t>93.7M</t>
  </si>
  <si>
    <t>8.83%</t>
  </si>
  <si>
    <t>1.84%</t>
  </si>
  <si>
    <t>24.03%</t>
  </si>
  <si>
    <t>21.81M</t>
  </si>
  <si>
    <t>23.09M</t>
  </si>
  <si>
    <t>23.92M</t>
  </si>
  <si>
    <t>26.95M</t>
  </si>
  <si>
    <t>30.81M</t>
  </si>
  <si>
    <t>9.36M</t>
  </si>
  <si>
    <t>16.25M</t>
  </si>
  <si>
    <t>11.98M</t>
  </si>
  <si>
    <t>54.38M</t>
  </si>
  <si>
    <t>57.7M</t>
  </si>
  <si>
    <t>71.1M</t>
  </si>
  <si>
    <t>30.3M</t>
  </si>
  <si>
    <t>33.64M</t>
  </si>
  <si>
    <t>7.55M</t>
  </si>
  <si>
    <t>7.74M</t>
  </si>
  <si>
    <t>7.05M</t>
  </si>
  <si>
    <t>13.47M</t>
  </si>
  <si>
    <t>17.35M</t>
  </si>
  <si>
    <t>36.88M</t>
  </si>
  <si>
    <t>40.41M</t>
  </si>
  <si>
    <t>41.67M</t>
  </si>
  <si>
    <t>53.41M</t>
  </si>
  <si>
    <t>6.20%</t>
  </si>
  <si>
    <t>3.11%</t>
  </si>
  <si>
    <t>28.16%</t>
  </si>
  <si>
    <t>39.80%</t>
  </si>
  <si>
    <t>17.90%</t>
  </si>
  <si>
    <t>36.62%</t>
  </si>
  <si>
    <t>10.67M</t>
  </si>
  <si>
    <t>11.61M</t>
  </si>
  <si>
    <t>13.95M</t>
  </si>
  <si>
    <t>9.75M</t>
  </si>
  <si>
    <t>9.57M</t>
  </si>
  <si>
    <t>452000</t>
  </si>
  <si>
    <t>(699,000)</t>
  </si>
  <si>
    <t>28.34M</t>
  </si>
  <si>
    <t>30.06M</t>
  </si>
  <si>
    <t>35.18M</t>
  </si>
  <si>
    <t>5.65%</t>
  </si>
  <si>
    <t>11.53%</t>
  </si>
  <si>
    <t>6.07%</t>
  </si>
  <si>
    <t>17.03%</t>
  </si>
  <si>
    <t>26.22%</t>
  </si>
  <si>
    <t>3.96%</t>
  </si>
  <si>
    <t>18.93M</t>
  </si>
  <si>
    <t>22.39M</t>
  </si>
  <si>
    <t>4.21%</t>
  </si>
  <si>
    <t>8.08%</t>
  </si>
  <si>
    <t>19.89M</t>
  </si>
  <si>
    <t>37.37M</t>
  </si>
  <si>
    <t>40.52M</t>
  </si>
  <si>
    <t>-10.22%</t>
  </si>
  <si>
    <t>8.43%</t>
  </si>
  <si>
    <t>-11.00%</t>
  </si>
  <si>
    <t>34.40%</t>
  </si>
  <si>
    <t>623.1M</t>
  </si>
  <si>
    <t>647.43M</t>
  </si>
  <si>
    <t>646.56M</t>
  </si>
  <si>
    <t>673.22M</t>
  </si>
  <si>
    <t>754.46M</t>
  </si>
  <si>
    <t>22.76M</t>
  </si>
  <si>
    <t>23.47M</t>
  </si>
  <si>
    <t>18.95M</t>
  </si>
  <si>
    <t>19.56M</t>
  </si>
  <si>
    <t>8.34M</t>
  </si>
  <si>
    <t>8.57M</t>
  </si>
  <si>
    <t>76.83M</t>
  </si>
  <si>
    <t>113.77M</t>
  </si>
  <si>
    <t>153.96M</t>
  </si>
  <si>
    <t>203.72M</t>
  </si>
  <si>
    <t>247.52M</t>
  </si>
  <si>
    <t>486.91M</t>
  </si>
  <si>
    <t>473.23M</t>
  </si>
  <si>
    <t>457.3M</t>
  </si>
  <si>
    <t>423.96M</t>
  </si>
  <si>
    <t>461.91M</t>
  </si>
  <si>
    <t>733000</t>
  </si>
  <si>
    <t>353000</t>
  </si>
  <si>
    <t>19.35M</t>
  </si>
  <si>
    <t>31.62M</t>
  </si>
  <si>
    <t>-0.14%</t>
  </si>
  <si>
    <t>12.07%</t>
  </si>
  <si>
    <t>1.99B</t>
  </si>
  <si>
    <t>515.28M</t>
  </si>
  <si>
    <t>543.84M</t>
  </si>
  <si>
    <t>596.85M</t>
  </si>
  <si>
    <t>665.04M</t>
  </si>
  <si>
    <t>760.5M</t>
  </si>
  <si>
    <t>115.54M</t>
  </si>
  <si>
    <t>130.63M</t>
  </si>
  <si>
    <t>134.85M</t>
  </si>
  <si>
    <t>147.93M</t>
  </si>
  <si>
    <t>59.95M</t>
  </si>
  <si>
    <t>577.08M</t>
  </si>
  <si>
    <t>710.75M</t>
  </si>
  <si>
    <t>720.29M</t>
  </si>
  <si>
    <t>755.1M</t>
  </si>
  <si>
    <t>(2.83M)</t>
  </si>
  <si>
    <t>(4.01M)</t>
  </si>
  <si>
    <t>(3.45M)</t>
  </si>
  <si>
    <t>(15.52M)</t>
  </si>
  <si>
    <t>(14.58M)</t>
  </si>
  <si>
    <t>(14.93M)</t>
  </si>
  <si>
    <t>(14.44M)</t>
  </si>
  <si>
    <t>(14.81M)</t>
  </si>
  <si>
    <t>27.44%</t>
  </si>
  <si>
    <t>36.55M</t>
  </si>
  <si>
    <t>40.43M</t>
  </si>
  <si>
    <t>39.93M</t>
  </si>
  <si>
    <t>37.82M</t>
  </si>
  <si>
    <t>48.23M</t>
  </si>
  <si>
    <t>106.61M</t>
  </si>
  <si>
    <t>62.23M</t>
  </si>
  <si>
    <t>54.55M</t>
  </si>
  <si>
    <t>103.54M</t>
  </si>
  <si>
    <t>38.37M</t>
  </si>
  <si>
    <t>45.91M</t>
  </si>
  <si>
    <t>23.86M</t>
  </si>
  <si>
    <t>22.61M</t>
  </si>
  <si>
    <t>56.89M</t>
  </si>
  <si>
    <t>21.98M</t>
  </si>
  <si>
    <t>2.96B</t>
  </si>
  <si>
    <t>1.32%</t>
  </si>
  <si>
    <t>400.02M</t>
  </si>
  <si>
    <t>428.02M</t>
  </si>
  <si>
    <t>465.36M</t>
  </si>
  <si>
    <t>571.99M</t>
  </si>
  <si>
    <t>329.18M</t>
  </si>
  <si>
    <t>10.43%</t>
  </si>
  <si>
    <t>28.65%</t>
  </si>
  <si>
    <t>161.01M</t>
  </si>
  <si>
    <t>140.77M</t>
  </si>
  <si>
    <t>206.06M</t>
  </si>
  <si>
    <t>273.32M</t>
  </si>
  <si>
    <t>258.11M</t>
  </si>
  <si>
    <t>91.58M</t>
  </si>
  <si>
    <t>96.57M</t>
  </si>
  <si>
    <t>185.52M</t>
  </si>
  <si>
    <t>177.76M</t>
  </si>
  <si>
    <t>191.54M</t>
  </si>
  <si>
    <t>43.04M</t>
  </si>
  <si>
    <t>44.04M</t>
  </si>
  <si>
    <t>45000</t>
  </si>
  <si>
    <t>53.98M</t>
  </si>
  <si>
    <t>71.53M</t>
  </si>
  <si>
    <t>53.53M</t>
  </si>
  <si>
    <t>141.47M</t>
  </si>
  <si>
    <t>177.72M</t>
  </si>
  <si>
    <t>137.55M</t>
  </si>
  <si>
    <t>69.43M</t>
  </si>
  <si>
    <t>44.2M</t>
  </si>
  <si>
    <t>20.55M</t>
  </si>
  <si>
    <t>95.56M</t>
  </si>
  <si>
    <t>66.58M</t>
  </si>
  <si>
    <t>67.11M</t>
  </si>
  <si>
    <t>40.47M</t>
  </si>
  <si>
    <t>16.58M</t>
  </si>
  <si>
    <t>91.68M</t>
  </si>
  <si>
    <t>62.81M</t>
  </si>
  <si>
    <t>2.32M</t>
  </si>
  <si>
    <t>3.73M</t>
  </si>
  <si>
    <t>-36.34%</t>
  </si>
  <si>
    <t>-53.51%</t>
  </si>
  <si>
    <t>365.04%</t>
  </si>
  <si>
    <t>-30.33%</t>
  </si>
  <si>
    <t>7.99%</t>
  </si>
  <si>
    <t>6.47%</t>
  </si>
  <si>
    <t>9.18%</t>
  </si>
  <si>
    <t>11.51%</t>
  </si>
  <si>
    <t>8.73%</t>
  </si>
  <si>
    <t>11.09M</t>
  </si>
  <si>
    <t>10.8M</t>
  </si>
  <si>
    <t>15.55M</t>
  </si>
  <si>
    <t>21.65M</t>
  </si>
  <si>
    <t>18.06M</t>
  </si>
  <si>
    <t>2.12B</t>
  </si>
  <si>
    <t>185.03M</t>
  </si>
  <si>
    <t>200.1M</t>
  </si>
  <si>
    <t>252.35M</t>
  </si>
  <si>
    <t>330.27M</t>
  </si>
  <si>
    <t>13.17M</t>
  </si>
  <si>
    <t>13.28M</t>
  </si>
  <si>
    <t>15.26M</t>
  </si>
  <si>
    <t>95.62M</t>
  </si>
  <si>
    <t>108.02M</t>
  </si>
  <si>
    <t>108.66M</t>
  </si>
  <si>
    <t>110.15M</t>
  </si>
  <si>
    <t>171.74M</t>
  </si>
  <si>
    <t>66.42M</t>
  </si>
  <si>
    <t>84.16M</t>
  </si>
  <si>
    <t>104.06M</t>
  </si>
  <si>
    <t>125.11M</t>
  </si>
  <si>
    <t>149.67M</t>
  </si>
  <si>
    <t>(5.23M)</t>
  </si>
  <si>
    <t>(32,000)</t>
  </si>
  <si>
    <t>(68,000)</t>
  </si>
  <si>
    <t>(78,000)</t>
  </si>
  <si>
    <t>(92,000)</t>
  </si>
  <si>
    <t>10.19%</t>
  </si>
  <si>
    <t>10.63%</t>
  </si>
  <si>
    <t>11.17%</t>
  </si>
  <si>
    <t>(5.11M)</t>
  </si>
  <si>
    <t>(1.02M)</t>
  </si>
  <si>
    <t>(72.89M)</t>
  </si>
  <si>
    <t>(8.75M)</t>
  </si>
  <si>
    <t>(312.06M)</t>
  </si>
  <si>
    <t>(271.22M)</t>
  </si>
  <si>
    <t>(151.74M)</t>
  </si>
  <si>
    <t>(119.34M)</t>
  </si>
  <si>
    <t>(227.81M)</t>
  </si>
  <si>
    <t>239.18M</t>
  </si>
  <si>
    <t>303.37M</t>
  </si>
  <si>
    <t>142.99M</t>
  </si>
  <si>
    <t>111.92M</t>
  </si>
  <si>
    <t>271.92M</t>
  </si>
  <si>
    <t>(98.62M)</t>
  </si>
  <si>
    <t>(103.47M)</t>
  </si>
  <si>
    <t>(255.59M)</t>
  </si>
  <si>
    <t>(249.77M)</t>
  </si>
  <si>
    <t>136.09M</t>
  </si>
  <si>
    <t>139.34M</t>
  </si>
  <si>
    <t>(161.66M)</t>
  </si>
  <si>
    <t>(67.24M)</t>
  </si>
  <si>
    <t>(78.5M)</t>
  </si>
  <si>
    <t>(128.53M)</t>
  </si>
  <si>
    <t>(72.57M)</t>
  </si>
  <si>
    <t>58.41%</t>
  </si>
  <si>
    <t>-16.75%</t>
  </si>
  <si>
    <t>-63.74%</t>
  </si>
  <si>
    <t>43.53%</t>
  </si>
  <si>
    <t>-209.52%</t>
  </si>
  <si>
    <t>-88.85%</t>
  </si>
  <si>
    <t>-97.65%</t>
  </si>
  <si>
    <t>-157.47%</t>
  </si>
  <si>
    <t>-70.21%</t>
  </si>
  <si>
    <t>(7.07M)</t>
  </si>
  <si>
    <t>(8.45M)</t>
  </si>
  <si>
    <t>(9.01M)</t>
  </si>
  <si>
    <t>(10.63M)</t>
  </si>
  <si>
    <t>-8.52%</t>
  </si>
  <si>
    <t>-10.17%</t>
  </si>
  <si>
    <t>84.78M</t>
  </si>
  <si>
    <t>64.65M</t>
  </si>
  <si>
    <t>118.23M</t>
  </si>
  <si>
    <t>20000</t>
  </si>
  <si>
    <t>49000</t>
  </si>
  <si>
    <t>29.95M</t>
  </si>
  <si>
    <t>(20.38M)</t>
  </si>
  <si>
    <t>65.14M</t>
  </si>
  <si>
    <t>(65.07M)</t>
  </si>
  <si>
    <t>(18M)</t>
  </si>
  <si>
    <t>87.94M</t>
  </si>
  <si>
    <t>(40.16M)</t>
  </si>
  <si>
    <t>(1.57M)</t>
  </si>
  <si>
    <t>(2.38M)</t>
  </si>
  <si>
    <t>30.87M</t>
  </si>
  <si>
    <t>(24.91M)</t>
  </si>
  <si>
    <t>(21.57M)</t>
  </si>
  <si>
    <t>(49.38M)</t>
  </si>
  <si>
    <t>(43.12M)</t>
  </si>
  <si>
    <t>(44.14M)</t>
  </si>
  <si>
    <t>(44,000)</t>
  </si>
  <si>
    <t>447000</t>
  </si>
  <si>
    <t>(67,000)</t>
  </si>
  <si>
    <t>(9,000)</t>
  </si>
  <si>
    <t>(37,000)</t>
  </si>
  <si>
    <t>107.65M</t>
  </si>
  <si>
    <t>24.38M</t>
  </si>
  <si>
    <t>105.23M</t>
  </si>
  <si>
    <t>42.58M</t>
  </si>
  <si>
    <t>-65.97%</t>
  </si>
  <si>
    <t>-33.44%</t>
  </si>
  <si>
    <t>331.55%</t>
  </si>
  <si>
    <t>-59.53%</t>
  </si>
  <si>
    <t>139.52%</t>
  </si>
  <si>
    <t>48.41%</t>
  </si>
  <si>
    <t>128.92%</t>
  </si>
  <si>
    <t>41.20%</t>
  </si>
  <si>
    <t>(12.02M)</t>
  </si>
  <si>
    <t>(17.69M)</t>
  </si>
  <si>
    <t>38.38M</t>
  </si>
  <si>
    <t>33.38M</t>
  </si>
  <si>
    <t>37.56M</t>
  </si>
  <si>
    <t>-8.64%</t>
  </si>
  <si>
    <t>-6.36%</t>
  </si>
  <si>
    <t>20.20%</t>
  </si>
  <si>
    <t>ICBK</t>
  </si>
  <si>
    <t>County Bancorp</t>
  </si>
  <si>
    <t>868.29M</t>
  </si>
  <si>
    <t>457.35</t>
  </si>
  <si>
    <t>12.75</t>
  </si>
  <si>
    <t>4.78</t>
  </si>
  <si>
    <t>168.69M</t>
  </si>
  <si>
    <t>15.54</t>
  </si>
  <si>
    <t>12.89</t>
  </si>
  <si>
    <t>Bank of Hawaii Corporation is going to report earnings on Jul 24, 2017. The stock is currently trading at $82.04, up .09% after opening slightly below yesterday's close. Bank of Hawaii is expected to be trading at $84.89, based on target estimates which would be a 3.47% increase over the current price. Earnings are expected to increase by 2.91% over last quarter based on the average of 9 analyst estimates (Yahoo Finance). The stock is trading near the middle of its 52 week range. Over the last 4 quarters, there have been positive earnings surprises 4 times, and a negative earnings surprise 0 times.</t>
  </si>
  <si>
    <t>C&amp;F Financial Corporation is slated to report earnings between Jul 24, 2017 and Jul 28, 2017. The current stock price is $49.35, up .61% after opening up a fraction over yesterday's closing price. C&amp;F Financial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t>
  </si>
  <si>
    <t>Cadence Design Systems, Inc. plans to report earnings on Jul 24, 2017. The stock is currently trading at $35.05, down .11% after opening slightly below yesterday's close. The one year target estimate for Cadence Design Systems is $33.71 which would be a 3.82% decrease from the current price. Earnings are expected to increase by 9.37% over last quarter based on the average of 9 analyst estimates (Yahoo Finance). The stock is trading in the high end of its 52-week range. Over the last 4 quarters, there have been positive earnings surprises 4 times, and a negative earnings surprise 0 times.</t>
  </si>
  <si>
    <t>There are some indications that Bank of Hawaii may be overvalued. The company has a higher trailing p/e, forward p/e, peg ratio, price/sales, and price/book than the comparable average</t>
  </si>
  <si>
    <t>C&amp;F Financial has managed to increase interest income, net interest income, net loans, total assets, and retained earnings each year since 2012</t>
  </si>
  <si>
    <t>There are some indications that C&amp;F Financial may be undervalued. The company has a lower trailing p/e, price/sales, and price/book than the comparable average</t>
  </si>
  <si>
    <t>Cadence Design Systems has managed to increase revenue, and gross income each year since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</si>
</sst>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6"/>
  <sheetViews>
    <sheetView topLeftCell="B1" workbookViewId="0">
      <selection activeCell="B11" sqref="B11"/>
    </sheetView>
  </sheetViews>
  <sheetFormatPr defaultRowHeight="14.4" x14ac:dyDescent="0.3"/>
  <sheetData>
    <row r="1" spans="2:3" x14ac:dyDescent="0.3">
      <c r="B1" t="str">
        <f ca="1">ADC!K17</f>
        <v>Agree Realty Corporation will report earnings on Jul 24, 2017. The current stock price is $47.06, down .4% after opening up 1.54% over yesterday's closing price. The one year target estimate for Agree Realty is $52.14 which would be a 10.79% increase over the current price. Earnings are expected to increase by 2.56% over last quarter based on the average of 5 analyst estimates (Yahoo Finance). The stock is trading near the middle of its 52 week range. Over the last 4 quarters, there have been positive earnings surprises 4 times, and a negative earnings surprise 0 times.</v>
      </c>
    </row>
    <row r="2" spans="2:3" x14ac:dyDescent="0.3">
      <c r="B2" t="str">
        <f ca="1">ASPS!K17</f>
        <v>Altisource Portfolio Solutions S.A. will report earnings between Jul 24, 2017 and Jul 28, 2017. The stock is currently trading at $22.61, down 1.7% after opening up 1.04% over yesterday's close. The one year target estimate for Altisource Portfolio Solutions S.A. is $13.33 which would be a 41.04% decrease from the current price. Earnings are expected to decrease by 20.69% from last quarter based on the average of 2 analyst estimates (Yahoo Finance). The stock is trading in the low end of its 52-week range. Over the last 4 quarters, there has been a, positive earnings surprise 1 time, and a negative earnings surprise 3 times.</v>
      </c>
    </row>
    <row r="3" spans="2:3" x14ac:dyDescent="0.3">
      <c r="B3" t="str">
        <f ca="1">ACC!K17</f>
        <v>American Campus Communities, Inc. will report earnings on Jul 24, 2017. The stock is currently trading at $48.81, down .17% after opening up slightly over yesterday's close. The one year target estimate for American Campus Communities is $51.92 which would be a 6.38% increase over the current price. Earnings are expected to decrease by 33.33% from last quarter based on the average of 6 analyst estimates (Yahoo Finance). The stock is trading near the middle of its 52 week range. Over the last 4 quarters, there have been positive earnings surprises 2 times, and a negative earnings surprise 2 times.</v>
      </c>
    </row>
    <row r="4" spans="2:3" x14ac:dyDescent="0.3">
      <c r="B4" t="str">
        <f ca="1">ASCL.L!K17</f>
        <v>Ascential plc reports earnings on Jul 24, 2017. The stock is currently trading at $336.40, up .42% after opening up slightly over yesterday's close. The one year target estimate for Ascential is $360.38 which would be a 7.13% increase over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5" spans="2:3" x14ac:dyDescent="0.3">
      <c r="B5" t="str">
        <f ca="1">AUBN!K17</f>
        <v>Auburn National Bancorporation, Inc. is going to report earnings between Jul 24, 2017 and Jul 28, 2017. The current stock price is $36.18, at the same price after opening down 1.59% from yesterday's closing price. The one year target estimate for Auburn National Bancorporation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6" spans="2:3" x14ac:dyDescent="0.3">
      <c r="B6" t="str">
        <f ca="1">BOH!K17</f>
        <v>Bank of Hawaii Corporation plans to report earnings on Jul 24, 2017. The current stock price is $82.04, up .09% after opening a bit below yesterday's closing price. The one year target estimate for Bank of Hawaii is $84.89 which would be a 3.47% increase over the current price. Earnings are expected to increase by 2.91% over last quarter based on the average of 9 analyst estimates (Yahoo Finance). The stock is trading near the middle of its 52 week range. Over the last 4 quarters, there have been positive earnings surprises 4 times, and a negative earnings surprise 0 times.</v>
      </c>
      <c r="C6" t="s">
        <v>12258</v>
      </c>
    </row>
    <row r="7" spans="2:3" x14ac:dyDescent="0.3">
      <c r="B7" t="str">
        <f ca="1">BMRC!K17</f>
        <v>Bank of Marin Bancorp is going to report earnings on Jul 24, 2017. The current stock price is $61.58, down 3.26% after opening up a fraction over yesterday's closing price. The one year target estimate for Bank of Marin Ban is $67.70 which would be a 9.95% increase over the current price. Earnings are expected to increase by 2.5% over last quarter based on the average of 6 analyst estimates (Yahoo Finance). The stock is trading near the middle of its 52 week range. Over the last 4 quarters, there have been positive earnings surprises 3 times, and a negative earnings surprise 1 time.</v>
      </c>
    </row>
    <row r="8" spans="2:3" x14ac:dyDescent="0.3">
      <c r="B8" t="str">
        <f ca="1">CFFI!K17</f>
        <v>C&amp;F Financial Corporation reports earnings between Jul 24, 2017 and Jul 28, 2017. The stock is currently trading at $49.35, up .61% after opening up slightly over yesterday's close. C&amp;F Financial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c r="C8" t="s">
        <v>12259</v>
      </c>
    </row>
    <row r="9" spans="2:3" x14ac:dyDescent="0.3">
      <c r="B9" t="str">
        <f ca="1">CDNS!K17</f>
        <v>Cadence Design Systems, Inc. will report earnings on Jul 24, 2017. The stock is currently trading at $35.05, down .11% after opening slightly below yesterday's close. Cadence Design Systems is expected to be trading at $33.71, based on target estimates which would be a 3.82% decrease from the current price. Earnings are expected to increase by 9.37% over last quarter based on the average of 9 analyst estimates (Yahoo Finance). The stock is trading in the high end of its 52-week range. Over the last 4 quarters, there have been positive earnings surprises 4 times, and a negative earnings surprise 0 times.</v>
      </c>
      <c r="C9" t="s">
        <v>12260</v>
      </c>
    </row>
    <row r="10" spans="2:3" x14ac:dyDescent="0.3">
      <c r="B10" t="str">
        <f ca="1">CAC!K17</f>
        <v>Camden National Corporation reports earnings between Jul 24, 2017 and Jul 28, 2017. The current stock price is $41.52, down .53% after opening up 1.17% over yesterday's closing price. The one year target estimate for Camden National is $47.00 which would be a 13.20% increase over the current price. Earnings are expected to increase by 4.48% over last quarter based on the average of 2 analyst estimates (Yahoo Finance). The stock is trading in the high end of its 52-week range. Over the last 4 quarters, there have been positive earnings surprises 4 times, and a negative earnings surprise 0 times.</v>
      </c>
    </row>
    <row r="11" spans="2:3" x14ac:dyDescent="0.3">
      <c r="B11" t="str">
        <f ca="1">CIZN!K17</f>
        <v>Citizens Holding Company is slated to report earnings between Jul 24, 2017 and Jul 28, 2017. The current stock price is $25.75, up .98% after opening up a fraction over yesterday's closing price. Citizens Holding is expected to be trading at $24.00, based on target estimates which would be a 6.80% decrease from the current price. Earnings are expected to increase by 16.67% over last quarter based on the average of 1 analyst estimates (Yahoo Finance). The stock is trading in the high end of its 52-week range. Over the last 4 quarters, there have been positive earnings surprises 2 times, and a negative earnings surprise 2 times.</v>
      </c>
    </row>
    <row r="12" spans="2:3" x14ac:dyDescent="0.3">
      <c r="B12" t="str">
        <f ca="1">CHCO!K17</f>
        <v>City Holding Company is scheduled to report earnings between Jul 24, 2017 and Jul 28, 2017. The current stock price is $65.37, down .59% after opening up a fraction over yesterday's closing price. City Holding is expected to be trading at $68.67, based on target estimates which would be a 5.05% increase over the current price. Earnings are expected to increase by 2.41% over last quarter based on the average of 5 analyst estimates (Yahoo Finance). The stock is trading in the high end of its 52-week range. Over the last 4 quarters, there have been positive earnings surprises 4 times, and a negative earnings surprise 0 times.</v>
      </c>
    </row>
    <row r="13" spans="2:3" x14ac:dyDescent="0.3">
      <c r="B13" t="str">
        <f ca="1">CLB!K17</f>
        <v>Core Laboratories N.V. is slated to report earnings on Jul 24, 2017. The current stock price is $105.35, down 2.34% after opening up a fraction over yesterday's closing price. Core Laboratories N.V. is expected to be trading at $121.00, based on target estimates which would be a 14.86% increase over the current price. Earnings are expected to increase by 17.65% over last quarter based on the average of 16 analyst estimates (Yahoo Finance). The stock is trading in the low end of its 52-week range. Over the last 4 quarters, there have been positive earnings surprises 4 times, and a negative earnings surprise 0 times.</v>
      </c>
    </row>
    <row r="14" spans="2:3" x14ac:dyDescent="0.3">
      <c r="B14" t="str">
        <f ca="1">CR!K17</f>
        <v>Crane Co. is going to report earnings on Jul 24, 2017. The stock is currently trading at $83.31, at the same price after opening slightly below yesterday's close. The one year target estimate for Crane Co. is $82.89 which would be a .50% decrease from the current price. Earnings are expected to decrease by 2.56% from last quarter based on the average of 11 analyst estimates (Yahoo Finance). The stock is trading in the high end of its 52-week range. Over the last 4 quarters, there have been positive earnings surprises 4 times, and a negative earnings surprise 0 times.</v>
      </c>
    </row>
    <row r="15" spans="2:3" x14ac:dyDescent="0.3">
      <c r="B15" t="str">
        <f ca="1">DMRC!K17</f>
        <v>Digimarc Corporation is slated to report earnings between Jul 24, 2017 and Jul 28, 2017. The stock is currently trading at $31.10, down 4.89% after opening at the same price as yesterday's close. The one year target estimate for Digimarc is $44.83 which would be a 44.15% increase over the current price. Earnings are expected to remain constant over the next quarter based on the average of 6 analyst estimates (Yahoo Finance). The stock is trading near the middle of its 52 week range. Over the last 4 quarters, there have been positive earnings surprises 4 times, and a negative earnings surprise 0 times.</v>
      </c>
    </row>
    <row r="16" spans="2:3" x14ac:dyDescent="0.3">
      <c r="B16" t="str">
        <f ca="1">EFSC!K17</f>
        <v>Enterprise Financial Services Corp is slated to report earnings on Jul 24, 2017. The current stock price is $40.50, down .25% after opening up 1.35% over yesterday's closing price. The one year target estimate for Enterprise Financial Services is $47.00 which would be a 16.05% increase over the current price. Earnings are expected to increase by 8.06% over last quarter based on the average of 5 analyst estimates (Yahoo Finance). The stock is trading in the high end of its 52-week range. Over the last 4 quarters, there have been positive earnings surprises 3 times, and a negative earnings surprise 1 time.</v>
      </c>
    </row>
    <row r="17" spans="2:2" x14ac:dyDescent="0.3">
      <c r="B17" t="str">
        <f ca="1">EQC!K17</f>
        <v>Equity Commonwealth will report earnings on Jul 24, 2017. The stock is currently trading at $31.75, down .53% after opening up slightly over yesterday's close. The one year target estimate for Equity Commonwealth is $33.25 which would be a 4.72% increase over the current price. Earnings are expected to remain constant over the next quarter based on the average of  analyst estimates (Yahoo Finance). The stock is trading in the high end of its 52-week range. Over the last 4 quarters, there have been positive earnings surprises 2 times, and a negative earnings surprise 2 times.</v>
      </c>
    </row>
    <row r="18" spans="2:2" x14ac:dyDescent="0.3">
      <c r="B18" t="str">
        <f ca="1">FMCB!K17</f>
        <v>Farmers &amp; Merchants Bancorp is scheduled to report earnings between Jul 24, 2017 and Jul 28, 2017. The current stock price is $629.00, up .64% after opening up a fraction over yesterday's closing price. The one year target estimate for Farmers &amp; Merchants Ban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9" spans="2:2" x14ac:dyDescent="0.3">
      <c r="B19" t="str">
        <f ca="1">FBNC!K17</f>
        <v>First Bancorp is scheduled to report earnings between Jul 24, 2017 and Jul 28, 2017. The current stock price is $31.02, up .26% after opening up 1.03% over yesterday's closing price. The one year target estimate for First Ban is $33.33 which would be a 7.45% increase over the current price. Earnings are expected to increase by 6.98% over last quarter based on the average of 6 analyst estimates (Yahoo Finance). The stock is trading in the high end of its 52-week range. Over the last 4 quarters, there have been positive earnings surprises 3 times, and a negative earnings surprise 1 time.</v>
      </c>
    </row>
    <row r="20" spans="2:2" x14ac:dyDescent="0.3">
      <c r="B20" t="str">
        <f ca="1">FBMS!K17</f>
        <v>The First Bancshares, Inc. reports earnings between Jul 24, 2017 and Jul 28, 2017. The current stock price is $27.15, up 1.5% after opening up 1.68% over yesterday's closing price. The one year target estimate for The First Bancshares is $33.00 which would be a 21.55% increase over the current price. Earnings are expected to increase by 14.63% over last quarter based on the average of 3 analyst estimates (Yahoo Finance). The stock is trading in the high end of its 52-week range. Over the last 4 quarters, there have been positive earnings surprises 3 times, and a negative earnings surprise 1 time.</v>
      </c>
    </row>
    <row r="21" spans="2:2" x14ac:dyDescent="0.3">
      <c r="B21" t="str">
        <f ca="1">FCBC!K17</f>
        <v>First Community Bancshares, Inc. is scheduled to report earnings between Jul 24, 2017 and Jul 28, 2017. The stock is currently trading at $27.87, up 1.09% after opening up slightly over yesterday's close. First Community Bancshares is expected to be trading at $27.50, based on target estimates which would be a 1.33% decrease from the current price. Earnings are expected to increase by 10.81% over last quarter based on the average of 2 analyst estimates (Yahoo Finance). The stock is trading near the middle of its 52 week range. Over the last 4 quarters, there have been positive earnings surprises 4 times, and a negative earnings surprise 0 times.</v>
      </c>
    </row>
    <row r="22" spans="2:2" x14ac:dyDescent="0.3">
      <c r="B22" t="str">
        <f ca="1">THFF!K17</f>
        <v>First Financial Corporation plans to report earnings between Jul 24, 2017 and Jul 28, 2017. The stock is currently trading at $47.40, down .42% after opening up slightly over yesterday's close. First Financial is expected to be trading at $48.00, based on target estimates which would be a 1.27% increase over the current price. Earnings are expected to increase by 4.35% over last quarter based on the average of 3 analyst estimates (Yahoo Finance). The stock is trading near the middle of its 52 week range. Over the last 4 quarters, there have been positive earnings surprises 4 times, and a negative earnings surprise 0 times.</v>
      </c>
    </row>
    <row r="23" spans="2:2" x14ac:dyDescent="0.3">
      <c r="B23" t="str">
        <f ca="1">FRCL.L!K17</f>
        <v>Foreign &amp; Colonial Investment Trust Ord reports earnings on . The current stock price is $602.50, down .25% after opening a bit below yesterday's closing price. The one year target estimate for Foreign &amp; Colonial Investment Trust Ord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4" spans="2:2" x14ac:dyDescent="0.3">
      <c r="B24" t="str">
        <f ca="1">FSB!K17</f>
        <v>Franklin Financial Network, Inc. is slated to report earnings between Jul 24, 2017 and Jul 28, 2017. The current stock price is $39.50, down .75% after opening up 1.13% over yesterday's closing price. Franklin Financial Network is expected to be trading at $46.33, based on target estimates which would be a 17.29% increase over the current price. Earnings are expected to increase by 9.37% over last quarter based on the average of 6 analyst estimates (Yahoo Finance). The stock is trading in the high end of its 52-week range. Over the last 4 quarters, there have been positive earnings surprises 3 times, and a negative earnings surprise 1 time.</v>
      </c>
    </row>
    <row r="25" spans="2:2" x14ac:dyDescent="0.3">
      <c r="B25" t="str">
        <f ca="1">FRAF!K17</f>
        <v>Franklin Financial Services Corporation is scheduled to report earnings between Jul 24, 2017 and Jul 28, 2017. The current stock price is $32.55, down 1.36% after opening a bit below yesterday's closing price. The one year target estimate for Franklin Financial Services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6" spans="2:2" x14ac:dyDescent="0.3">
      <c r="B26" t="str">
        <f ca="1">GABC!K17</f>
        <v>German American Bancorp, Inc. is scheduled to report earnings between Jul 24, 2017 and Jul 28, 2017. The current stock price is $35.31, down .23% after opening up a fraction over yesterday's closing price. German American Bancorp is expected to be trading at $33.80, based on target estimates which would be a 4.28% decrease from the current price. Earnings are expected to increase by 4.76% over last quarter based on the average of 6 analyst estimates (Yahoo Finance). The stock is trading in the high end of its 52-week range. Over the last 4 quarters, there have been positive earnings surprises 4 times, and a negative earnings surprise 0 times.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Agree Realty</v>
      </c>
    </row>
    <row r="2" spans="1:16" x14ac:dyDescent="0.3">
      <c r="B2" t="s">
        <v>2</v>
      </c>
      <c r="C2" t="s">
        <v>3</v>
      </c>
      <c r="K2" t="str">
        <f>LEFT(C1,FIND("(",C1) - 2)</f>
        <v>Agree Realty Corporation</v>
      </c>
    </row>
    <row r="3" spans="1:16" x14ac:dyDescent="0.3">
      <c r="J3">
        <f ca="1">RANDBETWEEN(1,6)</f>
        <v>3</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$47.06, down .4% after opening up 1.54%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$47.06, down .4% after opening up 1.54% over yesterday's closing price</v>
      </c>
    </row>
    <row r="5" spans="1:16" x14ac:dyDescent="0.3">
      <c r="J5">
        <f ca="1">RANDBETWEEN(1,2)</f>
        <v>1</v>
      </c>
      <c r="K5" t="str">
        <f>"The one year target estimate for " &amp; D1 &amp; " is " &amp; TEXT(C23,"$####.00")</f>
        <v>The one year target estimate for Agree Realty is $52.14</v>
      </c>
      <c r="L5" t="str">
        <f>D1 &amp; " is expected to be trading at " &amp; TEXT(C23, "$####.00") &amp; ", based on target estimates"</f>
        <v>Agree Realty is expected to be trading at $52.14, based on target estimates</v>
      </c>
    </row>
    <row r="6" spans="1:16" x14ac:dyDescent="0.3">
      <c r="K6" t="str">
        <f>" which would be " &amp; IF(OR(LEFT(ABS((C23-C2)/C2*100),1)="8",LEFT(ABS((C23-C2)/C2*100),2)="18"), "an ", "a ")  &amp;TEXT(ABS((C23-C2)/C2),"####.00%")&amp;IF((C23-C2)&gt;0," increase over"," decrease from")&amp;" the current price"</f>
        <v xml:space="preserve"> which would be a 10.79% increase over the current price</v>
      </c>
    </row>
    <row r="7" spans="1:16" x14ac:dyDescent="0.3">
      <c r="A7" s="1">
        <v>0</v>
      </c>
      <c r="B7" t="s">
        <v>5</v>
      </c>
      <c r="C7" t="s">
        <v>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2.56% over last quarter based on the average of 5 analyst estimates (Yahoo Finance)</v>
      </c>
    </row>
    <row r="8" spans="1:16" x14ac:dyDescent="0.3">
      <c r="A8" s="1">
        <v>1</v>
      </c>
      <c r="B8" t="s">
        <v>7</v>
      </c>
      <c r="C8" t="s">
        <v>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12</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$0.06 in the 2 months leading up to the earnings report</v>
      </c>
    </row>
    <row r="11" spans="1:16" x14ac:dyDescent="0.3">
      <c r="A11" s="1">
        <v>4</v>
      </c>
      <c r="B11" t="s">
        <v>13</v>
      </c>
      <c r="C11" t="s">
        <v>14</v>
      </c>
      <c r="K11" t="str">
        <f>IF(B145="Interest Income",U42, K42)</f>
        <v>Agree Realty has managed to increase revenue, total interest expense, depreciation &amp; amortization expense, and fiscal year is january-december. all values usd millions. each year since 2012</v>
      </c>
    </row>
    <row r="12" spans="1:16" x14ac:dyDescent="0.3">
      <c r="A12" s="1">
        <v>5</v>
      </c>
      <c r="B12" t="s">
        <v>15</v>
      </c>
      <c r="C12" t="s">
        <v>16</v>
      </c>
      <c r="D12" t="str">
        <f>LEFT(C12,FIND("-",C12)-2)</f>
        <v>41.01</v>
      </c>
      <c r="E12" t="str">
        <f>TRIM(RIGHT(C12,FIND("-",C12)-1))</f>
        <v>51.50</v>
      </c>
      <c r="K12" t="str">
        <f ca="1">D78</f>
        <v>There are some indications that Agree Realty may be overvalued. The company has a higher forward p/e, price/sales than the comparable average</v>
      </c>
    </row>
    <row r="13" spans="1:16" x14ac:dyDescent="0.3">
      <c r="A13" s="1">
        <v>6</v>
      </c>
      <c r="B13" t="s">
        <v>17</v>
      </c>
      <c r="C13" t="s">
        <v>18</v>
      </c>
      <c r="K13" t="str">
        <f ca="1">D89</f>
        <v>There are some indications that Agree Realty may be undervalued. The company has a lower trailing p/e, peg ratio, and price/book than the comparable average</v>
      </c>
    </row>
    <row r="14" spans="1:16" x14ac:dyDescent="0.3">
      <c r="A14" s="1">
        <v>7</v>
      </c>
      <c r="B14" t="s">
        <v>19</v>
      </c>
      <c r="C14" t="s">
        <v>20</v>
      </c>
    </row>
    <row r="16" spans="1:16" x14ac:dyDescent="0.3">
      <c r="A16" s="1">
        <v>0</v>
      </c>
      <c r="B16" t="s">
        <v>21</v>
      </c>
      <c r="C16" t="s">
        <v>22</v>
      </c>
    </row>
    <row r="17" spans="1:23" x14ac:dyDescent="0.3">
      <c r="A17" s="1">
        <v>1</v>
      </c>
      <c r="B17" t="s">
        <v>23</v>
      </c>
      <c r="C17" t="s">
        <v>24</v>
      </c>
      <c r="K17" t="str">
        <f ca="1">K2 &amp; IF(J3=1, K3,IF(J3=2,L3,IF(J3=3,M3,IF(J3=4,N3,IF(J3=5,O3,IF(J3=6,P3)))))) &amp; ". " &amp; IF(J4=1,K4,IF(J4=2,L4)) &amp; ". " &amp; IF(J5=1,K5,IF(J5=2,L5)) &amp; K6 &amp; ". " &amp; K7 &amp; ". " &amp; K8 &amp; ". " &amp; K9 &amp; "."</f>
        <v>Agree Realty Corporation will report earnings on Jul 24, 2017. The current stock price is $47.06, down .4% after opening up 1.54% over yesterday's closing price. The one year target estimate for Agree Realty is $52.14 which would be a 10.79% increase over the current price. Earnings are expected to increase by 2.56% over last quarter based on the average of 5 analyst estimates (Yahoo Finance). The stock is trading near the middle of its 52 week range. Over the last 4 quarters, there have been positive earnings surprises 4 times, and a negative earnings surprise 0 times.</v>
      </c>
    </row>
    <row r="18" spans="1:23" x14ac:dyDescent="0.3">
      <c r="A18" s="1">
        <v>2</v>
      </c>
      <c r="B18" t="s">
        <v>25</v>
      </c>
      <c r="C18" t="s">
        <v>26</v>
      </c>
    </row>
    <row r="19" spans="1:23" x14ac:dyDescent="0.3">
      <c r="A19" s="1">
        <v>3</v>
      </c>
      <c r="B19" t="s">
        <v>27</v>
      </c>
      <c r="C19" t="s">
        <v>28</v>
      </c>
    </row>
    <row r="20" spans="1:23" x14ac:dyDescent="0.3">
      <c r="A20" s="1">
        <v>4</v>
      </c>
      <c r="B20" t="s">
        <v>29</v>
      </c>
      <c r="C20" t="s">
        <v>30</v>
      </c>
    </row>
    <row r="21" spans="1:23" x14ac:dyDescent="0.3">
      <c r="A21" s="1">
        <v>5</v>
      </c>
      <c r="B21" t="s">
        <v>31</v>
      </c>
      <c r="C21" t="s">
        <v>32</v>
      </c>
    </row>
    <row r="22" spans="1:23" x14ac:dyDescent="0.3">
      <c r="A22" s="1">
        <v>6</v>
      </c>
      <c r="B22" t="s">
        <v>33</v>
      </c>
      <c r="C22" t="s">
        <v>34</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36</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Total Interest Expense</v>
      </c>
      <c r="L24" t="str">
        <f t="shared" si="0"/>
        <v>total interest expense</v>
      </c>
      <c r="M24" t="str">
        <f t="shared" si="2"/>
        <v>revenue, total interest expense</v>
      </c>
      <c r="T24">
        <f>IF(U24 &lt;&gt; "",3, 0)</f>
        <v>0</v>
      </c>
      <c r="U24" t="str">
        <f>IF(I161="pos_trend",B161,"")</f>
        <v/>
      </c>
      <c r="V24" t="str">
        <f t="shared" si="1"/>
        <v/>
      </c>
      <c r="W24" t="str">
        <f t="shared" si="3"/>
        <v/>
      </c>
    </row>
    <row r="25" spans="1:23" x14ac:dyDescent="0.3">
      <c r="J25">
        <f>IF(K25 &lt;&gt; "",4, 0)</f>
        <v>4</v>
      </c>
      <c r="K25" t="str">
        <f>IF(I154="pos_trend",B154,"")</f>
        <v>Depreciation &amp; Amortization Expense</v>
      </c>
      <c r="L25" t="str">
        <f t="shared" si="0"/>
        <v>depreciation &amp; amortization expense</v>
      </c>
      <c r="M25" t="str">
        <f t="shared" si="2"/>
        <v>revenue, total interest expense, depreciation &amp; amortization expense</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revenue, total interest expense, depreciation &amp; amortization expense</v>
      </c>
      <c r="T26">
        <f>IF(U26 &lt;&gt; "",5, 0)</f>
        <v>0</v>
      </c>
      <c r="U26" t="str">
        <f>IF(I167="pos_trend",B167,"")</f>
        <v/>
      </c>
      <c r="V26" t="str">
        <f t="shared" si="1"/>
        <v/>
      </c>
      <c r="W26" t="str">
        <f t="shared" si="3"/>
        <v/>
      </c>
    </row>
    <row r="27" spans="1:23" x14ac:dyDescent="0.3">
      <c r="A27" s="1">
        <v>0</v>
      </c>
      <c r="B27" t="s">
        <v>42</v>
      </c>
      <c r="C27">
        <v>5</v>
      </c>
      <c r="D27">
        <v>5</v>
      </c>
      <c r="E27">
        <v>5</v>
      </c>
      <c r="F27">
        <v>6</v>
      </c>
      <c r="J27">
        <f>IF(K27 &lt;&gt; "",6, 0)</f>
        <v>0</v>
      </c>
      <c r="K27" t="str">
        <f>IF(I172="pos_trend",B172,"")</f>
        <v/>
      </c>
      <c r="L27" t="str">
        <f t="shared" si="0"/>
        <v/>
      </c>
      <c r="M27" t="str">
        <f t="shared" si="2"/>
        <v>revenue, total interest expense, depreciation &amp; amortization expense</v>
      </c>
      <c r="T27">
        <f>IF(U27 &lt;&gt; "",6, 0)</f>
        <v>0</v>
      </c>
      <c r="U27" t="str">
        <f>IF(I170="pos_trend",B170,"")</f>
        <v/>
      </c>
      <c r="V27" t="str">
        <f t="shared" si="1"/>
        <v/>
      </c>
      <c r="W27" t="str">
        <f t="shared" si="3"/>
        <v/>
      </c>
    </row>
    <row r="28" spans="1:23" x14ac:dyDescent="0.3">
      <c r="A28" s="1">
        <v>1</v>
      </c>
      <c r="B28" t="s">
        <v>43</v>
      </c>
      <c r="C28">
        <v>0.39</v>
      </c>
      <c r="D28">
        <v>0.4</v>
      </c>
      <c r="E28">
        <v>1.77</v>
      </c>
      <c r="F28">
        <v>1.7</v>
      </c>
      <c r="J28">
        <f>IF(K28 &lt;&gt; "",7, 0)</f>
        <v>0</v>
      </c>
      <c r="K28" t="str">
        <f>IF(I173="pos_trend",B173,"")</f>
        <v/>
      </c>
      <c r="L28" t="str">
        <f t="shared" si="0"/>
        <v/>
      </c>
      <c r="M28" t="str">
        <f t="shared" si="2"/>
        <v>revenue, total interest expense, depreciation &amp; amortization expense</v>
      </c>
      <c r="T28">
        <f>IF(U28 &lt;&gt; "",7, 0)</f>
        <v>0</v>
      </c>
      <c r="U28" t="str">
        <f>IF(I171="pos_trend",B171,"")</f>
        <v/>
      </c>
      <c r="V28" t="str">
        <f t="shared" si="1"/>
        <v/>
      </c>
      <c r="W28" t="str">
        <f t="shared" si="3"/>
        <v/>
      </c>
    </row>
    <row r="29" spans="1:23" x14ac:dyDescent="0.3">
      <c r="A29" s="1">
        <v>2</v>
      </c>
      <c r="B29" t="s">
        <v>44</v>
      </c>
      <c r="C29">
        <v>0.38</v>
      </c>
      <c r="D29">
        <v>0.38</v>
      </c>
      <c r="E29">
        <v>1.69</v>
      </c>
      <c r="F29">
        <v>1.46</v>
      </c>
      <c r="J29">
        <f>IF(K29 &lt;&gt; "",8, 0)</f>
        <v>0</v>
      </c>
      <c r="K29" t="str">
        <f>IF(I174="pos_trend",B174,"")</f>
        <v/>
      </c>
      <c r="L29" t="str">
        <f t="shared" si="0"/>
        <v/>
      </c>
      <c r="M29" t="str">
        <f t="shared" si="2"/>
        <v>revenue, total interest expense, depreciation &amp; amortization expense</v>
      </c>
      <c r="T29">
        <f>IF(U29 &lt;&gt; "",8, 0)</f>
        <v>0</v>
      </c>
      <c r="U29" t="str">
        <f>IF(I172="pos_trend",B172,"")</f>
        <v/>
      </c>
      <c r="V29" t="str">
        <f t="shared" si="1"/>
        <v/>
      </c>
      <c r="W29" t="str">
        <f t="shared" si="3"/>
        <v/>
      </c>
    </row>
    <row r="30" spans="1:23" x14ac:dyDescent="0.3">
      <c r="A30" s="1">
        <v>3</v>
      </c>
      <c r="B30" t="s">
        <v>45</v>
      </c>
      <c r="C30">
        <v>0.41</v>
      </c>
      <c r="D30">
        <v>0.41</v>
      </c>
      <c r="E30">
        <v>1.86</v>
      </c>
      <c r="F30">
        <v>1.92</v>
      </c>
      <c r="J30">
        <f>IF(K30 &lt;&gt; "",9, 0)</f>
        <v>0</v>
      </c>
      <c r="K30" t="str">
        <f>IF(I185="pos_trend",B185,"")</f>
        <v/>
      </c>
      <c r="L30" t="str">
        <f t="shared" si="0"/>
        <v/>
      </c>
      <c r="M30" t="str">
        <f t="shared" si="2"/>
        <v>revenue, total interest expense, depreciation &amp; amortization expense</v>
      </c>
      <c r="T30">
        <f>IF(U30 &lt;&gt; "",9, 0)</f>
        <v>0</v>
      </c>
      <c r="U30" t="str">
        <f>IF(I178="pos_trend",B178,"")</f>
        <v/>
      </c>
      <c r="V30" t="str">
        <f t="shared" si="1"/>
        <v/>
      </c>
      <c r="W30" t="str">
        <f t="shared" si="3"/>
        <v/>
      </c>
    </row>
    <row r="31" spans="1:23" x14ac:dyDescent="0.3">
      <c r="A31" s="1">
        <v>4</v>
      </c>
      <c r="B31" t="s">
        <v>46</v>
      </c>
      <c r="C31">
        <v>0.48</v>
      </c>
      <c r="D31">
        <v>0.61</v>
      </c>
      <c r="E31">
        <v>1.97</v>
      </c>
      <c r="F31">
        <v>1.77</v>
      </c>
      <c r="J31">
        <f>IF(K31 &lt;&gt; "",10, 0)</f>
        <v>0</v>
      </c>
      <c r="K31" t="str">
        <f>IF(I186="pos_trend",B186,"")</f>
        <v/>
      </c>
      <c r="L31" t="str">
        <f t="shared" si="0"/>
        <v/>
      </c>
      <c r="M31" t="str">
        <f t="shared" si="2"/>
        <v>revenue, total interest expense, depreciation &amp; amortization expense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total interest expense, depreciation &amp; amortization expense</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12</v>
      </c>
      <c r="K33" t="str">
        <f>IF(I195="pos_trend",B195,"")</f>
        <v>Fiscal year is January-December. All values USD millions.</v>
      </c>
      <c r="L33" t="str">
        <f t="shared" si="0"/>
        <v>fiscal year is january-december. all values usd millions.</v>
      </c>
      <c r="M33" t="str">
        <f t="shared" si="2"/>
        <v>revenue, total interest expense, depreciation &amp; amortization expense, fiscal year is january-december. all values usd millions.</v>
      </c>
      <c r="T33">
        <f>IF(U33 &lt;&gt; "",12, 0)</f>
        <v>0</v>
      </c>
      <c r="U33" t="str">
        <f>IF(I231="pos_trend",B231,"")</f>
        <v/>
      </c>
      <c r="V33" t="str">
        <f t="shared" si="1"/>
        <v/>
      </c>
      <c r="W33" t="str">
        <f t="shared" si="3"/>
        <v/>
      </c>
    </row>
    <row r="34" spans="1:23" x14ac:dyDescent="0.3">
      <c r="A34" s="1">
        <v>0</v>
      </c>
      <c r="B34" t="s">
        <v>42</v>
      </c>
      <c r="C34" t="s">
        <v>48</v>
      </c>
      <c r="D34" t="s">
        <v>48</v>
      </c>
      <c r="E34" t="s">
        <v>48</v>
      </c>
      <c r="F34" t="s">
        <v>48</v>
      </c>
      <c r="J34">
        <f>IF(K34 &lt;&gt; "",13, 0)</f>
        <v>0</v>
      </c>
      <c r="K34" t="str">
        <f>IF(I196="pos_trend",B196,"")</f>
        <v/>
      </c>
      <c r="L34" t="str">
        <f t="shared" si="0"/>
        <v/>
      </c>
      <c r="M34" t="str">
        <f t="shared" si="2"/>
        <v>revenue, total interest expense, depreciation &amp; amortization expense, fiscal year is january-december. all values usd millions.</v>
      </c>
      <c r="T34">
        <f>IF(U34 &lt;&gt; "",13, 0)</f>
        <v>0</v>
      </c>
      <c r="U34" t="str">
        <f>IF(I251="pos_trend",B251,"")</f>
        <v/>
      </c>
      <c r="V34" t="str">
        <f t="shared" si="1"/>
        <v/>
      </c>
      <c r="W34" t="str">
        <f t="shared" si="3"/>
        <v/>
      </c>
    </row>
    <row r="35" spans="1:23" x14ac:dyDescent="0.3">
      <c r="A35" s="1">
        <v>1</v>
      </c>
      <c r="B35" t="s">
        <v>43</v>
      </c>
      <c r="C35" t="s">
        <v>49</v>
      </c>
      <c r="D35" t="s">
        <v>50</v>
      </c>
      <c r="E35" t="s">
        <v>51</v>
      </c>
      <c r="F35" t="s">
        <v>52</v>
      </c>
      <c r="J35">
        <f>IF(K35 &lt;&gt; "",14, 0)</f>
        <v>0</v>
      </c>
      <c r="K35" t="str">
        <f>IF(I201="pos_trend",B201,"")</f>
        <v/>
      </c>
      <c r="L35" t="str">
        <f t="shared" si="0"/>
        <v/>
      </c>
      <c r="M35" t="str">
        <f t="shared" si="2"/>
        <v>revenue, total interest expense, depreciation &amp; amortization expense, fiscal year is january-december. all values usd millions.</v>
      </c>
      <c r="T35">
        <f>IF(U35 &lt;&gt; "",14, 0)</f>
        <v>0</v>
      </c>
      <c r="U35" t="str">
        <f>IF(I279="pos_trend",B279,"")</f>
        <v/>
      </c>
      <c r="V35" t="str">
        <f t="shared" si="1"/>
        <v/>
      </c>
      <c r="W35" t="str">
        <f t="shared" si="3"/>
        <v/>
      </c>
    </row>
    <row r="36" spans="1:23" x14ac:dyDescent="0.3">
      <c r="A36" s="1">
        <v>2</v>
      </c>
      <c r="B36" t="s">
        <v>44</v>
      </c>
      <c r="C36" t="s">
        <v>53</v>
      </c>
      <c r="D36" t="s">
        <v>54</v>
      </c>
      <c r="E36" t="s">
        <v>55</v>
      </c>
      <c r="F36" t="s">
        <v>56</v>
      </c>
      <c r="J36">
        <f>IF(K36 &lt;&gt; "",15, 0)</f>
        <v>0</v>
      </c>
      <c r="K36" t="str">
        <f>IF(I202="pos_trend",B202,"")</f>
        <v/>
      </c>
      <c r="L36" t="str">
        <f t="shared" si="0"/>
        <v/>
      </c>
      <c r="M36" t="str">
        <f t="shared" si="2"/>
        <v>revenue, total interest expense, depreciation &amp; amortization expense, fiscal year is january-december. all values usd millions.</v>
      </c>
      <c r="T36">
        <f>IF(U36 &lt;&gt; "",15, 0)</f>
        <v>0</v>
      </c>
      <c r="U36" t="str">
        <f>IF(I336="pos_trend",B336,"")</f>
        <v/>
      </c>
      <c r="V36" t="str">
        <f t="shared" si="1"/>
        <v/>
      </c>
      <c r="W36" t="str">
        <f t="shared" si="3"/>
        <v/>
      </c>
    </row>
    <row r="37" spans="1:23" x14ac:dyDescent="0.3">
      <c r="A37" s="1">
        <v>3</v>
      </c>
      <c r="B37" t="s">
        <v>45</v>
      </c>
      <c r="C37" t="s">
        <v>57</v>
      </c>
      <c r="D37" t="s">
        <v>58</v>
      </c>
      <c r="E37" t="s">
        <v>59</v>
      </c>
      <c r="F37" t="s">
        <v>60</v>
      </c>
      <c r="J37">
        <f>IF(K37 &lt;&gt; "",16, 0)</f>
        <v>0</v>
      </c>
      <c r="K37" t="str">
        <f>IF(I203="pos_trend",B203,"")</f>
        <v/>
      </c>
      <c r="L37" t="str">
        <f t="shared" si="0"/>
        <v/>
      </c>
      <c r="M37" t="str">
        <f t="shared" si="2"/>
        <v>revenue, total interest expense, depreciation &amp; amortization expense, fiscal year is january-december. all values usd millions.</v>
      </c>
      <c r="T37">
        <f>IF(U37 &lt;&gt; "",16, 0)</f>
        <v>16</v>
      </c>
      <c r="U37" t="str">
        <f>IF(I235="pos_trend",B235,"")</f>
        <v>Additional Paid-In Capital/Capital Surplus</v>
      </c>
      <c r="V37" t="str">
        <f t="shared" si="1"/>
        <v>additional paid-in capital/capital surplus</v>
      </c>
      <c r="W37" t="str">
        <f t="shared" si="3"/>
        <v>, additional paid-in capital/capital surplus</v>
      </c>
    </row>
    <row r="38" spans="1:23" x14ac:dyDescent="0.3">
      <c r="A38" s="1">
        <v>4</v>
      </c>
      <c r="B38" t="s">
        <v>61</v>
      </c>
      <c r="C38" t="s">
        <v>62</v>
      </c>
      <c r="D38" t="s">
        <v>63</v>
      </c>
      <c r="E38" t="s">
        <v>64</v>
      </c>
      <c r="F38" t="s">
        <v>51</v>
      </c>
      <c r="J38">
        <f>IF(K38 &lt;&gt; "",17, 0)</f>
        <v>0</v>
      </c>
      <c r="K38" t="str">
        <f>IF(I351="pos_trend",B351,"")</f>
        <v/>
      </c>
      <c r="L38" t="str">
        <f t="shared" si="0"/>
        <v/>
      </c>
      <c r="M38" t="str">
        <f t="shared" si="2"/>
        <v>revenue, total interest expense, depreciation &amp; amortization expense, fiscal year is january-december. all values usd millions.</v>
      </c>
      <c r="T38">
        <f>IF(U38 &lt;&gt; "",17, 0)</f>
        <v>0</v>
      </c>
      <c r="U38" t="str">
        <f>IF(I236="pos_trend",B236,"")</f>
        <v/>
      </c>
      <c r="V38" t="str">
        <f t="shared" si="1"/>
        <v/>
      </c>
      <c r="W38" t="str">
        <f t="shared" si="3"/>
        <v>, additional paid-in capital/capital surplus</v>
      </c>
    </row>
    <row r="39" spans="1:23" x14ac:dyDescent="0.3">
      <c r="A39" s="1">
        <v>5</v>
      </c>
      <c r="B39" t="s">
        <v>65</v>
      </c>
      <c r="C39" t="s">
        <v>66</v>
      </c>
      <c r="D39" t="s">
        <v>67</v>
      </c>
      <c r="E39" t="s">
        <v>68</v>
      </c>
      <c r="F39" t="s">
        <v>69</v>
      </c>
      <c r="K39" t="str">
        <f>IF(I352="pos_trend",B352,"")</f>
        <v/>
      </c>
      <c r="M39" t="str">
        <f t="shared" si="2"/>
        <v>revenue, total interest expense, depreciation &amp; amortization expense, fiscal year is january-december. all values usd millions.</v>
      </c>
      <c r="W39" t="str">
        <f t="shared" si="3"/>
        <v>, additional paid-in capital/capital surplus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revenue, total interest expense, depreciation &amp; amortization expense, and fiscal year is january-december. all values usd millions.</v>
      </c>
      <c r="T40">
        <f>MAX(T22:T39)</f>
        <v>16</v>
      </c>
      <c r="U40" t="str">
        <f>VLOOKUP(T40,T22:U39,2,FALSE)</f>
        <v>Additional Paid-In Capital/Capital Surplus</v>
      </c>
      <c r="W40" t="str">
        <f>IF(IFERROR(FIND(",",W39),TRUE)=TRUE,W39,IF(NOT(EXACT(U40,UPPER(U40))),SUBSTITUTE(W39,LOWER(U40),"and "&amp;LOWER(U40)),SUBSTITUTE(W39,U40,"and "&amp;U40)))</f>
        <v>, and additional paid-in capital/capital surplus</v>
      </c>
    </row>
    <row r="41" spans="1:23" x14ac:dyDescent="0.3">
      <c r="B41" s="1" t="s">
        <v>70</v>
      </c>
      <c r="C41" s="1" t="s">
        <v>71</v>
      </c>
      <c r="D41" s="1" t="s">
        <v>72</v>
      </c>
      <c r="E41" s="1" t="s">
        <v>73</v>
      </c>
      <c r="F41" s="1" t="s">
        <v>74</v>
      </c>
    </row>
    <row r="42" spans="1:23" x14ac:dyDescent="0.3">
      <c r="A42" s="1">
        <v>0</v>
      </c>
      <c r="B42" t="s">
        <v>75</v>
      </c>
      <c r="C42" t="s">
        <v>76</v>
      </c>
      <c r="D42" t="s">
        <v>77</v>
      </c>
      <c r="E42" t="s">
        <v>78</v>
      </c>
      <c r="F42" t="s">
        <v>77</v>
      </c>
      <c r="K42" t="str">
        <f>SUBSTITUTE(IF(M40&lt;&gt;"", D1 &amp; " has managed to increase " &amp; M40 &amp; " each year since " &amp; C144, "No positive trends")," , "," ")</f>
        <v>Agree Realty has managed to increase revenue, total interest expense, depreciation &amp; amortization expense, and fiscal year is january-december. all values usd millions. each year since 2012</v>
      </c>
      <c r="U42" t="str">
        <f>SUBSTITUTE(IF(W40&lt;&gt;"", D1 &amp; " has managed to increase " &amp; W40 &amp; " each year since " &amp; C144, "No positive trends")," , "," ")</f>
        <v>Agree Realty has managed to increase and additional paid-in capital/capital surplus each year since 2012</v>
      </c>
    </row>
    <row r="43" spans="1:23" x14ac:dyDescent="0.3">
      <c r="A43" s="1">
        <v>1</v>
      </c>
      <c r="B43" t="s">
        <v>79</v>
      </c>
      <c r="C43" t="s">
        <v>80</v>
      </c>
      <c r="D43" t="s">
        <v>81</v>
      </c>
      <c r="E43" t="s">
        <v>82</v>
      </c>
      <c r="F43" t="s">
        <v>83</v>
      </c>
    </row>
    <row r="44" spans="1:23" x14ac:dyDescent="0.3">
      <c r="A44" s="1">
        <v>2</v>
      </c>
      <c r="B44" t="s">
        <v>84</v>
      </c>
      <c r="C44" t="s">
        <v>85</v>
      </c>
      <c r="D44" t="s">
        <v>86</v>
      </c>
      <c r="E44" t="s">
        <v>87</v>
      </c>
      <c r="F44" t="s">
        <v>88</v>
      </c>
    </row>
    <row r="45" spans="1:23" x14ac:dyDescent="0.3">
      <c r="A45" s="1">
        <v>3</v>
      </c>
      <c r="B45" t="s">
        <v>89</v>
      </c>
      <c r="C45" t="s">
        <v>90</v>
      </c>
      <c r="D45" t="s">
        <v>91</v>
      </c>
      <c r="E45" t="s">
        <v>92</v>
      </c>
      <c r="F45" t="s">
        <v>93</v>
      </c>
    </row>
    <row r="47" spans="1:23" x14ac:dyDescent="0.3">
      <c r="B47" s="1" t="s">
        <v>94</v>
      </c>
      <c r="C47" s="1" t="s">
        <v>38</v>
      </c>
      <c r="D47" s="1" t="s">
        <v>39</v>
      </c>
      <c r="E47" s="1" t="s">
        <v>40</v>
      </c>
      <c r="F47" s="1" t="s">
        <v>41</v>
      </c>
    </row>
    <row r="48" spans="1:23" x14ac:dyDescent="0.3">
      <c r="A48" s="1">
        <v>0</v>
      </c>
      <c r="B48" t="s">
        <v>95</v>
      </c>
      <c r="C48">
        <v>0.39</v>
      </c>
      <c r="D48">
        <v>0.4</v>
      </c>
      <c r="E48">
        <v>1.77</v>
      </c>
      <c r="F48">
        <v>1.7</v>
      </c>
    </row>
    <row r="49" spans="1:14" x14ac:dyDescent="0.3">
      <c r="A49" s="1">
        <v>1</v>
      </c>
      <c r="B49" t="s">
        <v>96</v>
      </c>
      <c r="C49">
        <v>0.39</v>
      </c>
      <c r="D49">
        <v>0.4</v>
      </c>
      <c r="E49">
        <v>1.78</v>
      </c>
      <c r="F49">
        <v>1.7</v>
      </c>
    </row>
    <row r="50" spans="1:14" x14ac:dyDescent="0.3">
      <c r="A50" s="1">
        <v>2</v>
      </c>
      <c r="B50" t="s">
        <v>97</v>
      </c>
      <c r="C50">
        <v>0.39</v>
      </c>
      <c r="D50">
        <v>0.4</v>
      </c>
      <c r="E50">
        <v>1.78</v>
      </c>
      <c r="F50">
        <v>1.71</v>
      </c>
    </row>
    <row r="51" spans="1:14" x14ac:dyDescent="0.3">
      <c r="A51" s="1">
        <v>3</v>
      </c>
      <c r="B51" t="s">
        <v>98</v>
      </c>
      <c r="C51">
        <v>0.39</v>
      </c>
      <c r="D51">
        <v>0.4</v>
      </c>
      <c r="E51">
        <v>1.77</v>
      </c>
      <c r="F51">
        <v>1.71</v>
      </c>
    </row>
    <row r="52" spans="1:14" x14ac:dyDescent="0.3">
      <c r="A52" s="1">
        <v>4</v>
      </c>
      <c r="B52" t="s">
        <v>99</v>
      </c>
      <c r="C52">
        <v>0.4</v>
      </c>
      <c r="D52">
        <v>0.42</v>
      </c>
      <c r="E52">
        <v>1.67</v>
      </c>
      <c r="F52">
        <v>1.76</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106</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ADC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111</v>
      </c>
      <c r="F61">
        <v>0.19</v>
      </c>
      <c r="I61" t="str">
        <f t="shared" si="4"/>
        <v>N/A</v>
      </c>
      <c r="J61">
        <f t="shared" si="5"/>
        <v>-0.187</v>
      </c>
      <c r="K61">
        <f t="shared" si="6"/>
        <v>0</v>
      </c>
      <c r="L61">
        <f t="shared" si="7"/>
        <v>0</v>
      </c>
      <c r="M61">
        <f t="shared" si="8"/>
        <v>0.19</v>
      </c>
      <c r="N61">
        <f t="shared" si="9"/>
        <v>0</v>
      </c>
    </row>
    <row r="62" spans="1:14" x14ac:dyDescent="0.3">
      <c r="A62" s="1">
        <v>1</v>
      </c>
      <c r="B62" t="s">
        <v>112</v>
      </c>
      <c r="C62" t="s">
        <v>113</v>
      </c>
      <c r="F62">
        <v>0.22</v>
      </c>
      <c r="I62" t="str">
        <f t="shared" si="4"/>
        <v>N/A</v>
      </c>
      <c r="J62">
        <f t="shared" si="5"/>
        <v>-0.34399999999999997</v>
      </c>
      <c r="K62">
        <f t="shared" si="6"/>
        <v>0</v>
      </c>
      <c r="L62">
        <f t="shared" si="7"/>
        <v>0</v>
      </c>
      <c r="M62">
        <f t="shared" si="8"/>
        <v>0.22</v>
      </c>
      <c r="N62">
        <f t="shared" si="9"/>
        <v>0</v>
      </c>
    </row>
    <row r="63" spans="1:14" x14ac:dyDescent="0.3">
      <c r="A63" s="1">
        <v>2</v>
      </c>
      <c r="B63" t="s">
        <v>114</v>
      </c>
      <c r="C63" t="s">
        <v>115</v>
      </c>
      <c r="F63">
        <v>0.08</v>
      </c>
      <c r="I63" t="str">
        <f t="shared" si="4"/>
        <v>N/A</v>
      </c>
      <c r="J63">
        <f t="shared" si="5"/>
        <v>-0.10199999999999999</v>
      </c>
      <c r="K63">
        <f t="shared" si="6"/>
        <v>0</v>
      </c>
      <c r="L63">
        <f t="shared" si="7"/>
        <v>0</v>
      </c>
      <c r="M63">
        <f t="shared" si="8"/>
        <v>0.08</v>
      </c>
      <c r="N63">
        <f t="shared" si="9"/>
        <v>0</v>
      </c>
    </row>
    <row r="64" spans="1:14" x14ac:dyDescent="0.3">
      <c r="A64" s="1">
        <v>3</v>
      </c>
      <c r="B64" t="s">
        <v>116</v>
      </c>
      <c r="C64" t="s">
        <v>117</v>
      </c>
      <c r="F64">
        <v>0.12</v>
      </c>
      <c r="I64" t="str">
        <f t="shared" si="4"/>
        <v>N/A</v>
      </c>
      <c r="J64">
        <f t="shared" si="5"/>
        <v>-0.04</v>
      </c>
      <c r="K64">
        <f t="shared" si="6"/>
        <v>0</v>
      </c>
      <c r="L64">
        <f t="shared" si="7"/>
        <v>0</v>
      </c>
      <c r="M64">
        <f t="shared" si="8"/>
        <v>0.12</v>
      </c>
      <c r="N64">
        <f t="shared" si="9"/>
        <v>0</v>
      </c>
    </row>
    <row r="65" spans="1:14" x14ac:dyDescent="0.3">
      <c r="A65" s="1">
        <v>4</v>
      </c>
      <c r="B65" t="s">
        <v>118</v>
      </c>
      <c r="C65" t="s">
        <v>119</v>
      </c>
      <c r="F65">
        <v>0.08</v>
      </c>
      <c r="I65" t="str">
        <f t="shared" si="4"/>
        <v>N/A</v>
      </c>
      <c r="J65">
        <f t="shared" si="5"/>
        <v>-9.0000000000000011E-3</v>
      </c>
      <c r="K65">
        <f t="shared" si="6"/>
        <v>0</v>
      </c>
      <c r="L65">
        <f t="shared" si="7"/>
        <v>0</v>
      </c>
      <c r="M65">
        <f t="shared" si="8"/>
        <v>0.08</v>
      </c>
      <c r="N65">
        <f t="shared" si="9"/>
        <v>0</v>
      </c>
    </row>
    <row r="66" spans="1:14" x14ac:dyDescent="0.3">
      <c r="A66" s="1">
        <v>5</v>
      </c>
      <c r="B66" t="s">
        <v>120</v>
      </c>
      <c r="C66" t="s">
        <v>121</v>
      </c>
      <c r="I66" t="str">
        <f t="shared" si="4"/>
        <v>N/A</v>
      </c>
      <c r="J66">
        <f t="shared" si="5"/>
        <v>9.0999999999999998E-2</v>
      </c>
      <c r="K66">
        <f t="shared" si="6"/>
        <v>0</v>
      </c>
      <c r="L66">
        <f t="shared" si="7"/>
        <v>0</v>
      </c>
      <c r="M66">
        <f t="shared" si="8"/>
        <v>0</v>
      </c>
      <c r="N66">
        <f t="shared" si="9"/>
        <v>0</v>
      </c>
    </row>
    <row r="67" spans="1:14" x14ac:dyDescent="0.3">
      <c r="D67" t="s">
        <v>122</v>
      </c>
      <c r="E67" t="str">
        <f>C1</f>
        <v>Agree Realty Corporation (ADC)</v>
      </c>
      <c r="I67" t="str">
        <f t="shared" si="4"/>
        <v>N/A</v>
      </c>
      <c r="J67">
        <f t="shared" si="5"/>
        <v>0</v>
      </c>
      <c r="K67" t="str">
        <f t="shared" si="6"/>
        <v>Comp Average</v>
      </c>
      <c r="L67" t="str">
        <f t="shared" si="7"/>
        <v>Agree Realty Corporation (ADC)</v>
      </c>
      <c r="M67">
        <f t="shared" si="8"/>
        <v>0</v>
      </c>
      <c r="N67">
        <f t="shared" si="9"/>
        <v>0</v>
      </c>
    </row>
    <row r="68" spans="1:14" x14ac:dyDescent="0.3">
      <c r="A68" s="1">
        <v>0</v>
      </c>
      <c r="B68" t="s">
        <v>123</v>
      </c>
      <c r="C68" t="s">
        <v>124</v>
      </c>
      <c r="D68">
        <f ca="1">AVERAGE(VALUE(INDIRECT("J"&amp;(MATCH(B68,B69:B500,0)+68))),VALUE(INDIRECT("J"&amp;(MATCH(B68,B69:B500,0)+79))),VALUE(INDIRECT("J"&amp;(MATCH(B68,B69:B500,0)+90))),VALUE(INDIRECT("J"&amp;(MATCH(B68,B69:B500,0)+101))))</f>
        <v>3530000000</v>
      </c>
      <c r="E68" t="str">
        <f t="shared" ref="E68:E76" ca="1" si="10">IF(AND(C68&lt;&gt;"",D68&lt;&gt;0),IF(VALUE(J68)&gt;VALUE(K68),"above average","below average"),"no data")</f>
        <v>below average</v>
      </c>
      <c r="I68" t="str">
        <f t="shared" ca="1" si="4"/>
        <v>N/A</v>
      </c>
      <c r="J68">
        <f t="shared" si="5"/>
        <v>1360000000</v>
      </c>
      <c r="K68">
        <f t="shared" ca="1" si="6"/>
        <v>3530000000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127</v>
      </c>
      <c r="D70">
        <f ca="1">AVERAGE(VALUE(INDIRECT("J"&amp;(MATCH(B70,B71:B502,0)+70))),VALUE(INDIRECT("J"&amp;(MATCH(B70,B71:B502,0)+81))),VALUE(INDIRECT("J"&amp;(MATCH(B70,B71:B502,0)+92))),VALUE(INDIRECT("J"&amp;(MATCH(B70,B71:B502,0)+103))))</f>
        <v>26.495000000000001</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21.90</v>
      </c>
      <c r="K70">
        <f t="shared" ca="1" si="6"/>
        <v>26.495000000000001</v>
      </c>
      <c r="L70" t="str">
        <f t="shared" ca="1" si="7"/>
        <v>below average</v>
      </c>
      <c r="M70" t="str">
        <f t="shared" ca="1" si="8"/>
        <v/>
      </c>
      <c r="N70" t="str">
        <f t="shared" ca="1" si="9"/>
        <v/>
      </c>
    </row>
    <row r="71" spans="1:14" x14ac:dyDescent="0.3">
      <c r="A71" s="1">
        <v>3</v>
      </c>
      <c r="B71" t="s">
        <v>128</v>
      </c>
      <c r="C71" t="s">
        <v>129</v>
      </c>
      <c r="D71">
        <f ca="1">AVERAGE(VALUE(INDIRECT("J"&amp;(MATCH(B71,B72:B503,0)+71))),VALUE(INDIRECT("J"&amp;(MATCH(B71,B72:B503,0)+82))),VALUE(INDIRECT("J"&amp;(MATCH(B71,B72:B503,0)+93))),VALUE(INDIRECT("J"&amp;(MATCH(B71,B72:B503,0)+104))))</f>
        <v>26.84</v>
      </c>
      <c r="E71" t="str">
        <f t="shared" ca="1" si="10"/>
        <v>above average</v>
      </c>
      <c r="F71" t="str">
        <f t="shared" ca="1" si="11"/>
        <v>forward p/e</v>
      </c>
      <c r="G71" t="str">
        <f t="shared" ref="G71:G76" ca="1" si="12">IF(F71&lt;&gt;"", G70 &amp; ", " &amp; IFERROR(LEFT(F71,FIND("(",F71) - 2),F71),G70)</f>
        <v>, forward p/e</v>
      </c>
      <c r="I71" t="str">
        <f t="shared" ca="1" si="4"/>
        <v>N/A</v>
      </c>
      <c r="J71" t="str">
        <f t="shared" si="5"/>
        <v>27.75</v>
      </c>
      <c r="K71">
        <f t="shared" ca="1" si="6"/>
        <v>26.84</v>
      </c>
      <c r="L71" t="str">
        <f t="shared" ca="1" si="7"/>
        <v>above average</v>
      </c>
      <c r="M71" t="str">
        <f t="shared" ca="1" si="8"/>
        <v>forward p/e</v>
      </c>
      <c r="N71" t="str">
        <f t="shared" ca="1" si="9"/>
        <v>, forward p/e</v>
      </c>
    </row>
    <row r="72" spans="1:14" x14ac:dyDescent="0.3">
      <c r="A72" s="1">
        <v>4</v>
      </c>
      <c r="B72" t="s">
        <v>130</v>
      </c>
      <c r="C72" t="s">
        <v>131</v>
      </c>
      <c r="D72">
        <f ca="1">AVERAGE(VALUE(INDIRECT("J"&amp;(MATCH(B72,B73:B504,0)+72))),VALUE(INDIRECT("J"&amp;(MATCH(B72,B73:B504,0)+83))),VALUE(INDIRECT("J"&amp;(MATCH(B72,B73:B504,0)+94))),VALUE(INDIRECT("J"&amp;(MATCH(B72,B73:B504,0)+105))))</f>
        <v>7.5200000000000005</v>
      </c>
      <c r="E72" t="str">
        <f t="shared" ca="1" si="10"/>
        <v>below average</v>
      </c>
      <c r="F72" t="str">
        <f t="shared" ca="1" si="11"/>
        <v/>
      </c>
      <c r="G72" t="str">
        <f t="shared" ca="1" si="12"/>
        <v>, forward p/e</v>
      </c>
      <c r="I72" t="str">
        <f t="shared" ca="1" si="4"/>
        <v>N/A</v>
      </c>
      <c r="J72" t="str">
        <f t="shared" si="5"/>
        <v>-29.66</v>
      </c>
      <c r="K72">
        <f t="shared" ca="1" si="6"/>
        <v>7.5200000000000005</v>
      </c>
      <c r="L72" t="str">
        <f t="shared" ca="1" si="7"/>
        <v>below average</v>
      </c>
      <c r="M72" t="str">
        <f t="shared" ca="1" si="8"/>
        <v/>
      </c>
      <c r="N72" t="str">
        <f t="shared" ca="1" si="9"/>
        <v>, forward p/e</v>
      </c>
    </row>
    <row r="73" spans="1:14" x14ac:dyDescent="0.3">
      <c r="A73" s="1">
        <v>5</v>
      </c>
      <c r="B73" t="s">
        <v>132</v>
      </c>
      <c r="C73" t="s">
        <v>133</v>
      </c>
      <c r="D73">
        <f ca="1">AVERAGE(VALUE(INDIRECT("J"&amp;(MATCH(B73,B74:B505,0)+73))),VALUE(INDIRECT("J"&amp;(MATCH(B73,B74:B505,0)+84))),VALUE(INDIRECT("J"&amp;(MATCH(B73,B74:B505,0)+95))),VALUE(INDIRECT("J"&amp;(MATCH(B73,B74:B505,0)+106))))</f>
        <v>7.5525000000000002</v>
      </c>
      <c r="E73" t="str">
        <f t="shared" ca="1" si="10"/>
        <v>above average</v>
      </c>
      <c r="F73" t="str">
        <f t="shared" ca="1" si="11"/>
        <v>price/sales (ttm)</v>
      </c>
      <c r="G73" t="str">
        <f t="shared" ca="1" si="12"/>
        <v>, forward p/e, price/sales</v>
      </c>
      <c r="I73" t="str">
        <f t="shared" ca="1" si="4"/>
        <v>N/A</v>
      </c>
      <c r="J73" t="str">
        <f t="shared" si="5"/>
        <v>13.86</v>
      </c>
      <c r="K73">
        <f t="shared" ca="1" si="6"/>
        <v>7.5525000000000002</v>
      </c>
      <c r="L73" t="str">
        <f t="shared" ca="1" si="7"/>
        <v>above average</v>
      </c>
      <c r="M73" t="str">
        <f t="shared" ca="1" si="8"/>
        <v>price/sales (ttm)</v>
      </c>
      <c r="N73" t="str">
        <f t="shared" ca="1" si="9"/>
        <v>, forward p/e, price/sales</v>
      </c>
    </row>
    <row r="74" spans="1:14" x14ac:dyDescent="0.3">
      <c r="A74" s="1">
        <v>6</v>
      </c>
      <c r="B74" t="s">
        <v>134</v>
      </c>
      <c r="C74" t="s">
        <v>135</v>
      </c>
      <c r="D74">
        <f ca="1">AVERAGE(VALUE(INDIRECT("J"&amp;(MATCH(B74,B75:B506,0)+74))),VALUE(INDIRECT("J"&amp;(MATCH(B74,B75:B506,0)+85))),VALUE(INDIRECT("J"&amp;(MATCH(B74,B75:B506,0)+96))),VALUE(INDIRECT("J"&amp;(MATCH(B74,B75:B506,0)+107))))</f>
        <v>1.8024999999999998</v>
      </c>
      <c r="E74" t="str">
        <f t="shared" ca="1" si="10"/>
        <v>below average</v>
      </c>
      <c r="F74" t="str">
        <f t="shared" ca="1" si="11"/>
        <v/>
      </c>
      <c r="G74" t="str">
        <f t="shared" ca="1" si="12"/>
        <v>, forward p/e, price/sales</v>
      </c>
      <c r="I74" t="str">
        <f t="shared" ca="1" si="4"/>
        <v>N/A</v>
      </c>
      <c r="J74" t="str">
        <f t="shared" si="5"/>
        <v>1.79</v>
      </c>
      <c r="K74">
        <f t="shared" ca="1" si="6"/>
        <v>1.8024999999999998</v>
      </c>
      <c r="L74" t="str">
        <f t="shared" ca="1" si="7"/>
        <v>below average</v>
      </c>
      <c r="M74" t="str">
        <f t="shared" ca="1" si="8"/>
        <v/>
      </c>
      <c r="N74" t="str">
        <f t="shared" ca="1" si="9"/>
        <v>, forward p/e, price/sales</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price/sales</v>
      </c>
      <c r="I75" t="str">
        <f t="shared" ca="1" si="4"/>
        <v>N/A</v>
      </c>
      <c r="J75">
        <f t="shared" si="5"/>
        <v>0</v>
      </c>
      <c r="K75">
        <f t="shared" ca="1" si="6"/>
        <v>0</v>
      </c>
      <c r="L75" t="str">
        <f t="shared" ca="1" si="7"/>
        <v>no data</v>
      </c>
      <c r="M75" t="str">
        <f t="shared" ca="1" si="8"/>
        <v/>
      </c>
      <c r="N75" t="str">
        <f t="shared" ca="1" si="9"/>
        <v>, forward p/e, price/sales</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price/sales</v>
      </c>
      <c r="I76" t="str">
        <f t="shared" ca="1" si="4"/>
        <v>N/A</v>
      </c>
      <c r="J76">
        <f t="shared" si="5"/>
        <v>0</v>
      </c>
      <c r="K76">
        <f t="shared" ca="1" si="6"/>
        <v>0</v>
      </c>
      <c r="L76" t="str">
        <f t="shared" ca="1" si="7"/>
        <v>no data</v>
      </c>
      <c r="M76" t="str">
        <f t="shared" ca="1" si="8"/>
        <v/>
      </c>
      <c r="N76" t="str">
        <f t="shared" ca="1" si="9"/>
        <v>, forward p/e, price/sales</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forward p/e, price/sales</v>
      </c>
      <c r="I77" t="str">
        <f t="shared" ca="1" si="4"/>
        <v>N/A</v>
      </c>
      <c r="J77">
        <f t="shared" si="5"/>
        <v>0</v>
      </c>
      <c r="K77">
        <f t="shared" si="6"/>
        <v>0</v>
      </c>
      <c r="L77">
        <f t="shared" si="7"/>
        <v>0</v>
      </c>
      <c r="M77" t="str">
        <f t="shared" ca="1" si="8"/>
        <v>price/sales</v>
      </c>
      <c r="N77" t="str">
        <f t="shared" ca="1" si="9"/>
        <v>forward p/e, price/sales</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Agree Realty may be overvalued. The company has a higher forward p/e, price/sales than the comparable average</v>
      </c>
      <c r="I78" t="str">
        <f t="shared" ca="1" si="4"/>
        <v>N/A</v>
      </c>
      <c r="J78" t="str">
        <f t="shared" si="5"/>
        <v>Dec 31, 2016</v>
      </c>
      <c r="K78" t="str">
        <f t="shared" ca="1" si="6"/>
        <v>There are some indications that Agree Realty may be overvalued. The company has a higher forward p/e, price/sales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143</v>
      </c>
      <c r="F81" t="str">
        <f t="shared" ref="F81:F87" ca="1" si="13">IF(E70="below average",LOWER(TRIM(IF(ISNUMBER(VALUE(RIGHT(B70,1))),REPLACE(B70,LEN(B70),1,""),B70))),"")</f>
        <v>trailing p/e</v>
      </c>
      <c r="G81" t="str">
        <f ca="1">IFERROR(LEFT(F81,FIND("(",F81) - 2),F81)</f>
        <v>trailing p/e</v>
      </c>
      <c r="I81" t="str">
        <f t="shared" ca="1" si="4"/>
        <v>N/A</v>
      </c>
      <c r="J81">
        <f t="shared" si="5"/>
        <v>0.53369999999999995</v>
      </c>
      <c r="K81">
        <f t="shared" si="6"/>
        <v>0</v>
      </c>
      <c r="L81">
        <f t="shared" si="7"/>
        <v>0</v>
      </c>
      <c r="M81" t="str">
        <f t="shared" ca="1" si="8"/>
        <v>trailing p/e</v>
      </c>
      <c r="N81" t="str">
        <f t="shared" ca="1" si="9"/>
        <v>trailing p/e</v>
      </c>
    </row>
    <row r="82" spans="1:14" x14ac:dyDescent="0.3">
      <c r="A82" s="1">
        <v>1</v>
      </c>
      <c r="B82" t="s">
        <v>144</v>
      </c>
      <c r="C82" t="s">
        <v>145</v>
      </c>
      <c r="F82" t="str">
        <f t="shared" ca="1" si="13"/>
        <v/>
      </c>
      <c r="G82" t="str">
        <f t="shared" ref="G82:G87" ca="1" si="14">IF(F82&lt;&gt;"", G81 &amp; ", " &amp; IFERROR(LEFT(F82,FIND("(",F82) - 2),F82),G81)</f>
        <v>trailing p/e</v>
      </c>
      <c r="I82" t="str">
        <f t="shared" ca="1" si="4"/>
        <v>N/A</v>
      </c>
      <c r="J82">
        <f t="shared" si="5"/>
        <v>0.55630000000000002</v>
      </c>
      <c r="K82">
        <f t="shared" si="6"/>
        <v>0</v>
      </c>
      <c r="L82">
        <f t="shared" si="7"/>
        <v>0</v>
      </c>
      <c r="M82" t="str">
        <f t="shared" ca="1" si="8"/>
        <v/>
      </c>
      <c r="N82" t="str">
        <f t="shared" ca="1" si="9"/>
        <v>trailing p/e</v>
      </c>
    </row>
    <row r="83" spans="1:14" x14ac:dyDescent="0.3">
      <c r="F83" t="str">
        <f t="shared" ca="1" si="13"/>
        <v>peg ratio (5 yr expected)</v>
      </c>
      <c r="G83" t="str">
        <f t="shared" ca="1" si="14"/>
        <v>trailing p/e, peg ratio</v>
      </c>
      <c r="I83" t="str">
        <f t="shared" ca="1" si="4"/>
        <v>N/A</v>
      </c>
      <c r="J83">
        <f t="shared" si="5"/>
        <v>0</v>
      </c>
      <c r="K83">
        <f t="shared" si="6"/>
        <v>0</v>
      </c>
      <c r="L83">
        <f t="shared" si="7"/>
        <v>0</v>
      </c>
      <c r="M83" t="str">
        <f t="shared" ca="1" si="8"/>
        <v>peg ratio (5 yr expected)</v>
      </c>
      <c r="N83" t="str">
        <f t="shared" ca="1" si="9"/>
        <v>trailing p/e, peg ratio</v>
      </c>
    </row>
    <row r="84" spans="1:14" x14ac:dyDescent="0.3">
      <c r="A84" s="1">
        <v>0</v>
      </c>
      <c r="B84" t="s">
        <v>146</v>
      </c>
      <c r="C84" t="s">
        <v>147</v>
      </c>
      <c r="F84" t="str">
        <f t="shared" ca="1" si="13"/>
        <v/>
      </c>
      <c r="G84" t="str">
        <f t="shared" ca="1" si="14"/>
        <v>trailing p/e, peg ratio</v>
      </c>
      <c r="I84" t="str">
        <f t="shared" ca="1" si="4"/>
        <v>N/A</v>
      </c>
      <c r="J84">
        <f t="shared" si="5"/>
        <v>3.4300000000000004E-2</v>
      </c>
      <c r="K84">
        <f t="shared" si="6"/>
        <v>0</v>
      </c>
      <c r="L84">
        <f t="shared" si="7"/>
        <v>0</v>
      </c>
      <c r="M84" t="str">
        <f t="shared" ca="1" si="8"/>
        <v/>
      </c>
      <c r="N84" t="str">
        <f t="shared" ca="1" si="9"/>
        <v>trailing p/e, peg ratio</v>
      </c>
    </row>
    <row r="85" spans="1:14" x14ac:dyDescent="0.3">
      <c r="A85" s="1">
        <v>1</v>
      </c>
      <c r="B85" t="s">
        <v>148</v>
      </c>
      <c r="C85" t="s">
        <v>149</v>
      </c>
      <c r="F85" t="str">
        <f t="shared" ca="1" si="13"/>
        <v>price/book (mrq)</v>
      </c>
      <c r="G85" t="str">
        <f t="shared" ca="1" si="14"/>
        <v>trailing p/e, peg ratio, price/book</v>
      </c>
      <c r="I85" t="str">
        <f t="shared" ca="1" si="4"/>
        <v>N/A</v>
      </c>
      <c r="J85">
        <f t="shared" si="5"/>
        <v>9.3100000000000002E-2</v>
      </c>
      <c r="K85">
        <f t="shared" si="6"/>
        <v>0</v>
      </c>
      <c r="L85">
        <f t="shared" si="7"/>
        <v>0</v>
      </c>
      <c r="M85" t="str">
        <f t="shared" ca="1" si="8"/>
        <v>price/book (mrq)</v>
      </c>
      <c r="N85" t="str">
        <f t="shared" ca="1" si="9"/>
        <v>trailing p/e, peg ratio, price/book</v>
      </c>
    </row>
    <row r="86" spans="1:14" x14ac:dyDescent="0.3">
      <c r="F86" t="str">
        <f t="shared" ca="1" si="13"/>
        <v/>
      </c>
      <c r="G86" t="str">
        <f t="shared" ca="1" si="14"/>
        <v>trailing p/e, peg ratio, price/book</v>
      </c>
      <c r="I86" t="str">
        <f t="shared" ca="1" si="4"/>
        <v>N/A</v>
      </c>
      <c r="J86">
        <f t="shared" si="5"/>
        <v>0</v>
      </c>
      <c r="K86">
        <f t="shared" si="6"/>
        <v>0</v>
      </c>
      <c r="L86">
        <f t="shared" si="7"/>
        <v>0</v>
      </c>
      <c r="M86" t="str">
        <f t="shared" ca="1" si="8"/>
        <v/>
      </c>
      <c r="N86" t="str">
        <f t="shared" ca="1" si="9"/>
        <v>trailing p/e, peg ratio, price/book</v>
      </c>
    </row>
    <row r="87" spans="1:14" x14ac:dyDescent="0.3">
      <c r="A87" s="1">
        <v>0</v>
      </c>
      <c r="B87" t="s">
        <v>150</v>
      </c>
      <c r="C87" t="s">
        <v>151</v>
      </c>
      <c r="F87" t="str">
        <f t="shared" ca="1" si="13"/>
        <v/>
      </c>
      <c r="G87" t="str">
        <f t="shared" ca="1" si="14"/>
        <v>trailing p/e, peg ratio, price/book</v>
      </c>
      <c r="I87" t="str">
        <f t="shared" ca="1" si="4"/>
        <v>N/A</v>
      </c>
      <c r="J87">
        <f t="shared" si="5"/>
        <v>97860000</v>
      </c>
      <c r="K87">
        <f t="shared" si="6"/>
        <v>0</v>
      </c>
      <c r="L87">
        <f t="shared" si="7"/>
        <v>0</v>
      </c>
      <c r="M87" t="str">
        <f t="shared" ca="1" si="8"/>
        <v/>
      </c>
      <c r="N87" t="str">
        <f t="shared" ca="1" si="9"/>
        <v>trailing p/e, peg ratio, price/book</v>
      </c>
    </row>
    <row r="88" spans="1:14" x14ac:dyDescent="0.3">
      <c r="A88" s="1">
        <v>1</v>
      </c>
      <c r="B88" t="s">
        <v>152</v>
      </c>
      <c r="C88" t="s">
        <v>153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peg ratio, and price/book</v>
      </c>
      <c r="I88" t="str">
        <f t="shared" ca="1" si="4"/>
        <v>N/A</v>
      </c>
      <c r="J88" t="str">
        <f t="shared" si="5"/>
        <v>4.04</v>
      </c>
      <c r="K88">
        <f t="shared" si="6"/>
        <v>0</v>
      </c>
      <c r="L88">
        <f t="shared" si="7"/>
        <v>0</v>
      </c>
      <c r="M88" t="str">
        <f t="shared" ca="1" si="8"/>
        <v>price/book</v>
      </c>
      <c r="N88" t="str">
        <f t="shared" ca="1" si="9"/>
        <v>trailing p/e, peg ratio, and price/book</v>
      </c>
    </row>
    <row r="89" spans="1:14" x14ac:dyDescent="0.3">
      <c r="A89" s="1">
        <v>2</v>
      </c>
      <c r="B89" t="s">
        <v>154</v>
      </c>
      <c r="C89" t="s">
        <v>155</v>
      </c>
      <c r="D89" t="str">
        <f ca="1">IF(COUNTIF(E70:E76,"=below average")&gt;0,"There are some indications that "&amp;D1&amp;" may be undervalued. The company has a lower " &amp; G88 &amp; " than the comparable average", "Inconclusive")</f>
        <v>There are some indications that Agree Realty may be undervalued. The company has a lower trailing p/e, peg ratio, and price/book than the comparable average</v>
      </c>
      <c r="I89" t="str">
        <f t="shared" ca="1" si="4"/>
        <v>N/A</v>
      </c>
      <c r="J89">
        <f t="shared" si="5"/>
        <v>0.313</v>
      </c>
      <c r="K89" t="str">
        <f t="shared" ca="1" si="6"/>
        <v>There are some indications that Agree Realty may be undervalued. The company has a lower trailing p/e, peg ratio, and price/book than the comparable average</v>
      </c>
      <c r="L89">
        <f t="shared" si="7"/>
        <v>0</v>
      </c>
      <c r="M89">
        <f t="shared" si="8"/>
        <v>0</v>
      </c>
      <c r="N89">
        <f t="shared" si="9"/>
        <v>0</v>
      </c>
    </row>
    <row r="90" spans="1:14" x14ac:dyDescent="0.3">
      <c r="A90" s="1">
        <v>3</v>
      </c>
      <c r="B90" t="s">
        <v>156</v>
      </c>
      <c r="C90" t="s">
        <v>157</v>
      </c>
      <c r="I90" t="str">
        <f t="shared" si="4"/>
        <v>N/A</v>
      </c>
      <c r="J90">
        <f t="shared" si="5"/>
        <v>82930000</v>
      </c>
      <c r="K90">
        <f t="shared" si="6"/>
        <v>0</v>
      </c>
      <c r="L90">
        <f t="shared" si="7"/>
        <v>0</v>
      </c>
      <c r="M90">
        <f t="shared" si="8"/>
        <v>0</v>
      </c>
      <c r="N90">
        <f t="shared" si="9"/>
        <v>0</v>
      </c>
    </row>
    <row r="91" spans="1:14" x14ac:dyDescent="0.3">
      <c r="A91" s="1">
        <v>4</v>
      </c>
      <c r="B91" t="s">
        <v>158</v>
      </c>
      <c r="C91" t="s">
        <v>159</v>
      </c>
      <c r="I91" t="str">
        <f t="shared" si="4"/>
        <v>N/A</v>
      </c>
      <c r="J91">
        <f t="shared" si="5"/>
        <v>79640000</v>
      </c>
      <c r="K91">
        <f t="shared" si="6"/>
        <v>0</v>
      </c>
      <c r="L91">
        <f t="shared" si="7"/>
        <v>0</v>
      </c>
      <c r="M91">
        <f t="shared" si="8"/>
        <v>0</v>
      </c>
      <c r="N91">
        <f t="shared" si="9"/>
        <v>0</v>
      </c>
    </row>
    <row r="92" spans="1:14" x14ac:dyDescent="0.3">
      <c r="A92" s="1">
        <v>5</v>
      </c>
      <c r="B92" t="s">
        <v>160</v>
      </c>
      <c r="C92" t="s">
        <v>161</v>
      </c>
      <c r="I92" t="str">
        <f t="shared" si="4"/>
        <v>N/A</v>
      </c>
      <c r="J92">
        <f t="shared" si="5"/>
        <v>52230000</v>
      </c>
      <c r="K92">
        <f t="shared" si="6"/>
        <v>0</v>
      </c>
      <c r="L92">
        <f t="shared" si="7"/>
        <v>0</v>
      </c>
      <c r="M92">
        <f t="shared" si="8"/>
        <v>0</v>
      </c>
      <c r="N92">
        <f t="shared" si="9"/>
        <v>0</v>
      </c>
    </row>
    <row r="93" spans="1:14" x14ac:dyDescent="0.3">
      <c r="A93" s="1">
        <v>6</v>
      </c>
      <c r="B93" t="s">
        <v>162</v>
      </c>
      <c r="C93" t="s">
        <v>28</v>
      </c>
      <c r="I93" t="str">
        <f t="shared" si="4"/>
        <v>N/A</v>
      </c>
      <c r="J93" t="str">
        <f t="shared" si="5"/>
        <v>2.15</v>
      </c>
      <c r="K93">
        <f t="shared" si="6"/>
        <v>0</v>
      </c>
      <c r="L93">
        <f t="shared" si="7"/>
        <v>0</v>
      </c>
      <c r="M93">
        <f t="shared" si="8"/>
        <v>0</v>
      </c>
      <c r="N93">
        <f t="shared" si="9"/>
        <v>0</v>
      </c>
    </row>
    <row r="94" spans="1:14" x14ac:dyDescent="0.3">
      <c r="A94" s="1">
        <v>7</v>
      </c>
      <c r="B94" t="s">
        <v>163</v>
      </c>
      <c r="C94" t="s">
        <v>164</v>
      </c>
      <c r="I94" t="str">
        <f t="shared" si="4"/>
        <v>N/A</v>
      </c>
      <c r="J94">
        <f t="shared" si="5"/>
        <v>0.95299999999999996</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166</v>
      </c>
      <c r="I96" t="str">
        <f t="shared" si="4"/>
        <v>N/A</v>
      </c>
      <c r="J96">
        <f t="shared" si="5"/>
        <v>3860000</v>
      </c>
      <c r="K96">
        <f t="shared" si="6"/>
        <v>0</v>
      </c>
      <c r="L96">
        <f t="shared" si="7"/>
        <v>0</v>
      </c>
      <c r="M96">
        <f t="shared" si="8"/>
        <v>0</v>
      </c>
      <c r="N96">
        <f t="shared" si="9"/>
        <v>0</v>
      </c>
    </row>
    <row r="97" spans="1:14" x14ac:dyDescent="0.3">
      <c r="A97" s="1">
        <v>1</v>
      </c>
      <c r="B97" t="s">
        <v>167</v>
      </c>
      <c r="C97" t="s">
        <v>168</v>
      </c>
      <c r="I97" t="str">
        <f t="shared" si="4"/>
        <v>N/A</v>
      </c>
      <c r="J97" t="str">
        <f t="shared" si="5"/>
        <v>0.15</v>
      </c>
      <c r="K97">
        <f t="shared" si="6"/>
        <v>0</v>
      </c>
      <c r="L97">
        <f t="shared" si="7"/>
        <v>0</v>
      </c>
      <c r="M97">
        <f t="shared" si="8"/>
        <v>0</v>
      </c>
      <c r="N97">
        <f t="shared" si="9"/>
        <v>0</v>
      </c>
    </row>
    <row r="98" spans="1:14" x14ac:dyDescent="0.3">
      <c r="A98" s="1">
        <v>2</v>
      </c>
      <c r="B98" t="s">
        <v>169</v>
      </c>
      <c r="C98" t="s">
        <v>170</v>
      </c>
      <c r="I98" t="str">
        <f t="shared" si="4"/>
        <v>N/A</v>
      </c>
      <c r="J98">
        <f t="shared" si="5"/>
        <v>416700000</v>
      </c>
      <c r="K98">
        <f t="shared" si="6"/>
        <v>0</v>
      </c>
      <c r="L98">
        <f t="shared" si="7"/>
        <v>0</v>
      </c>
      <c r="M98">
        <f t="shared" si="8"/>
        <v>0</v>
      </c>
      <c r="N98">
        <f t="shared" si="9"/>
        <v>0</v>
      </c>
    </row>
    <row r="99" spans="1:14" x14ac:dyDescent="0.3">
      <c r="A99" s="1">
        <v>3</v>
      </c>
      <c r="B99" t="s">
        <v>171</v>
      </c>
      <c r="C99" t="s">
        <v>172</v>
      </c>
      <c r="I99" t="str">
        <f t="shared" si="4"/>
        <v>N/A</v>
      </c>
      <c r="J99" t="str">
        <f t="shared" si="5"/>
        <v>60.61</v>
      </c>
      <c r="K99">
        <f t="shared" si="6"/>
        <v>0</v>
      </c>
      <c r="L99">
        <f t="shared" si="7"/>
        <v>0</v>
      </c>
      <c r="M99">
        <f t="shared" si="8"/>
        <v>0</v>
      </c>
      <c r="N99">
        <f t="shared" si="9"/>
        <v>0</v>
      </c>
    </row>
    <row r="100" spans="1:14" x14ac:dyDescent="0.3">
      <c r="A100" s="1">
        <v>4</v>
      </c>
      <c r="B100" t="s">
        <v>173</v>
      </c>
      <c r="C100" t="s">
        <v>174</v>
      </c>
      <c r="I100" t="str">
        <f t="shared" si="4"/>
        <v>N/A</v>
      </c>
      <c r="J100" t="str">
        <f t="shared" si="5"/>
        <v>0.81</v>
      </c>
      <c r="K100">
        <f t="shared" si="6"/>
        <v>0</v>
      </c>
      <c r="L100">
        <f t="shared" si="7"/>
        <v>0</v>
      </c>
      <c r="M100">
        <f t="shared" si="8"/>
        <v>0</v>
      </c>
      <c r="N100">
        <f t="shared" si="9"/>
        <v>0</v>
      </c>
    </row>
    <row r="101" spans="1:14" x14ac:dyDescent="0.3">
      <c r="A101" s="1">
        <v>5</v>
      </c>
      <c r="B101" t="s">
        <v>175</v>
      </c>
      <c r="C101" t="s">
        <v>176</v>
      </c>
      <c r="I101" t="str">
        <f t="shared" si="4"/>
        <v>N/A</v>
      </c>
      <c r="J101" t="str">
        <f t="shared" si="5"/>
        <v>26.36</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178</v>
      </c>
      <c r="I103" t="str">
        <f t="shared" si="4"/>
        <v>N/A</v>
      </c>
      <c r="J103">
        <f t="shared" si="5"/>
        <v>60770000</v>
      </c>
      <c r="K103">
        <f t="shared" si="6"/>
        <v>0</v>
      </c>
      <c r="L103">
        <f t="shared" si="7"/>
        <v>0</v>
      </c>
      <c r="M103">
        <f t="shared" si="8"/>
        <v>0</v>
      </c>
      <c r="N103">
        <f t="shared" si="9"/>
        <v>0</v>
      </c>
    </row>
    <row r="104" spans="1:14" x14ac:dyDescent="0.3">
      <c r="A104" s="1">
        <v>1</v>
      </c>
      <c r="B104" t="s">
        <v>179</v>
      </c>
      <c r="C104" t="s">
        <v>180</v>
      </c>
      <c r="I104" t="str">
        <f t="shared" si="4"/>
        <v>N/A</v>
      </c>
      <c r="J104">
        <f t="shared" si="5"/>
        <v>50520000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24</v>
      </c>
      <c r="I106" t="str">
        <f t="shared" si="4"/>
        <v>N/A</v>
      </c>
      <c r="J106" t="str">
        <f t="shared" si="5"/>
        <v>0.25</v>
      </c>
      <c r="K106">
        <f t="shared" si="6"/>
        <v>0</v>
      </c>
      <c r="L106">
        <f t="shared" si="7"/>
        <v>0</v>
      </c>
      <c r="M106">
        <f t="shared" si="8"/>
        <v>0</v>
      </c>
      <c r="N106">
        <f t="shared" si="9"/>
        <v>0</v>
      </c>
    </row>
    <row r="107" spans="1:14" x14ac:dyDescent="0.3">
      <c r="A107" s="1">
        <v>1</v>
      </c>
      <c r="B107" t="s">
        <v>181</v>
      </c>
      <c r="C107" t="s">
        <v>182</v>
      </c>
      <c r="I107" t="str">
        <f t="shared" si="4"/>
        <v>N/A</v>
      </c>
      <c r="J107">
        <f t="shared" si="5"/>
        <v>-4.0999999999999995E-2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186</v>
      </c>
      <c r="I109" t="str">
        <f t="shared" si="4"/>
        <v>N/A</v>
      </c>
      <c r="J109" t="str">
        <f t="shared" si="5"/>
        <v>51.50</v>
      </c>
      <c r="K109">
        <f t="shared" si="6"/>
        <v>0</v>
      </c>
      <c r="L109">
        <f t="shared" si="7"/>
        <v>0</v>
      </c>
      <c r="M109">
        <f t="shared" si="8"/>
        <v>0</v>
      </c>
      <c r="N109">
        <f t="shared" si="9"/>
        <v>0</v>
      </c>
    </row>
    <row r="110" spans="1:14" x14ac:dyDescent="0.3">
      <c r="A110" s="1">
        <v>4</v>
      </c>
      <c r="B110" t="s">
        <v>187</v>
      </c>
      <c r="C110" t="s">
        <v>188</v>
      </c>
      <c r="I110" t="str">
        <f t="shared" si="4"/>
        <v>N/A</v>
      </c>
      <c r="J110" t="str">
        <f t="shared" si="5"/>
        <v>41.01</v>
      </c>
      <c r="K110">
        <f t="shared" si="6"/>
        <v>0</v>
      </c>
      <c r="L110">
        <f t="shared" si="7"/>
        <v>0</v>
      </c>
      <c r="M110">
        <f t="shared" si="8"/>
        <v>0</v>
      </c>
      <c r="N110">
        <f t="shared" si="9"/>
        <v>0</v>
      </c>
    </row>
    <row r="111" spans="1:14" x14ac:dyDescent="0.3">
      <c r="A111" s="1">
        <v>5</v>
      </c>
      <c r="B111" t="s">
        <v>189</v>
      </c>
      <c r="C111" t="s">
        <v>190</v>
      </c>
      <c r="I111" t="str">
        <f t="shared" si="4"/>
        <v>N/A</v>
      </c>
      <c r="J111" t="str">
        <f t="shared" si="5"/>
        <v>46.93</v>
      </c>
      <c r="K111">
        <f t="shared" si="6"/>
        <v>0</v>
      </c>
      <c r="L111">
        <f t="shared" si="7"/>
        <v>0</v>
      </c>
      <c r="M111">
        <f t="shared" si="8"/>
        <v>0</v>
      </c>
      <c r="N111">
        <f t="shared" si="9"/>
        <v>0</v>
      </c>
    </row>
    <row r="112" spans="1:14" x14ac:dyDescent="0.3">
      <c r="A112" s="1">
        <v>6</v>
      </c>
      <c r="B112" t="s">
        <v>191</v>
      </c>
      <c r="C112" t="s">
        <v>192</v>
      </c>
      <c r="I112" t="str">
        <f t="shared" si="4"/>
        <v>N/A</v>
      </c>
      <c r="J112" t="str">
        <f t="shared" si="5"/>
        <v>47.34</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194</v>
      </c>
      <c r="I114" t="str">
        <f t="shared" si="4"/>
        <v>N/A</v>
      </c>
      <c r="J114" t="str">
        <f t="shared" si="5"/>
        <v>265.88k</v>
      </c>
      <c r="K114">
        <f t="shared" si="6"/>
        <v>0</v>
      </c>
      <c r="L114">
        <f t="shared" si="7"/>
        <v>0</v>
      </c>
      <c r="M114">
        <f t="shared" si="8"/>
        <v>0</v>
      </c>
      <c r="N114">
        <f t="shared" si="9"/>
        <v>0</v>
      </c>
    </row>
    <row r="115" spans="1:14" x14ac:dyDescent="0.3">
      <c r="A115" s="1">
        <v>1</v>
      </c>
      <c r="B115" t="s">
        <v>195</v>
      </c>
      <c r="C115" t="s">
        <v>196</v>
      </c>
      <c r="I115" t="str">
        <f t="shared" si="4"/>
        <v>N/A</v>
      </c>
      <c r="J115" t="str">
        <f t="shared" si="5"/>
        <v>192.94k</v>
      </c>
      <c r="K115">
        <f t="shared" si="6"/>
        <v>0</v>
      </c>
      <c r="L115">
        <f t="shared" si="7"/>
        <v>0</v>
      </c>
      <c r="M115">
        <f t="shared" si="8"/>
        <v>0</v>
      </c>
      <c r="N115">
        <f t="shared" si="9"/>
        <v>0</v>
      </c>
    </row>
    <row r="116" spans="1:14" x14ac:dyDescent="0.3">
      <c r="A116" s="1">
        <v>2</v>
      </c>
      <c r="B116" t="s">
        <v>197</v>
      </c>
      <c r="C116" t="s">
        <v>198</v>
      </c>
      <c r="I116" t="str">
        <f t="shared" si="4"/>
        <v>N/A</v>
      </c>
      <c r="J116">
        <f t="shared" si="5"/>
        <v>28410000</v>
      </c>
      <c r="K116">
        <f t="shared" si="6"/>
        <v>0</v>
      </c>
      <c r="L116">
        <f t="shared" si="7"/>
        <v>0</v>
      </c>
      <c r="M116">
        <f t="shared" si="8"/>
        <v>0</v>
      </c>
      <c r="N116">
        <f t="shared" si="9"/>
        <v>0</v>
      </c>
    </row>
    <row r="117" spans="1:14" x14ac:dyDescent="0.3">
      <c r="A117" s="1">
        <v>3</v>
      </c>
      <c r="B117" t="s">
        <v>199</v>
      </c>
      <c r="C117" t="s">
        <v>200</v>
      </c>
      <c r="I117" t="str">
        <f t="shared" si="4"/>
        <v>N/A</v>
      </c>
      <c r="J117">
        <f t="shared" si="5"/>
        <v>24910000</v>
      </c>
      <c r="K117">
        <f t="shared" si="6"/>
        <v>0</v>
      </c>
      <c r="L117">
        <f t="shared" si="7"/>
        <v>0</v>
      </c>
      <c r="M117">
        <f t="shared" si="8"/>
        <v>0</v>
      </c>
      <c r="N117">
        <f t="shared" si="9"/>
        <v>0</v>
      </c>
    </row>
    <row r="118" spans="1:14" x14ac:dyDescent="0.3">
      <c r="A118" s="1">
        <v>4</v>
      </c>
      <c r="B118" t="s">
        <v>201</v>
      </c>
      <c r="C118" t="s">
        <v>202</v>
      </c>
      <c r="I118" t="str">
        <f t="shared" si="4"/>
        <v>N/A</v>
      </c>
      <c r="J118">
        <f t="shared" si="5"/>
        <v>5.2499999999999998E-2</v>
      </c>
      <c r="K118">
        <f t="shared" si="6"/>
        <v>0</v>
      </c>
      <c r="L118">
        <f t="shared" si="7"/>
        <v>0</v>
      </c>
      <c r="M118">
        <f t="shared" si="8"/>
        <v>0</v>
      </c>
      <c r="N118">
        <f t="shared" si="9"/>
        <v>0</v>
      </c>
    </row>
    <row r="119" spans="1:14" x14ac:dyDescent="0.3">
      <c r="A119" s="1">
        <v>5</v>
      </c>
      <c r="B119" t="s">
        <v>203</v>
      </c>
      <c r="C119" t="s">
        <v>204</v>
      </c>
      <c r="I119" t="str">
        <f t="shared" si="4"/>
        <v>N/A</v>
      </c>
      <c r="J119">
        <f t="shared" si="5"/>
        <v>0.72799999999999998</v>
      </c>
      <c r="K119">
        <f t="shared" si="6"/>
        <v>0</v>
      </c>
      <c r="L119">
        <f t="shared" si="7"/>
        <v>0</v>
      </c>
      <c r="M119">
        <f t="shared" si="8"/>
        <v>0</v>
      </c>
      <c r="N119">
        <f t="shared" si="9"/>
        <v>0</v>
      </c>
    </row>
    <row r="120" spans="1:14" x14ac:dyDescent="0.3">
      <c r="A120" s="1">
        <v>6</v>
      </c>
      <c r="B120" t="s">
        <v>205</v>
      </c>
      <c r="C120" t="s">
        <v>206</v>
      </c>
      <c r="I120" t="str">
        <f t="shared" si="4"/>
        <v>N/A</v>
      </c>
      <c r="J120" t="str">
        <f t="shared" si="5"/>
        <v>603.77k</v>
      </c>
      <c r="K120">
        <f t="shared" si="6"/>
        <v>0</v>
      </c>
      <c r="L120">
        <f t="shared" si="7"/>
        <v>0</v>
      </c>
      <c r="M120">
        <f t="shared" si="8"/>
        <v>0</v>
      </c>
      <c r="N120">
        <f t="shared" si="9"/>
        <v>0</v>
      </c>
    </row>
    <row r="121" spans="1:14" x14ac:dyDescent="0.3">
      <c r="A121" s="1">
        <v>7</v>
      </c>
      <c r="B121" t="s">
        <v>207</v>
      </c>
      <c r="C121" t="s">
        <v>208</v>
      </c>
      <c r="I121" t="str">
        <f t="shared" si="4"/>
        <v>N/A</v>
      </c>
      <c r="J121" t="str">
        <f t="shared" si="5"/>
        <v>2.61</v>
      </c>
      <c r="K121">
        <f t="shared" si="6"/>
        <v>0</v>
      </c>
      <c r="L121">
        <f t="shared" si="7"/>
        <v>0</v>
      </c>
      <c r="M121">
        <f t="shared" si="8"/>
        <v>0</v>
      </c>
      <c r="N121">
        <f t="shared" si="9"/>
        <v>0</v>
      </c>
    </row>
    <row r="122" spans="1:14" x14ac:dyDescent="0.3">
      <c r="A122" s="1">
        <v>8</v>
      </c>
      <c r="B122" t="s">
        <v>209</v>
      </c>
      <c r="C122" t="s">
        <v>210</v>
      </c>
      <c r="I122" t="str">
        <f t="shared" si="4"/>
        <v>N/A</v>
      </c>
      <c r="J122">
        <f t="shared" si="5"/>
        <v>3.6700000000000003E-2</v>
      </c>
      <c r="K122">
        <f t="shared" si="6"/>
        <v>0</v>
      </c>
      <c r="L122">
        <f t="shared" si="7"/>
        <v>0</v>
      </c>
      <c r="M122">
        <f t="shared" si="8"/>
        <v>0</v>
      </c>
      <c r="N122">
        <f t="shared" si="9"/>
        <v>0</v>
      </c>
    </row>
    <row r="123" spans="1:14" x14ac:dyDescent="0.3">
      <c r="A123" s="1">
        <v>9</v>
      </c>
      <c r="B123" t="s">
        <v>211</v>
      </c>
      <c r="C123" t="s">
        <v>212</v>
      </c>
      <c r="I123" t="str">
        <f t="shared" si="4"/>
        <v>N/A</v>
      </c>
      <c r="J123" t="str">
        <f t="shared" si="5"/>
        <v>773.29k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214</v>
      </c>
      <c r="I125" t="str">
        <f t="shared" si="15"/>
        <v>N/A</v>
      </c>
      <c r="J125" t="str">
        <f t="shared" si="16"/>
        <v>2.02</v>
      </c>
      <c r="K125">
        <f t="shared" si="17"/>
        <v>0</v>
      </c>
      <c r="L125">
        <f t="shared" si="18"/>
        <v>0</v>
      </c>
      <c r="M125">
        <f t="shared" si="19"/>
        <v>0</v>
      </c>
      <c r="N125">
        <f t="shared" si="20"/>
        <v>0</v>
      </c>
    </row>
    <row r="126" spans="1:14" x14ac:dyDescent="0.3">
      <c r="A126" s="1">
        <v>1</v>
      </c>
      <c r="B126" t="s">
        <v>215</v>
      </c>
      <c r="C126" t="s">
        <v>216</v>
      </c>
      <c r="I126" t="str">
        <f t="shared" si="15"/>
        <v>N/A</v>
      </c>
      <c r="J126">
        <f t="shared" si="16"/>
        <v>4.2599999999999999E-2</v>
      </c>
      <c r="K126">
        <f t="shared" si="17"/>
        <v>0</v>
      </c>
      <c r="L126">
        <f t="shared" si="18"/>
        <v>0</v>
      </c>
      <c r="M126">
        <f t="shared" si="19"/>
        <v>0</v>
      </c>
      <c r="N126">
        <f t="shared" si="20"/>
        <v>0</v>
      </c>
    </row>
    <row r="127" spans="1:14" x14ac:dyDescent="0.3">
      <c r="A127" s="1">
        <v>2</v>
      </c>
      <c r="B127" t="s">
        <v>217</v>
      </c>
      <c r="C127" t="s">
        <v>218</v>
      </c>
      <c r="I127" t="str">
        <f t="shared" si="15"/>
        <v>N/A</v>
      </c>
      <c r="J127" t="str">
        <f t="shared" si="16"/>
        <v>1.95</v>
      </c>
      <c r="K127">
        <f t="shared" si="17"/>
        <v>0</v>
      </c>
      <c r="L127">
        <f t="shared" si="18"/>
        <v>0</v>
      </c>
      <c r="M127">
        <f t="shared" si="19"/>
        <v>0</v>
      </c>
      <c r="N127">
        <f t="shared" si="20"/>
        <v>0</v>
      </c>
    </row>
    <row r="128" spans="1:14" x14ac:dyDescent="0.3">
      <c r="A128" s="1">
        <v>3</v>
      </c>
      <c r="B128" t="s">
        <v>219</v>
      </c>
      <c r="C128" t="s">
        <v>220</v>
      </c>
      <c r="I128" t="str">
        <f t="shared" si="15"/>
        <v>N/A</v>
      </c>
      <c r="J128">
        <f t="shared" si="16"/>
        <v>4.1299999999999996E-2</v>
      </c>
      <c r="K128">
        <f t="shared" si="17"/>
        <v>0</v>
      </c>
      <c r="L128">
        <f t="shared" si="18"/>
        <v>0</v>
      </c>
      <c r="M128">
        <f t="shared" si="19"/>
        <v>0</v>
      </c>
      <c r="N128">
        <f t="shared" si="20"/>
        <v>0</v>
      </c>
    </row>
    <row r="129" spans="1:14" x14ac:dyDescent="0.3">
      <c r="A129" s="1">
        <v>4</v>
      </c>
      <c r="B129" t="s">
        <v>221</v>
      </c>
      <c r="C129" t="s">
        <v>222</v>
      </c>
      <c r="I129" t="str">
        <f t="shared" si="15"/>
        <v>N/A</v>
      </c>
      <c r="J129" t="str">
        <f t="shared" si="16"/>
        <v>5.25</v>
      </c>
      <c r="K129">
        <f t="shared" si="17"/>
        <v>0</v>
      </c>
      <c r="L129">
        <f t="shared" si="18"/>
        <v>0</v>
      </c>
      <c r="M129">
        <f t="shared" si="19"/>
        <v>0</v>
      </c>
      <c r="N129">
        <f t="shared" si="20"/>
        <v>0</v>
      </c>
    </row>
    <row r="130" spans="1:14" x14ac:dyDescent="0.3">
      <c r="A130" s="1">
        <v>5</v>
      </c>
      <c r="B130" t="s">
        <v>223</v>
      </c>
      <c r="C130" t="s">
        <v>224</v>
      </c>
      <c r="I130" t="str">
        <f t="shared" si="15"/>
        <v>N/A</v>
      </c>
      <c r="J130">
        <f t="shared" si="16"/>
        <v>0.89860000000000007</v>
      </c>
      <c r="K130">
        <f t="shared" si="17"/>
        <v>0</v>
      </c>
      <c r="L130">
        <f t="shared" si="18"/>
        <v>0</v>
      </c>
      <c r="M130">
        <f t="shared" si="19"/>
        <v>0</v>
      </c>
      <c r="N130">
        <f t="shared" si="20"/>
        <v>0</v>
      </c>
    </row>
    <row r="131" spans="1:14" x14ac:dyDescent="0.3">
      <c r="A131" s="1">
        <v>6</v>
      </c>
      <c r="B131" t="s">
        <v>225</v>
      </c>
      <c r="C131" t="s">
        <v>226</v>
      </c>
      <c r="I131" t="str">
        <f t="shared" si="15"/>
        <v>N/A</v>
      </c>
      <c r="J131" t="str">
        <f t="shared" si="16"/>
        <v>Jul 14, 2017</v>
      </c>
      <c r="K131">
        <f t="shared" si="17"/>
        <v>0</v>
      </c>
      <c r="L131">
        <f t="shared" si="18"/>
        <v>0</v>
      </c>
      <c r="M131">
        <f t="shared" si="19"/>
        <v>0</v>
      </c>
      <c r="N131">
        <f t="shared" si="20"/>
        <v>0</v>
      </c>
    </row>
    <row r="132" spans="1:14" x14ac:dyDescent="0.3">
      <c r="A132" s="1">
        <v>7</v>
      </c>
      <c r="B132" t="s">
        <v>227</v>
      </c>
      <c r="C132" t="s">
        <v>228</v>
      </c>
      <c r="I132" t="str">
        <f t="shared" si="15"/>
        <v>N/A</v>
      </c>
      <c r="J132" t="str">
        <f t="shared" si="16"/>
        <v>Jun 28, 2017</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236</v>
      </c>
      <c r="C138" t="s">
        <v>237</v>
      </c>
      <c r="D138" t="s">
        <v>238</v>
      </c>
      <c r="F138">
        <v>73</v>
      </c>
      <c r="I138" t="str">
        <f t="shared" si="15"/>
        <v>N/A</v>
      </c>
      <c r="J138" t="str">
        <f t="shared" si="16"/>
        <v>Exec. Chairman</v>
      </c>
      <c r="K138" t="str">
        <f t="shared" si="17"/>
        <v>178.49k</v>
      </c>
      <c r="L138">
        <f t="shared" si="18"/>
        <v>0</v>
      </c>
      <c r="M138">
        <f t="shared" si="19"/>
        <v>73</v>
      </c>
      <c r="N138">
        <f t="shared" si="20"/>
        <v>0</v>
      </c>
    </row>
    <row r="139" spans="1:14" x14ac:dyDescent="0.3">
      <c r="A139" s="1">
        <v>1</v>
      </c>
      <c r="B139" t="s">
        <v>239</v>
      </c>
      <c r="C139" t="s">
        <v>240</v>
      </c>
      <c r="D139" t="s">
        <v>241</v>
      </c>
      <c r="F139">
        <v>38</v>
      </c>
      <c r="I139" t="str">
        <f t="shared" si="15"/>
        <v>N/A</v>
      </c>
      <c r="J139" t="str">
        <f t="shared" si="16"/>
        <v>Chief Exec. Officer, Pres and Director</v>
      </c>
      <c r="K139">
        <f t="shared" si="17"/>
        <v>1200000</v>
      </c>
      <c r="L139">
        <f t="shared" si="18"/>
        <v>0</v>
      </c>
      <c r="M139">
        <f t="shared" si="19"/>
        <v>38</v>
      </c>
      <c r="N139">
        <f t="shared" si="20"/>
        <v>0</v>
      </c>
    </row>
    <row r="140" spans="1:14" x14ac:dyDescent="0.3">
      <c r="A140" s="1">
        <v>2</v>
      </c>
      <c r="B140" t="s">
        <v>242</v>
      </c>
      <c r="C140" t="s">
        <v>243</v>
      </c>
      <c r="D140" t="s">
        <v>244</v>
      </c>
      <c r="F140">
        <v>33</v>
      </c>
      <c r="I140" t="str">
        <f t="shared" si="15"/>
        <v>N/A</v>
      </c>
      <c r="J140" t="str">
        <f t="shared" si="16"/>
        <v>CFO, Exec. VP &amp; Sec.</v>
      </c>
      <c r="K140" t="str">
        <f t="shared" si="17"/>
        <v>297.38k</v>
      </c>
      <c r="L140">
        <f t="shared" si="18"/>
        <v>0</v>
      </c>
      <c r="M140">
        <f t="shared" si="19"/>
        <v>33</v>
      </c>
      <c r="N140">
        <f t="shared" si="20"/>
        <v>0</v>
      </c>
    </row>
    <row r="141" spans="1:14" x14ac:dyDescent="0.3">
      <c r="A141" s="1">
        <v>3</v>
      </c>
      <c r="B141" t="s">
        <v>245</v>
      </c>
      <c r="C141" t="s">
        <v>246</v>
      </c>
      <c r="D141" t="s">
        <v>247</v>
      </c>
      <c r="F141">
        <v>46</v>
      </c>
      <c r="I141" t="str">
        <f t="shared" si="15"/>
        <v>N/A</v>
      </c>
      <c r="J141" t="str">
        <f t="shared" si="16"/>
        <v>Chief Operating Officer and Exec. VP</v>
      </c>
      <c r="K141" t="str">
        <f t="shared" si="17"/>
        <v>378.57k</v>
      </c>
      <c r="L141">
        <f t="shared" si="18"/>
        <v>0</v>
      </c>
      <c r="M141">
        <f t="shared" si="19"/>
        <v>46</v>
      </c>
      <c r="N141">
        <f t="shared" si="20"/>
        <v>0</v>
      </c>
    </row>
    <row r="142" spans="1:14" x14ac:dyDescent="0.3">
      <c r="A142" s="1">
        <v>4</v>
      </c>
      <c r="B142" t="s">
        <v>248</v>
      </c>
      <c r="C142" t="s">
        <v>249</v>
      </c>
      <c r="I142" t="str">
        <f t="shared" si="15"/>
        <v>N/A</v>
      </c>
      <c r="J142" t="str">
        <f t="shared" si="16"/>
        <v>Chief Admin. Officer and Treasurer</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258</v>
      </c>
      <c r="D145" t="s">
        <v>259</v>
      </c>
      <c r="E145" t="s">
        <v>260</v>
      </c>
      <c r="F145" t="s">
        <v>261</v>
      </c>
      <c r="G145" t="s">
        <v>262</v>
      </c>
      <c r="I145" t="str">
        <f t="shared" si="15"/>
        <v>pos_trend</v>
      </c>
      <c r="J145">
        <f t="shared" si="16"/>
        <v>35790000</v>
      </c>
      <c r="K145">
        <f t="shared" si="17"/>
        <v>42740000</v>
      </c>
      <c r="L145">
        <f t="shared" si="18"/>
        <v>51680000</v>
      </c>
      <c r="M145">
        <f t="shared" si="19"/>
        <v>67170000</v>
      </c>
      <c r="N145">
        <f t="shared" si="20"/>
        <v>89030000</v>
      </c>
    </row>
    <row r="146" spans="1:14" x14ac:dyDescent="0.3">
      <c r="A146" s="1">
        <v>1</v>
      </c>
      <c r="B146" t="s">
        <v>263</v>
      </c>
      <c r="C146" t="s">
        <v>264</v>
      </c>
      <c r="D146" t="s">
        <v>264</v>
      </c>
      <c r="E146" t="s">
        <v>264</v>
      </c>
      <c r="F146" t="s">
        <v>264</v>
      </c>
      <c r="G146" t="s">
        <v>264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265</v>
      </c>
      <c r="C147" t="s">
        <v>266</v>
      </c>
      <c r="D147" t="s">
        <v>267</v>
      </c>
      <c r="E147" t="s">
        <v>268</v>
      </c>
      <c r="F147" t="s">
        <v>269</v>
      </c>
      <c r="G147" t="s">
        <v>270</v>
      </c>
      <c r="I147" t="str">
        <f t="shared" si="15"/>
        <v>N/A</v>
      </c>
      <c r="J147">
        <f t="shared" si="16"/>
        <v>2220000</v>
      </c>
      <c r="K147">
        <f t="shared" si="17"/>
        <v>1810000</v>
      </c>
      <c r="L147">
        <f t="shared" si="18"/>
        <v>2120000</v>
      </c>
      <c r="M147">
        <f t="shared" si="19"/>
        <v>2710000</v>
      </c>
      <c r="N147">
        <f t="shared" si="20"/>
        <v>4810000</v>
      </c>
    </row>
    <row r="148" spans="1:14" x14ac:dyDescent="0.3">
      <c r="A148" s="1">
        <v>3</v>
      </c>
      <c r="B148" t="s">
        <v>271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272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273</v>
      </c>
      <c r="C150" t="s">
        <v>264</v>
      </c>
      <c r="D150" t="s">
        <v>264</v>
      </c>
      <c r="E150" t="s">
        <v>264</v>
      </c>
      <c r="F150" t="s">
        <v>264</v>
      </c>
      <c r="G150" t="s">
        <v>264</v>
      </c>
      <c r="I150" t="str">
        <f t="shared" si="15"/>
        <v>N/A</v>
      </c>
      <c r="J150" t="str">
        <f t="shared" si="16"/>
        <v>N/A</v>
      </c>
      <c r="K150" t="str">
        <f t="shared" si="17"/>
        <v>N/A</v>
      </c>
      <c r="L150" t="str">
        <f t="shared" si="18"/>
        <v>N/A</v>
      </c>
      <c r="M150" t="str">
        <f t="shared" si="19"/>
        <v>N/A</v>
      </c>
      <c r="N150" t="str">
        <f t="shared" si="20"/>
        <v>N/A</v>
      </c>
    </row>
    <row r="151" spans="1:14" x14ac:dyDescent="0.3">
      <c r="A151" s="1">
        <v>6</v>
      </c>
      <c r="B151" t="s">
        <v>274</v>
      </c>
      <c r="C151" t="s">
        <v>264</v>
      </c>
      <c r="D151" t="s">
        <v>275</v>
      </c>
      <c r="E151" t="s">
        <v>276</v>
      </c>
      <c r="F151" t="s">
        <v>277</v>
      </c>
      <c r="G151" t="s">
        <v>278</v>
      </c>
      <c r="I151" t="str">
        <f t="shared" si="15"/>
        <v>N/A</v>
      </c>
      <c r="J151" t="str">
        <f t="shared" si="16"/>
        <v>N/A</v>
      </c>
      <c r="K151">
        <f t="shared" si="17"/>
        <v>0.1943</v>
      </c>
      <c r="L151">
        <f t="shared" si="18"/>
        <v>0.20910000000000001</v>
      </c>
      <c r="M151">
        <f t="shared" si="19"/>
        <v>0.29960000000000003</v>
      </c>
      <c r="N151">
        <f t="shared" si="20"/>
        <v>0.32549999999999996</v>
      </c>
    </row>
    <row r="152" spans="1:14" x14ac:dyDescent="0.3">
      <c r="A152" s="1">
        <v>7</v>
      </c>
      <c r="B152" t="s">
        <v>279</v>
      </c>
      <c r="C152" t="s">
        <v>280</v>
      </c>
      <c r="D152" t="s">
        <v>281</v>
      </c>
      <c r="E152" t="s">
        <v>282</v>
      </c>
      <c r="F152" t="s">
        <v>283</v>
      </c>
      <c r="G152" t="s">
        <v>284</v>
      </c>
      <c r="I152" t="str">
        <f t="shared" si="15"/>
        <v>pos_trend</v>
      </c>
      <c r="J152">
        <f t="shared" si="16"/>
        <v>20870000</v>
      </c>
      <c r="K152">
        <f t="shared" si="17"/>
        <v>23800000</v>
      </c>
      <c r="L152">
        <f t="shared" si="18"/>
        <v>29360000</v>
      </c>
      <c r="M152">
        <f t="shared" si="19"/>
        <v>39360000</v>
      </c>
      <c r="N152">
        <f t="shared" si="20"/>
        <v>52870000</v>
      </c>
    </row>
    <row r="153" spans="1:14" x14ac:dyDescent="0.3">
      <c r="A153" s="1">
        <v>8</v>
      </c>
      <c r="B153" t="s">
        <v>285</v>
      </c>
      <c r="C153" t="s">
        <v>286</v>
      </c>
      <c r="D153" t="s">
        <v>287</v>
      </c>
      <c r="E153" t="s">
        <v>288</v>
      </c>
      <c r="F153" t="s">
        <v>289</v>
      </c>
      <c r="G153" t="s">
        <v>290</v>
      </c>
      <c r="I153" t="str">
        <f t="shared" si="15"/>
        <v>pos_trend</v>
      </c>
      <c r="J153">
        <f t="shared" si="16"/>
        <v>4660000</v>
      </c>
      <c r="K153">
        <f t="shared" si="17"/>
        <v>5700000</v>
      </c>
      <c r="L153">
        <f t="shared" si="18"/>
        <v>6710000</v>
      </c>
      <c r="M153">
        <f t="shared" si="19"/>
        <v>9510000</v>
      </c>
      <c r="N153">
        <f t="shared" si="20"/>
        <v>12850000</v>
      </c>
    </row>
    <row r="154" spans="1:14" x14ac:dyDescent="0.3">
      <c r="A154" s="1">
        <v>9</v>
      </c>
      <c r="B154" t="s">
        <v>291</v>
      </c>
      <c r="C154" t="s">
        <v>292</v>
      </c>
      <c r="D154" t="s">
        <v>293</v>
      </c>
      <c r="E154" t="s">
        <v>294</v>
      </c>
      <c r="F154" t="s">
        <v>295</v>
      </c>
      <c r="G154" t="s">
        <v>296</v>
      </c>
      <c r="I154" t="str">
        <f t="shared" si="15"/>
        <v>pos_trend</v>
      </c>
      <c r="J154">
        <f t="shared" si="16"/>
        <v>6470000</v>
      </c>
      <c r="K154">
        <f t="shared" si="17"/>
        <v>8740000</v>
      </c>
      <c r="L154">
        <f t="shared" si="18"/>
        <v>11100000</v>
      </c>
      <c r="M154">
        <f t="shared" si="19"/>
        <v>16489999.999999998</v>
      </c>
      <c r="N154">
        <f t="shared" si="20"/>
        <v>23410000</v>
      </c>
    </row>
    <row r="155" spans="1:14" x14ac:dyDescent="0.3">
      <c r="A155" s="1">
        <v>10</v>
      </c>
      <c r="B155" t="s">
        <v>297</v>
      </c>
      <c r="C155" t="s">
        <v>298</v>
      </c>
      <c r="D155" t="s">
        <v>264</v>
      </c>
      <c r="E155" t="s">
        <v>264</v>
      </c>
      <c r="F155" t="s">
        <v>264</v>
      </c>
      <c r="G155" t="s">
        <v>264</v>
      </c>
      <c r="I155" t="str">
        <f t="shared" si="15"/>
        <v>N/A</v>
      </c>
      <c r="J155" t="str">
        <f t="shared" si="16"/>
        <v>470055</v>
      </c>
      <c r="K155" t="str">
        <f t="shared" si="17"/>
        <v>N/A</v>
      </c>
      <c r="L155" t="str">
        <f t="shared" si="18"/>
        <v>N/A</v>
      </c>
      <c r="M155" t="str">
        <f t="shared" si="19"/>
        <v>N/A</v>
      </c>
      <c r="N155" t="str">
        <f t="shared" si="20"/>
        <v>N/A</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300</v>
      </c>
      <c r="C158" t="s">
        <v>301</v>
      </c>
      <c r="D158" t="s">
        <v>302</v>
      </c>
      <c r="E158" t="s">
        <v>303</v>
      </c>
      <c r="F158" t="s">
        <v>304</v>
      </c>
      <c r="G158" t="s">
        <v>305</v>
      </c>
      <c r="I158" t="str">
        <f t="shared" si="15"/>
        <v>pos_trend</v>
      </c>
      <c r="J158">
        <f t="shared" si="16"/>
        <v>14920000</v>
      </c>
      <c r="K158">
        <f t="shared" si="17"/>
        <v>18940000</v>
      </c>
      <c r="L158">
        <f t="shared" si="18"/>
        <v>22320000</v>
      </c>
      <c r="M158">
        <f t="shared" si="19"/>
        <v>27810000</v>
      </c>
      <c r="N158">
        <f t="shared" si="20"/>
        <v>36170000</v>
      </c>
    </row>
    <row r="159" spans="1:14" x14ac:dyDescent="0.3">
      <c r="A159" s="1">
        <v>1</v>
      </c>
      <c r="B159" t="s">
        <v>306</v>
      </c>
      <c r="C159" t="s">
        <v>264</v>
      </c>
      <c r="D159" t="s">
        <v>307</v>
      </c>
      <c r="E159" t="s">
        <v>308</v>
      </c>
      <c r="F159" t="s">
        <v>309</v>
      </c>
      <c r="G159" t="s">
        <v>310</v>
      </c>
      <c r="I159" t="str">
        <f t="shared" si="15"/>
        <v>N/A</v>
      </c>
      <c r="J159" t="str">
        <f t="shared" si="16"/>
        <v>N/A</v>
      </c>
      <c r="K159">
        <f t="shared" si="17"/>
        <v>0.26940000000000003</v>
      </c>
      <c r="L159">
        <f t="shared" si="18"/>
        <v>0.17829999999999999</v>
      </c>
      <c r="M159">
        <f t="shared" si="19"/>
        <v>0.2457</v>
      </c>
      <c r="N159">
        <f t="shared" si="20"/>
        <v>0.30059999999999998</v>
      </c>
    </row>
    <row r="160" spans="1:14" x14ac:dyDescent="0.3">
      <c r="A160" s="1">
        <v>2</v>
      </c>
      <c r="B160" t="s">
        <v>311</v>
      </c>
      <c r="C160" t="s">
        <v>264</v>
      </c>
      <c r="D160" t="s">
        <v>264</v>
      </c>
      <c r="E160" t="s">
        <v>312</v>
      </c>
      <c r="F160" t="s">
        <v>313</v>
      </c>
      <c r="G160" t="s">
        <v>314</v>
      </c>
      <c r="I160" t="str">
        <f t="shared" si="15"/>
        <v>N/A</v>
      </c>
      <c r="J160" t="str">
        <f t="shared" si="16"/>
        <v>N/A</v>
      </c>
      <c r="K160" t="str">
        <f t="shared" si="17"/>
        <v>N/A</v>
      </c>
      <c r="L160" t="str">
        <f t="shared" si="18"/>
        <v>(527,743)</v>
      </c>
      <c r="M160">
        <f t="shared" si="19"/>
        <v>12140000</v>
      </c>
      <c r="N160">
        <f t="shared" si="20"/>
        <v>9960000</v>
      </c>
    </row>
    <row r="161" spans="1:14" x14ac:dyDescent="0.3">
      <c r="A161" s="1">
        <v>3</v>
      </c>
      <c r="B161" t="s">
        <v>315</v>
      </c>
      <c r="C161" t="s">
        <v>264</v>
      </c>
      <c r="D161" t="s">
        <v>264</v>
      </c>
      <c r="E161" t="s">
        <v>264</v>
      </c>
      <c r="F161" t="s">
        <v>264</v>
      </c>
      <c r="G161" t="s">
        <v>264</v>
      </c>
      <c r="I161" t="str">
        <f t="shared" si="15"/>
        <v>N/A</v>
      </c>
      <c r="J161" t="str">
        <f t="shared" si="16"/>
        <v>N/A</v>
      </c>
      <c r="K161" t="str">
        <f t="shared" si="17"/>
        <v>N/A</v>
      </c>
      <c r="L161" t="str">
        <f t="shared" si="18"/>
        <v>N/A</v>
      </c>
      <c r="M161" t="str">
        <f t="shared" si="19"/>
        <v>N/A</v>
      </c>
      <c r="N161" t="str">
        <f t="shared" si="20"/>
        <v>N/A</v>
      </c>
    </row>
    <row r="162" spans="1:14" x14ac:dyDescent="0.3">
      <c r="A162" s="1">
        <v>4</v>
      </c>
      <c r="B162" t="s">
        <v>316</v>
      </c>
      <c r="C162" t="s">
        <v>264</v>
      </c>
      <c r="D162" t="s">
        <v>264</v>
      </c>
      <c r="E162" t="s">
        <v>312</v>
      </c>
      <c r="F162" t="s">
        <v>313</v>
      </c>
      <c r="G162" t="s">
        <v>314</v>
      </c>
      <c r="I162" t="str">
        <f t="shared" si="15"/>
        <v>N/A</v>
      </c>
      <c r="J162" t="str">
        <f t="shared" si="16"/>
        <v>N/A</v>
      </c>
      <c r="K162" t="str">
        <f t="shared" si="17"/>
        <v>N/A</v>
      </c>
      <c r="L162" t="str">
        <f t="shared" si="18"/>
        <v>(527,743)</v>
      </c>
      <c r="M162">
        <f t="shared" si="19"/>
        <v>12140000</v>
      </c>
      <c r="N162">
        <f t="shared" si="20"/>
        <v>9960000</v>
      </c>
    </row>
    <row r="163" spans="1:14" x14ac:dyDescent="0.3">
      <c r="A163" s="1">
        <v>5</v>
      </c>
      <c r="B163" t="s">
        <v>317</v>
      </c>
      <c r="C163" t="s">
        <v>264</v>
      </c>
      <c r="D163" t="s">
        <v>264</v>
      </c>
      <c r="E163" t="s">
        <v>264</v>
      </c>
      <c r="F163" t="s">
        <v>264</v>
      </c>
      <c r="G163" t="s">
        <v>264</v>
      </c>
      <c r="I163" t="str">
        <f t="shared" si="15"/>
        <v>N/A</v>
      </c>
      <c r="J163" t="str">
        <f t="shared" si="16"/>
        <v>N/A</v>
      </c>
      <c r="K163" t="str">
        <f t="shared" si="17"/>
        <v>N/A</v>
      </c>
      <c r="L163" t="str">
        <f t="shared" si="18"/>
        <v>N/A</v>
      </c>
      <c r="M163" t="str">
        <f t="shared" si="19"/>
        <v>N/A</v>
      </c>
      <c r="N163" t="str">
        <f t="shared" si="20"/>
        <v>N/A</v>
      </c>
    </row>
    <row r="164" spans="1:14" x14ac:dyDescent="0.3">
      <c r="A164" s="1">
        <v>6</v>
      </c>
      <c r="B164" t="s">
        <v>318</v>
      </c>
      <c r="C164" t="s">
        <v>264</v>
      </c>
      <c r="D164" t="s">
        <v>264</v>
      </c>
      <c r="E164" t="s">
        <v>319</v>
      </c>
      <c r="F164" t="s">
        <v>320</v>
      </c>
      <c r="G164" t="s">
        <v>321</v>
      </c>
      <c r="I164" t="str">
        <f t="shared" si="15"/>
        <v>N/A</v>
      </c>
      <c r="J164" t="str">
        <f t="shared" si="16"/>
        <v>N/A</v>
      </c>
      <c r="K164" t="str">
        <f t="shared" si="17"/>
        <v>N/A</v>
      </c>
      <c r="L164">
        <f t="shared" si="18"/>
        <v>3020000</v>
      </c>
      <c r="M164" t="str">
        <f t="shared" si="19"/>
        <v>181000</v>
      </c>
      <c r="N164" t="str">
        <f t="shared" si="20"/>
        <v>333000</v>
      </c>
    </row>
    <row r="165" spans="1:14" x14ac:dyDescent="0.3">
      <c r="A165" s="1">
        <v>7</v>
      </c>
      <c r="B165" t="s">
        <v>322</v>
      </c>
      <c r="C165" t="s">
        <v>301</v>
      </c>
      <c r="D165" t="s">
        <v>302</v>
      </c>
      <c r="E165" t="s">
        <v>323</v>
      </c>
      <c r="F165" t="s">
        <v>324</v>
      </c>
      <c r="G165" t="s">
        <v>325</v>
      </c>
      <c r="I165" t="str">
        <f t="shared" si="15"/>
        <v>N/A</v>
      </c>
      <c r="J165">
        <f t="shared" si="16"/>
        <v>14920000</v>
      </c>
      <c r="K165">
        <f t="shared" si="17"/>
        <v>18940000</v>
      </c>
      <c r="L165">
        <f t="shared" si="18"/>
        <v>18780000</v>
      </c>
      <c r="M165">
        <f t="shared" si="19"/>
        <v>39760000</v>
      </c>
      <c r="N165">
        <f t="shared" si="20"/>
        <v>45800000</v>
      </c>
    </row>
    <row r="166" spans="1:14" x14ac:dyDescent="0.3">
      <c r="A166" s="1">
        <v>8</v>
      </c>
      <c r="B166" t="s">
        <v>326</v>
      </c>
      <c r="C166" t="s">
        <v>264</v>
      </c>
      <c r="D166" t="s">
        <v>307</v>
      </c>
      <c r="E166" t="s">
        <v>327</v>
      </c>
      <c r="F166" t="s">
        <v>328</v>
      </c>
      <c r="G166" t="s">
        <v>329</v>
      </c>
      <c r="I166" t="str">
        <f t="shared" si="15"/>
        <v>N/A</v>
      </c>
      <c r="J166" t="str">
        <f t="shared" si="16"/>
        <v>N/A</v>
      </c>
      <c r="K166">
        <f t="shared" si="17"/>
        <v>0.26940000000000003</v>
      </c>
      <c r="L166">
        <f t="shared" si="18"/>
        <v>-8.8999999999999999E-3</v>
      </c>
      <c r="M166">
        <f t="shared" si="19"/>
        <v>1.1176999999999999</v>
      </c>
      <c r="N166">
        <f t="shared" si="20"/>
        <v>0.15179999999999999</v>
      </c>
    </row>
    <row r="167" spans="1:14" x14ac:dyDescent="0.3">
      <c r="A167" s="1">
        <v>9</v>
      </c>
      <c r="B167" t="s">
        <v>330</v>
      </c>
      <c r="C167" t="s">
        <v>264</v>
      </c>
      <c r="D167" t="s">
        <v>264</v>
      </c>
      <c r="E167" t="s">
        <v>264</v>
      </c>
      <c r="F167" t="s">
        <v>264</v>
      </c>
      <c r="G167" t="s">
        <v>331</v>
      </c>
      <c r="I167" t="str">
        <f t="shared" si="15"/>
        <v>N/A</v>
      </c>
      <c r="J167" t="str">
        <f t="shared" si="16"/>
        <v>N/A</v>
      </c>
      <c r="K167" t="str">
        <f t="shared" si="17"/>
        <v>N/A</v>
      </c>
      <c r="L167" t="str">
        <f t="shared" si="18"/>
        <v>N/A</v>
      </c>
      <c r="M167" t="str">
        <f t="shared" si="19"/>
        <v>N/A</v>
      </c>
      <c r="N167">
        <f t="shared" si="20"/>
        <v>0.51439999999999997</v>
      </c>
    </row>
    <row r="168" spans="1:14" x14ac:dyDescent="0.3">
      <c r="A168" s="1">
        <v>10</v>
      </c>
      <c r="B168" t="s">
        <v>332</v>
      </c>
      <c r="C168" t="s">
        <v>264</v>
      </c>
      <c r="D168" t="s">
        <v>264</v>
      </c>
      <c r="E168" t="s">
        <v>264</v>
      </c>
      <c r="F168" t="s">
        <v>264</v>
      </c>
      <c r="G168" t="s">
        <v>264</v>
      </c>
      <c r="I168" t="str">
        <f t="shared" si="15"/>
        <v>N/A</v>
      </c>
      <c r="J168" t="str">
        <f t="shared" si="16"/>
        <v>N/A</v>
      </c>
      <c r="K168" t="str">
        <f t="shared" si="17"/>
        <v>N/A</v>
      </c>
      <c r="L168" t="str">
        <f t="shared" si="18"/>
        <v>N/A</v>
      </c>
      <c r="M168" t="str">
        <f t="shared" si="19"/>
        <v>N/A</v>
      </c>
      <c r="N168" t="str">
        <f t="shared" si="20"/>
        <v>N/A</v>
      </c>
    </row>
    <row r="169" spans="1:14" x14ac:dyDescent="0.3">
      <c r="A169" s="1">
        <v>11</v>
      </c>
      <c r="B169" t="s">
        <v>333</v>
      </c>
      <c r="C169" t="s">
        <v>264</v>
      </c>
      <c r="D169" t="s">
        <v>264</v>
      </c>
      <c r="E169" t="s">
        <v>264</v>
      </c>
      <c r="F169" t="s">
        <v>264</v>
      </c>
      <c r="G169" t="s">
        <v>264</v>
      </c>
      <c r="I169" t="str">
        <f t="shared" si="15"/>
        <v>N/A</v>
      </c>
      <c r="J169" t="str">
        <f t="shared" si="16"/>
        <v>N/A</v>
      </c>
      <c r="K169" t="str">
        <f t="shared" si="17"/>
        <v>N/A</v>
      </c>
      <c r="L169" t="str">
        <f t="shared" si="18"/>
        <v>N/A</v>
      </c>
      <c r="M169" t="str">
        <f t="shared" si="19"/>
        <v>N/A</v>
      </c>
      <c r="N169" t="str">
        <f t="shared" si="20"/>
        <v>N/A</v>
      </c>
    </row>
    <row r="170" spans="1:14" x14ac:dyDescent="0.3">
      <c r="A170" s="1">
        <v>12</v>
      </c>
      <c r="B170" t="s">
        <v>334</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335</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336</v>
      </c>
      <c r="C172" t="s">
        <v>264</v>
      </c>
      <c r="D172" t="s">
        <v>264</v>
      </c>
      <c r="E172" t="s">
        <v>264</v>
      </c>
      <c r="F172" t="s">
        <v>264</v>
      </c>
      <c r="G172" t="s">
        <v>264</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337</v>
      </c>
      <c r="C173" t="s">
        <v>264</v>
      </c>
      <c r="D173" t="s">
        <v>264</v>
      </c>
      <c r="E173" t="s">
        <v>264</v>
      </c>
      <c r="F173" t="s">
        <v>264</v>
      </c>
      <c r="G173" t="s">
        <v>264</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338</v>
      </c>
      <c r="C174" t="s">
        <v>264</v>
      </c>
      <c r="D174" t="s">
        <v>264</v>
      </c>
      <c r="E174" t="s">
        <v>264</v>
      </c>
      <c r="F174" t="s">
        <v>264</v>
      </c>
      <c r="G174" t="s">
        <v>264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339</v>
      </c>
      <c r="C175" t="s">
        <v>264</v>
      </c>
      <c r="D175" t="s">
        <v>264</v>
      </c>
      <c r="E175" t="s">
        <v>264</v>
      </c>
      <c r="F175" t="s">
        <v>264</v>
      </c>
      <c r="G175" t="s">
        <v>264</v>
      </c>
      <c r="I175" t="str">
        <f t="shared" si="15"/>
        <v>N/A</v>
      </c>
      <c r="J175" t="str">
        <f t="shared" si="16"/>
        <v>N/A</v>
      </c>
      <c r="K175" t="str">
        <f t="shared" si="17"/>
        <v>N/A</v>
      </c>
      <c r="L175" t="str">
        <f t="shared" si="18"/>
        <v>N/A</v>
      </c>
      <c r="M175" t="str">
        <f t="shared" si="19"/>
        <v>N/A</v>
      </c>
      <c r="N175" t="str">
        <f t="shared" si="20"/>
        <v>N/A</v>
      </c>
    </row>
    <row r="176" spans="1:14" x14ac:dyDescent="0.3">
      <c r="A176" s="1">
        <v>18</v>
      </c>
      <c r="B176" t="s">
        <v>340</v>
      </c>
      <c r="C176" t="s">
        <v>301</v>
      </c>
      <c r="D176" t="s">
        <v>302</v>
      </c>
      <c r="E176" t="s">
        <v>323</v>
      </c>
      <c r="F176" t="s">
        <v>324</v>
      </c>
      <c r="G176" t="s">
        <v>325</v>
      </c>
      <c r="I176" t="str">
        <f t="shared" si="15"/>
        <v>N/A</v>
      </c>
      <c r="J176">
        <f t="shared" si="16"/>
        <v>14920000</v>
      </c>
      <c r="K176">
        <f t="shared" si="17"/>
        <v>18940000</v>
      </c>
      <c r="L176">
        <f t="shared" si="18"/>
        <v>18780000</v>
      </c>
      <c r="M176">
        <f t="shared" si="19"/>
        <v>39760000</v>
      </c>
      <c r="N176">
        <f t="shared" si="20"/>
        <v>45800000</v>
      </c>
    </row>
    <row r="177" spans="1:14" x14ac:dyDescent="0.3">
      <c r="A177" s="1">
        <v>19</v>
      </c>
      <c r="B177" t="s">
        <v>341</v>
      </c>
      <c r="C177" t="s">
        <v>342</v>
      </c>
      <c r="D177" t="s">
        <v>343</v>
      </c>
      <c r="E177" t="s">
        <v>344</v>
      </c>
      <c r="F177" t="s">
        <v>345</v>
      </c>
      <c r="G177" t="s">
        <v>346</v>
      </c>
      <c r="I177" t="str">
        <f t="shared" si="15"/>
        <v>N/A</v>
      </c>
      <c r="J177" t="str">
        <f t="shared" si="16"/>
        <v>554150</v>
      </c>
      <c r="K177" t="str">
        <f t="shared" si="17"/>
        <v>515036</v>
      </c>
      <c r="L177" t="str">
        <f t="shared" si="18"/>
        <v>425017</v>
      </c>
      <c r="M177" t="str">
        <f t="shared" si="19"/>
        <v>744000</v>
      </c>
      <c r="N177" t="str">
        <f t="shared" si="20"/>
        <v>679000</v>
      </c>
    </row>
    <row r="178" spans="1:14" x14ac:dyDescent="0.3">
      <c r="A178" s="1">
        <v>20</v>
      </c>
      <c r="B178" t="s">
        <v>347</v>
      </c>
      <c r="C178" t="s">
        <v>348</v>
      </c>
      <c r="D178" t="s">
        <v>349</v>
      </c>
      <c r="E178" t="s">
        <v>350</v>
      </c>
      <c r="F178" t="s">
        <v>351</v>
      </c>
      <c r="G178" t="s">
        <v>352</v>
      </c>
      <c r="I178" t="str">
        <f t="shared" si="15"/>
        <v>N/A</v>
      </c>
      <c r="J178">
        <f t="shared" si="16"/>
        <v>14370000</v>
      </c>
      <c r="K178">
        <f t="shared" si="17"/>
        <v>18430000</v>
      </c>
      <c r="L178">
        <f t="shared" si="18"/>
        <v>18350000</v>
      </c>
      <c r="M178">
        <f t="shared" si="19"/>
        <v>39020000</v>
      </c>
      <c r="N178">
        <f t="shared" si="20"/>
        <v>45120000</v>
      </c>
    </row>
    <row r="179" spans="1:14" x14ac:dyDescent="0.3">
      <c r="A179" s="1">
        <v>21</v>
      </c>
      <c r="B179" t="s">
        <v>353</v>
      </c>
      <c r="C179" t="s">
        <v>264</v>
      </c>
      <c r="D179" t="s">
        <v>354</v>
      </c>
      <c r="E179" t="s">
        <v>355</v>
      </c>
      <c r="F179" t="s">
        <v>356</v>
      </c>
      <c r="G179" t="s">
        <v>357</v>
      </c>
      <c r="I179" t="str">
        <f t="shared" si="15"/>
        <v>N/A</v>
      </c>
      <c r="J179" t="str">
        <f t="shared" si="16"/>
        <v>N/A</v>
      </c>
      <c r="K179">
        <f t="shared" si="17"/>
        <v>0.28250000000000003</v>
      </c>
      <c r="L179">
        <f t="shared" si="18"/>
        <v>-4.3E-3</v>
      </c>
      <c r="M179">
        <f t="shared" si="19"/>
        <v>1.1262000000000001</v>
      </c>
      <c r="N179">
        <f t="shared" si="20"/>
        <v>0.15630000000000002</v>
      </c>
    </row>
    <row r="180" spans="1:14" x14ac:dyDescent="0.3">
      <c r="A180" s="1">
        <v>22</v>
      </c>
      <c r="B180" t="s">
        <v>358</v>
      </c>
      <c r="C180" t="s">
        <v>264</v>
      </c>
      <c r="D180" t="s">
        <v>264</v>
      </c>
      <c r="E180" t="s">
        <v>264</v>
      </c>
      <c r="F180" t="s">
        <v>264</v>
      </c>
      <c r="G180" t="s">
        <v>359</v>
      </c>
      <c r="I180" t="str">
        <f t="shared" si="15"/>
        <v>N/A</v>
      </c>
      <c r="J180" t="str">
        <f t="shared" si="16"/>
        <v>N/A</v>
      </c>
      <c r="K180" t="str">
        <f t="shared" si="17"/>
        <v>N/A</v>
      </c>
      <c r="L180" t="str">
        <f t="shared" si="18"/>
        <v>N/A</v>
      </c>
      <c r="M180" t="str">
        <f t="shared" si="19"/>
        <v>N/A</v>
      </c>
      <c r="N180">
        <f t="shared" si="20"/>
        <v>0.50680000000000003</v>
      </c>
    </row>
    <row r="181" spans="1:14" x14ac:dyDescent="0.3">
      <c r="A181" s="1">
        <v>23</v>
      </c>
      <c r="B181" t="s">
        <v>360</v>
      </c>
      <c r="C181" t="s">
        <v>361</v>
      </c>
      <c r="D181" t="s">
        <v>362</v>
      </c>
      <c r="E181" t="s">
        <v>363</v>
      </c>
      <c r="F181" t="s">
        <v>264</v>
      </c>
      <c r="G181" t="s">
        <v>264</v>
      </c>
      <c r="I181" t="str">
        <f t="shared" si="15"/>
        <v>N/A</v>
      </c>
      <c r="J181">
        <f t="shared" si="16"/>
        <v>3680000</v>
      </c>
      <c r="K181">
        <f t="shared" si="17"/>
        <v>1240000</v>
      </c>
      <c r="L181" t="str">
        <f t="shared" si="18"/>
        <v>137320</v>
      </c>
      <c r="M181" t="str">
        <f t="shared" si="19"/>
        <v>N/A</v>
      </c>
      <c r="N181" t="str">
        <f t="shared" si="20"/>
        <v>N/A</v>
      </c>
    </row>
    <row r="182" spans="1:14" x14ac:dyDescent="0.3">
      <c r="A182" s="1">
        <v>24</v>
      </c>
      <c r="B182" t="s">
        <v>364</v>
      </c>
      <c r="C182" t="s">
        <v>365</v>
      </c>
      <c r="D182" t="s">
        <v>366</v>
      </c>
      <c r="E182" t="s">
        <v>367</v>
      </c>
      <c r="F182" t="s">
        <v>264</v>
      </c>
      <c r="G182" t="s">
        <v>264</v>
      </c>
      <c r="I182" t="str">
        <f t="shared" si="15"/>
        <v>N/A</v>
      </c>
      <c r="J182">
        <f t="shared" si="16"/>
        <v>2100000</v>
      </c>
      <c r="K182" t="str">
        <f t="shared" si="17"/>
        <v>946347</v>
      </c>
      <c r="L182" t="str">
        <f t="shared" si="18"/>
        <v>122747</v>
      </c>
      <c r="M182" t="str">
        <f t="shared" si="19"/>
        <v>N/A</v>
      </c>
      <c r="N182" t="str">
        <f t="shared" si="20"/>
        <v>N/A</v>
      </c>
    </row>
    <row r="183" spans="1:14" x14ac:dyDescent="0.3">
      <c r="A183" s="1">
        <v>25</v>
      </c>
      <c r="B183" t="s">
        <v>368</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369</v>
      </c>
      <c r="C184" t="s">
        <v>370</v>
      </c>
      <c r="D184" t="s">
        <v>371</v>
      </c>
      <c r="E184" t="s">
        <v>372</v>
      </c>
      <c r="F184" t="s">
        <v>264</v>
      </c>
      <c r="G184" t="s">
        <v>264</v>
      </c>
      <c r="I184" t="str">
        <f t="shared" si="15"/>
        <v>N/A</v>
      </c>
      <c r="J184">
        <f t="shared" si="16"/>
        <v>1580000</v>
      </c>
      <c r="K184" t="str">
        <f t="shared" si="17"/>
        <v>298342</v>
      </c>
      <c r="L184" t="str">
        <f t="shared" si="18"/>
        <v>14573</v>
      </c>
      <c r="M184" t="str">
        <f t="shared" si="19"/>
        <v>N/A</v>
      </c>
      <c r="N184" t="str">
        <f t="shared" si="20"/>
        <v>N/A</v>
      </c>
    </row>
    <row r="185" spans="1:14" x14ac:dyDescent="0.3">
      <c r="A185" s="1">
        <v>27</v>
      </c>
      <c r="B185" t="s">
        <v>373</v>
      </c>
      <c r="C185" t="s">
        <v>374</v>
      </c>
      <c r="D185" t="s">
        <v>375</v>
      </c>
      <c r="E185" t="s">
        <v>376</v>
      </c>
      <c r="F185" t="s">
        <v>264</v>
      </c>
      <c r="G185" t="s">
        <v>264</v>
      </c>
      <c r="I185" t="str">
        <f t="shared" si="15"/>
        <v>N/A</v>
      </c>
      <c r="J185">
        <f t="shared" si="16"/>
        <v>10690000</v>
      </c>
      <c r="K185">
        <f t="shared" si="17"/>
        <v>17190000</v>
      </c>
      <c r="L185">
        <f t="shared" si="18"/>
        <v>18210000</v>
      </c>
      <c r="M185" t="str">
        <f t="shared" si="19"/>
        <v>N/A</v>
      </c>
      <c r="N185" t="str">
        <f t="shared" si="20"/>
        <v>N/A</v>
      </c>
    </row>
    <row r="186" spans="1:14" x14ac:dyDescent="0.3">
      <c r="A186" s="1">
        <v>28</v>
      </c>
      <c r="B186" t="s">
        <v>377</v>
      </c>
      <c r="C186" t="s">
        <v>264</v>
      </c>
      <c r="D186" t="s">
        <v>264</v>
      </c>
      <c r="E186" t="s">
        <v>264</v>
      </c>
      <c r="F186" t="s">
        <v>264</v>
      </c>
      <c r="G186" t="s">
        <v>264</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378</v>
      </c>
      <c r="C187" t="s">
        <v>379</v>
      </c>
      <c r="D187" t="s">
        <v>380</v>
      </c>
      <c r="E187" t="s">
        <v>381</v>
      </c>
      <c r="F187" t="s">
        <v>351</v>
      </c>
      <c r="G187" t="s">
        <v>352</v>
      </c>
      <c r="I187" t="str">
        <f t="shared" si="15"/>
        <v>N/A</v>
      </c>
      <c r="J187">
        <f t="shared" si="16"/>
        <v>15950000</v>
      </c>
      <c r="K187">
        <f t="shared" si="17"/>
        <v>18730000</v>
      </c>
      <c r="L187">
        <f t="shared" si="18"/>
        <v>18370000</v>
      </c>
      <c r="M187">
        <f t="shared" si="19"/>
        <v>39020000</v>
      </c>
      <c r="N187">
        <f t="shared" si="20"/>
        <v>45120000</v>
      </c>
    </row>
    <row r="188" spans="1:14" x14ac:dyDescent="0.3">
      <c r="A188" s="1">
        <v>30</v>
      </c>
      <c r="B188" t="s">
        <v>382</v>
      </c>
      <c r="C188" t="s">
        <v>383</v>
      </c>
      <c r="D188" t="s">
        <v>384</v>
      </c>
      <c r="E188" t="s">
        <v>385</v>
      </c>
      <c r="F188" t="s">
        <v>386</v>
      </c>
      <c r="G188" t="s">
        <v>387</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1.44</v>
      </c>
      <c r="K188" t="str">
        <f t="shared" ref="K188:K251" si="23">IF(TRIM(D188)="-", "N/A", IF(RIGHT(D188,1)="M",1000000*VALUE(LEFT(D188,LEN(D188)-1)),IF(RIGHT(D188,1)="B",1000000000*VALUE(LEFT(D188,LEN(D188)-1)),IF(RIGHT(D188,1)="%",0.01*VALUE(LEFT(D188,LEN(D188)-1)),D188))))</f>
        <v>1.43</v>
      </c>
      <c r="L188" t="str">
        <f t="shared" ref="L188:L251" si="24">IF(TRIM(E188)="-", "N/A", IF(RIGHT(E188,1)="M",1000000*VALUE(LEFT(E188,LEN(E188)-1)),IF(RIGHT(E188,1)="B",1000000000*VALUE(LEFT(E188,LEN(E188)-1)),IF(RIGHT(E188,1)="%",0.01*VALUE(LEFT(E188,LEN(E188)-1)),E188))))</f>
        <v>1.23</v>
      </c>
      <c r="M188" t="str">
        <f t="shared" ref="M188:M251" si="25">IF(TRIM(F188)="-", "N/A", IF(RIGHT(F188,1)="M",1000000*VALUE(LEFT(F188,LEN(F188)-1)),IF(RIGHT(F188,1)="B",1000000000*VALUE(LEFT(F188,LEN(F188)-1)),IF(RIGHT(F188,1)="%",0.01*VALUE(LEFT(F188,LEN(F188)-1)),F188))))</f>
        <v>2.17</v>
      </c>
      <c r="N188" t="str">
        <f t="shared" ref="N188:N251" si="26">IF(TRIM(G188)="-", "N/A", IF(RIGHT(G188,1)="M",1000000*VALUE(LEFT(G188,LEN(G188)-1)),IF(RIGHT(G188,1)="B",1000000000*VALUE(LEFT(G188,LEN(G188)-1)),IF(RIGHT(G188,1)="%",0.01*VALUE(LEFT(G188,LEN(G188)-1)),G188))))</f>
        <v>1.97</v>
      </c>
    </row>
    <row r="189" spans="1:14" x14ac:dyDescent="0.3">
      <c r="A189" s="1">
        <v>31</v>
      </c>
      <c r="B189" t="s">
        <v>388</v>
      </c>
      <c r="C189" t="s">
        <v>264</v>
      </c>
      <c r="D189" t="s">
        <v>389</v>
      </c>
      <c r="E189" t="s">
        <v>390</v>
      </c>
      <c r="F189" t="s">
        <v>391</v>
      </c>
      <c r="G189" t="s">
        <v>392</v>
      </c>
      <c r="I189" t="str">
        <f t="shared" si="21"/>
        <v>N/A</v>
      </c>
      <c r="J189" t="str">
        <f t="shared" si="22"/>
        <v>N/A</v>
      </c>
      <c r="K189">
        <f t="shared" si="23"/>
        <v>-5.2000000000000006E-3</v>
      </c>
      <c r="L189">
        <f t="shared" si="24"/>
        <v>-0.1391</v>
      </c>
      <c r="M189">
        <f t="shared" si="25"/>
        <v>0.75629999999999997</v>
      </c>
      <c r="N189">
        <f t="shared" si="26"/>
        <v>-8.9700000000000002E-2</v>
      </c>
    </row>
    <row r="190" spans="1:14" x14ac:dyDescent="0.3">
      <c r="A190" s="1">
        <v>32</v>
      </c>
      <c r="B190" t="s">
        <v>393</v>
      </c>
      <c r="C190" t="s">
        <v>394</v>
      </c>
      <c r="D190" t="s">
        <v>395</v>
      </c>
      <c r="E190" t="s">
        <v>396</v>
      </c>
      <c r="F190" t="s">
        <v>397</v>
      </c>
      <c r="G190" t="s">
        <v>398</v>
      </c>
      <c r="I190" t="str">
        <f t="shared" si="21"/>
        <v>pos_trend</v>
      </c>
      <c r="J190">
        <f t="shared" si="22"/>
        <v>11070000</v>
      </c>
      <c r="K190">
        <f t="shared" si="23"/>
        <v>13070000</v>
      </c>
      <c r="L190">
        <f t="shared" si="24"/>
        <v>14880000</v>
      </c>
      <c r="M190">
        <f t="shared" si="25"/>
        <v>18000000</v>
      </c>
      <c r="N190">
        <f t="shared" si="26"/>
        <v>22870000</v>
      </c>
    </row>
    <row r="191" spans="1:14" x14ac:dyDescent="0.3">
      <c r="A191" s="1">
        <v>33</v>
      </c>
      <c r="B191" t="s">
        <v>399</v>
      </c>
      <c r="C191" t="s">
        <v>384</v>
      </c>
      <c r="D191" t="s">
        <v>400</v>
      </c>
      <c r="E191" t="s">
        <v>385</v>
      </c>
      <c r="F191" t="s">
        <v>401</v>
      </c>
      <c r="G191" t="s">
        <v>387</v>
      </c>
      <c r="I191" t="str">
        <f t="shared" si="21"/>
        <v>N/A</v>
      </c>
      <c r="J191" t="str">
        <f t="shared" si="22"/>
        <v>1.43</v>
      </c>
      <c r="K191" t="str">
        <f t="shared" si="23"/>
        <v>1.42</v>
      </c>
      <c r="L191" t="str">
        <f t="shared" si="24"/>
        <v>1.23</v>
      </c>
      <c r="M191" t="str">
        <f t="shared" si="25"/>
        <v>2.16</v>
      </c>
      <c r="N191" t="str">
        <f t="shared" si="26"/>
        <v>1.97</v>
      </c>
    </row>
    <row r="192" spans="1:14" x14ac:dyDescent="0.3">
      <c r="A192" s="1">
        <v>34</v>
      </c>
      <c r="B192" t="s">
        <v>402</v>
      </c>
      <c r="C192" t="s">
        <v>264</v>
      </c>
      <c r="D192" t="s">
        <v>403</v>
      </c>
      <c r="E192" t="s">
        <v>404</v>
      </c>
      <c r="F192" t="s">
        <v>405</v>
      </c>
      <c r="G192" t="s">
        <v>406</v>
      </c>
      <c r="I192" t="str">
        <f t="shared" si="21"/>
        <v>N/A</v>
      </c>
      <c r="J192" t="str">
        <f t="shared" si="22"/>
        <v>N/A</v>
      </c>
      <c r="K192">
        <f t="shared" si="23"/>
        <v>-6.3E-3</v>
      </c>
      <c r="L192">
        <f t="shared" si="24"/>
        <v>-0.13789999999999999</v>
      </c>
      <c r="M192">
        <f t="shared" si="25"/>
        <v>0.76010000000000011</v>
      </c>
      <c r="N192">
        <f t="shared" si="26"/>
        <v>-9.01E-2</v>
      </c>
    </row>
    <row r="193" spans="1:14" x14ac:dyDescent="0.3">
      <c r="A193" s="1">
        <v>35</v>
      </c>
      <c r="B193" t="s">
        <v>407</v>
      </c>
      <c r="C193" t="s">
        <v>408</v>
      </c>
      <c r="D193" t="s">
        <v>409</v>
      </c>
      <c r="E193" t="s">
        <v>410</v>
      </c>
      <c r="F193" t="s">
        <v>411</v>
      </c>
      <c r="G193" t="s">
        <v>412</v>
      </c>
      <c r="I193" t="str">
        <f t="shared" si="21"/>
        <v>pos_trend</v>
      </c>
      <c r="J193">
        <f t="shared" si="22"/>
        <v>11140000</v>
      </c>
      <c r="K193">
        <f t="shared" si="23"/>
        <v>13160000</v>
      </c>
      <c r="L193">
        <f t="shared" si="24"/>
        <v>14970000</v>
      </c>
      <c r="M193">
        <f t="shared" si="25"/>
        <v>18070000</v>
      </c>
      <c r="N193">
        <f t="shared" si="26"/>
        <v>22960000</v>
      </c>
    </row>
    <row r="194" spans="1:14" x14ac:dyDescent="0.3">
      <c r="I194" t="str">
        <f t="shared" si="21"/>
        <v>N/A</v>
      </c>
      <c r="J194">
        <f t="shared" si="22"/>
        <v>0</v>
      </c>
      <c r="K194">
        <f t="shared" si="23"/>
        <v>0</v>
      </c>
      <c r="L194">
        <f t="shared" si="24"/>
        <v>0</v>
      </c>
      <c r="M194">
        <f t="shared" si="25"/>
        <v>0</v>
      </c>
      <c r="N194">
        <f t="shared" si="26"/>
        <v>0</v>
      </c>
    </row>
    <row r="195" spans="1:14" x14ac:dyDescent="0.3">
      <c r="B195" s="1" t="s">
        <v>250</v>
      </c>
      <c r="C195" s="1" t="s">
        <v>251</v>
      </c>
      <c r="D195" s="1" t="s">
        <v>252</v>
      </c>
      <c r="E195" s="1" t="s">
        <v>253</v>
      </c>
      <c r="F195" s="1" t="s">
        <v>254</v>
      </c>
      <c r="G195" s="1" t="s">
        <v>255</v>
      </c>
      <c r="H195" s="1" t="s">
        <v>256</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413</v>
      </c>
      <c r="C196" t="s">
        <v>414</v>
      </c>
      <c r="D196" t="s">
        <v>415</v>
      </c>
      <c r="E196" t="s">
        <v>416</v>
      </c>
      <c r="F196" t="s">
        <v>269</v>
      </c>
      <c r="G196" t="s">
        <v>417</v>
      </c>
      <c r="I196" t="str">
        <f t="shared" si="21"/>
        <v>N/A</v>
      </c>
      <c r="J196">
        <f t="shared" si="22"/>
        <v>1270000</v>
      </c>
      <c r="K196">
        <f t="shared" si="23"/>
        <v>14540000</v>
      </c>
      <c r="L196">
        <f t="shared" si="24"/>
        <v>5400000</v>
      </c>
      <c r="M196">
        <f t="shared" si="25"/>
        <v>2710000</v>
      </c>
      <c r="N196">
        <f t="shared" si="26"/>
        <v>33400000</v>
      </c>
    </row>
    <row r="197" spans="1:14" x14ac:dyDescent="0.3">
      <c r="A197" s="1">
        <v>1</v>
      </c>
      <c r="B197" t="s">
        <v>418</v>
      </c>
      <c r="C197" t="s">
        <v>414</v>
      </c>
      <c r="D197" t="s">
        <v>415</v>
      </c>
      <c r="E197" t="s">
        <v>416</v>
      </c>
      <c r="F197" t="s">
        <v>269</v>
      </c>
      <c r="G197" t="s">
        <v>417</v>
      </c>
      <c r="I197" t="str">
        <f t="shared" si="21"/>
        <v>N/A</v>
      </c>
      <c r="J197">
        <f t="shared" si="22"/>
        <v>1270000</v>
      </c>
      <c r="K197">
        <f t="shared" si="23"/>
        <v>14540000</v>
      </c>
      <c r="L197">
        <f t="shared" si="24"/>
        <v>5400000</v>
      </c>
      <c r="M197">
        <f t="shared" si="25"/>
        <v>2710000</v>
      </c>
      <c r="N197">
        <f t="shared" si="26"/>
        <v>33400000</v>
      </c>
    </row>
    <row r="198" spans="1:14" x14ac:dyDescent="0.3">
      <c r="A198" s="1">
        <v>2</v>
      </c>
      <c r="B198" t="s">
        <v>419</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420</v>
      </c>
      <c r="C199" t="s">
        <v>264</v>
      </c>
      <c r="D199" t="s">
        <v>421</v>
      </c>
      <c r="E199" t="s">
        <v>422</v>
      </c>
      <c r="F199" t="s">
        <v>423</v>
      </c>
      <c r="G199" t="s">
        <v>424</v>
      </c>
      <c r="I199" t="str">
        <f t="shared" si="21"/>
        <v>N/A</v>
      </c>
      <c r="J199" t="str">
        <f t="shared" si="22"/>
        <v>N/A</v>
      </c>
      <c r="K199">
        <f t="shared" si="23"/>
        <v>10.446099999999999</v>
      </c>
      <c r="L199">
        <f t="shared" si="24"/>
        <v>-0.62860000000000005</v>
      </c>
      <c r="M199">
        <f t="shared" si="25"/>
        <v>-0.49770000000000003</v>
      </c>
      <c r="N199">
        <f t="shared" si="26"/>
        <v>11.313800000000001</v>
      </c>
    </row>
    <row r="200" spans="1:14" x14ac:dyDescent="0.3">
      <c r="A200" s="1">
        <v>4</v>
      </c>
      <c r="B200" t="s">
        <v>425</v>
      </c>
      <c r="C200" t="s">
        <v>426</v>
      </c>
      <c r="D200" t="s">
        <v>427</v>
      </c>
      <c r="E200" t="s">
        <v>428</v>
      </c>
      <c r="F200" t="s">
        <v>429</v>
      </c>
      <c r="G200" t="s">
        <v>430</v>
      </c>
      <c r="I200" t="str">
        <f t="shared" si="21"/>
        <v>pos_trend</v>
      </c>
      <c r="J200">
        <f t="shared" si="22"/>
        <v>2160000</v>
      </c>
      <c r="K200">
        <f t="shared" si="23"/>
        <v>3260000</v>
      </c>
      <c r="L200">
        <f t="shared" si="24"/>
        <v>4510000</v>
      </c>
      <c r="M200">
        <f t="shared" si="25"/>
        <v>7420000</v>
      </c>
      <c r="N200">
        <f t="shared" si="26"/>
        <v>11540000</v>
      </c>
    </row>
    <row r="201" spans="1:14" x14ac:dyDescent="0.3">
      <c r="A201" s="1">
        <v>5</v>
      </c>
      <c r="B201" t="s">
        <v>431</v>
      </c>
      <c r="C201" t="s">
        <v>264</v>
      </c>
      <c r="D201" t="s">
        <v>432</v>
      </c>
      <c r="E201" t="s">
        <v>433</v>
      </c>
      <c r="F201" t="s">
        <v>434</v>
      </c>
      <c r="G201" t="s">
        <v>435</v>
      </c>
      <c r="I201" t="str">
        <f t="shared" si="21"/>
        <v>N/A</v>
      </c>
      <c r="J201" t="str">
        <f t="shared" si="22"/>
        <v>N/A</v>
      </c>
      <c r="K201">
        <f t="shared" si="23"/>
        <v>0.51049999999999995</v>
      </c>
      <c r="L201">
        <f t="shared" si="24"/>
        <v>0.38159999999999999</v>
      </c>
      <c r="M201">
        <f t="shared" si="25"/>
        <v>0.64560000000000006</v>
      </c>
      <c r="N201">
        <f t="shared" si="26"/>
        <v>0.55500000000000005</v>
      </c>
    </row>
    <row r="202" spans="1:14" x14ac:dyDescent="0.3">
      <c r="A202" s="1">
        <v>6</v>
      </c>
      <c r="B202" t="s">
        <v>436</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437</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440</v>
      </c>
      <c r="C206" t="s">
        <v>264</v>
      </c>
      <c r="D206" t="s">
        <v>264</v>
      </c>
      <c r="E206" t="s">
        <v>264</v>
      </c>
      <c r="F206" t="s">
        <v>441</v>
      </c>
      <c r="G206" t="s">
        <v>442</v>
      </c>
      <c r="I206" t="str">
        <f t="shared" si="21"/>
        <v>N/A</v>
      </c>
      <c r="J206" t="str">
        <f t="shared" si="22"/>
        <v>N/A</v>
      </c>
      <c r="K206" t="str">
        <f t="shared" si="23"/>
        <v>N/A</v>
      </c>
      <c r="L206" t="str">
        <f t="shared" si="24"/>
        <v>N/A</v>
      </c>
      <c r="M206" t="str">
        <f t="shared" si="25"/>
        <v>98000</v>
      </c>
      <c r="N206">
        <f t="shared" si="26"/>
        <v>1410000</v>
      </c>
    </row>
    <row r="207" spans="1:14" x14ac:dyDescent="0.3">
      <c r="A207" s="1">
        <v>11</v>
      </c>
      <c r="B207" t="s">
        <v>443</v>
      </c>
      <c r="C207" t="s">
        <v>264</v>
      </c>
      <c r="D207" t="s">
        <v>444</v>
      </c>
      <c r="E207" t="s">
        <v>445</v>
      </c>
      <c r="F207" t="s">
        <v>264</v>
      </c>
      <c r="G207" t="s">
        <v>264</v>
      </c>
      <c r="I207" t="str">
        <f t="shared" si="21"/>
        <v>N/A</v>
      </c>
      <c r="J207" t="str">
        <f t="shared" si="22"/>
        <v>N/A</v>
      </c>
      <c r="K207">
        <f t="shared" si="23"/>
        <v>398930000</v>
      </c>
      <c r="L207">
        <f t="shared" si="24"/>
        <v>529830000.00000006</v>
      </c>
      <c r="M207" t="str">
        <f t="shared" si="25"/>
        <v>N/A</v>
      </c>
      <c r="N207" t="str">
        <f t="shared" si="26"/>
        <v>N/A</v>
      </c>
    </row>
    <row r="208" spans="1:14" x14ac:dyDescent="0.3">
      <c r="A208" s="1">
        <v>12</v>
      </c>
      <c r="B208" t="s">
        <v>446</v>
      </c>
      <c r="C208" t="s">
        <v>447</v>
      </c>
      <c r="D208" t="s">
        <v>448</v>
      </c>
      <c r="E208" t="s">
        <v>449</v>
      </c>
      <c r="F208" t="s">
        <v>450</v>
      </c>
      <c r="G208" t="s">
        <v>451</v>
      </c>
      <c r="I208" t="str">
        <f t="shared" si="21"/>
        <v>pos_trend</v>
      </c>
      <c r="J208">
        <f t="shared" si="22"/>
        <v>26710000</v>
      </c>
      <c r="K208">
        <f t="shared" si="23"/>
        <v>39060000</v>
      </c>
      <c r="L208">
        <f t="shared" si="24"/>
        <v>53620000</v>
      </c>
      <c r="M208">
        <f t="shared" si="25"/>
        <v>80230000</v>
      </c>
      <c r="N208">
        <f t="shared" si="26"/>
        <v>115330000</v>
      </c>
    </row>
    <row r="209" spans="1:14" x14ac:dyDescent="0.3">
      <c r="A209" s="1">
        <v>13</v>
      </c>
      <c r="B209" t="s">
        <v>452</v>
      </c>
      <c r="C209" t="s">
        <v>447</v>
      </c>
      <c r="D209" t="s">
        <v>453</v>
      </c>
      <c r="E209" t="s">
        <v>454</v>
      </c>
      <c r="F209" t="s">
        <v>455</v>
      </c>
      <c r="G209" t="s">
        <v>456</v>
      </c>
      <c r="I209" t="str">
        <f t="shared" si="21"/>
        <v>N/A</v>
      </c>
      <c r="J209">
        <f t="shared" si="22"/>
        <v>26710000</v>
      </c>
      <c r="K209">
        <f t="shared" si="23"/>
        <v>10590000</v>
      </c>
      <c r="L209">
        <f t="shared" si="24"/>
        <v>5350000</v>
      </c>
      <c r="M209">
        <f t="shared" si="25"/>
        <v>2470000</v>
      </c>
      <c r="N209">
        <f t="shared" si="26"/>
        <v>2720000</v>
      </c>
    </row>
    <row r="210" spans="1:14" x14ac:dyDescent="0.3">
      <c r="A210" s="1">
        <v>14</v>
      </c>
      <c r="B210" t="s">
        <v>457</v>
      </c>
      <c r="C210" t="s">
        <v>264</v>
      </c>
      <c r="D210" t="s">
        <v>458</v>
      </c>
      <c r="E210" t="s">
        <v>459</v>
      </c>
      <c r="F210" t="s">
        <v>460</v>
      </c>
      <c r="G210" t="s">
        <v>461</v>
      </c>
      <c r="I210" t="str">
        <f t="shared" si="21"/>
        <v>N/A</v>
      </c>
      <c r="J210" t="str">
        <f t="shared" si="22"/>
        <v>N/A</v>
      </c>
      <c r="K210">
        <f t="shared" si="23"/>
        <v>28460000</v>
      </c>
      <c r="L210">
        <f t="shared" si="24"/>
        <v>48260000</v>
      </c>
      <c r="M210">
        <f t="shared" si="25"/>
        <v>77760000</v>
      </c>
      <c r="N210">
        <f t="shared" si="26"/>
        <v>112600000</v>
      </c>
    </row>
    <row r="211" spans="1:14" x14ac:dyDescent="0.3">
      <c r="A211" s="1">
        <v>15</v>
      </c>
      <c r="B211" t="s">
        <v>462</v>
      </c>
      <c r="C211" t="s">
        <v>463</v>
      </c>
      <c r="D211" t="s">
        <v>464</v>
      </c>
      <c r="E211" t="s">
        <v>465</v>
      </c>
      <c r="F211" t="s">
        <v>466</v>
      </c>
      <c r="G211" t="s">
        <v>467</v>
      </c>
      <c r="I211" t="str">
        <f t="shared" si="21"/>
        <v>pos_trend</v>
      </c>
      <c r="J211">
        <f t="shared" si="22"/>
        <v>370090000</v>
      </c>
      <c r="K211">
        <f t="shared" si="23"/>
        <v>462740000</v>
      </c>
      <c r="L211">
        <f t="shared" si="24"/>
        <v>593580000</v>
      </c>
      <c r="M211">
        <f t="shared" si="25"/>
        <v>789910000</v>
      </c>
      <c r="N211">
        <f t="shared" si="26"/>
        <v>1110000000</v>
      </c>
    </row>
    <row r="212" spans="1:14" x14ac:dyDescent="0.3">
      <c r="A212" s="1">
        <v>16</v>
      </c>
      <c r="B212" t="s">
        <v>468</v>
      </c>
      <c r="C212" t="s">
        <v>264</v>
      </c>
      <c r="D212" t="s">
        <v>469</v>
      </c>
      <c r="E212" t="s">
        <v>470</v>
      </c>
      <c r="F212" t="s">
        <v>471</v>
      </c>
      <c r="G212" t="s">
        <v>472</v>
      </c>
      <c r="I212" t="str">
        <f t="shared" si="21"/>
        <v>N/A</v>
      </c>
      <c r="J212" t="str">
        <f t="shared" si="22"/>
        <v>N/A</v>
      </c>
      <c r="K212">
        <f t="shared" si="23"/>
        <v>0.25030000000000002</v>
      </c>
      <c r="L212">
        <f t="shared" si="24"/>
        <v>0.28270000000000001</v>
      </c>
      <c r="M212">
        <f t="shared" si="25"/>
        <v>0.33069999999999999</v>
      </c>
      <c r="N212">
        <f t="shared" si="26"/>
        <v>0.40770000000000006</v>
      </c>
    </row>
    <row r="213" spans="1:14" x14ac:dyDescent="0.3">
      <c r="A213" s="1">
        <v>17</v>
      </c>
      <c r="B213" t="s">
        <v>473</v>
      </c>
      <c r="C213" t="s">
        <v>264</v>
      </c>
      <c r="D213" t="s">
        <v>264</v>
      </c>
      <c r="E213" t="s">
        <v>264</v>
      </c>
      <c r="F213" t="s">
        <v>264</v>
      </c>
      <c r="G213" t="s">
        <v>474</v>
      </c>
      <c r="I213" t="str">
        <f t="shared" si="21"/>
        <v>N/A</v>
      </c>
      <c r="J213" t="str">
        <f t="shared" si="22"/>
        <v>N/A</v>
      </c>
      <c r="K213" t="str">
        <f t="shared" si="23"/>
        <v>N/A</v>
      </c>
      <c r="L213" t="str">
        <f t="shared" si="24"/>
        <v>N/A</v>
      </c>
      <c r="M213" t="str">
        <f t="shared" si="25"/>
        <v>N/A</v>
      </c>
      <c r="N213">
        <f t="shared" si="26"/>
        <v>4.7400000000000005E-2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299</v>
      </c>
      <c r="C215" s="1" t="s">
        <v>251</v>
      </c>
      <c r="D215" s="1" t="s">
        <v>252</v>
      </c>
      <c r="E215" s="1" t="s">
        <v>253</v>
      </c>
      <c r="F215" s="1" t="s">
        <v>254</v>
      </c>
      <c r="G215" s="1" t="s">
        <v>255</v>
      </c>
      <c r="H215" s="1" t="s">
        <v>256</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475</v>
      </c>
      <c r="C216" t="s">
        <v>476</v>
      </c>
      <c r="D216" t="s">
        <v>477</v>
      </c>
      <c r="E216" t="s">
        <v>478</v>
      </c>
      <c r="F216" t="s">
        <v>479</v>
      </c>
      <c r="G216" t="s">
        <v>480</v>
      </c>
      <c r="I216" t="str">
        <f t="shared" si="21"/>
        <v>N/A</v>
      </c>
      <c r="J216">
        <f t="shared" si="22"/>
        <v>160910000</v>
      </c>
      <c r="K216">
        <f t="shared" si="23"/>
        <v>158400000</v>
      </c>
      <c r="L216">
        <f t="shared" si="24"/>
        <v>221760000</v>
      </c>
      <c r="M216">
        <f t="shared" si="25"/>
        <v>316940000</v>
      </c>
      <c r="N216">
        <f t="shared" si="26"/>
        <v>400920000</v>
      </c>
    </row>
    <row r="217" spans="1:14" x14ac:dyDescent="0.3">
      <c r="A217" s="1">
        <v>1</v>
      </c>
      <c r="B217" t="s">
        <v>481</v>
      </c>
      <c r="C217" t="s">
        <v>482</v>
      </c>
      <c r="D217" t="s">
        <v>483</v>
      </c>
      <c r="E217" t="s">
        <v>484</v>
      </c>
      <c r="F217" t="s">
        <v>264</v>
      </c>
      <c r="G217" t="s">
        <v>264</v>
      </c>
      <c r="I217" t="str">
        <f t="shared" si="21"/>
        <v>N/A</v>
      </c>
      <c r="J217">
        <f t="shared" si="22"/>
        <v>3480000</v>
      </c>
      <c r="K217">
        <f t="shared" si="23"/>
        <v>12730000</v>
      </c>
      <c r="L217">
        <f t="shared" si="24"/>
        <v>3840000</v>
      </c>
      <c r="M217" t="str">
        <f t="shared" si="25"/>
        <v>N/A</v>
      </c>
      <c r="N217" t="str">
        <f t="shared" si="26"/>
        <v>N/A</v>
      </c>
    </row>
    <row r="218" spans="1:14" x14ac:dyDescent="0.3">
      <c r="A218" s="1">
        <v>2</v>
      </c>
      <c r="B218" t="s">
        <v>485</v>
      </c>
      <c r="C218" t="s">
        <v>264</v>
      </c>
      <c r="D218" t="s">
        <v>264</v>
      </c>
      <c r="E218" t="s">
        <v>264</v>
      </c>
      <c r="F218" t="s">
        <v>264</v>
      </c>
      <c r="G218" t="s">
        <v>264</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486</v>
      </c>
      <c r="C219" t="s">
        <v>482</v>
      </c>
      <c r="D219" t="s">
        <v>483</v>
      </c>
      <c r="E219" t="s">
        <v>484</v>
      </c>
      <c r="F219" t="s">
        <v>264</v>
      </c>
      <c r="G219" t="s">
        <v>264</v>
      </c>
      <c r="I219" t="str">
        <f t="shared" si="21"/>
        <v>N/A</v>
      </c>
      <c r="J219">
        <f t="shared" si="22"/>
        <v>3480000</v>
      </c>
      <c r="K219">
        <f t="shared" si="23"/>
        <v>12730000</v>
      </c>
      <c r="L219">
        <f t="shared" si="24"/>
        <v>3840000</v>
      </c>
      <c r="M219" t="str">
        <f t="shared" si="25"/>
        <v>N/A</v>
      </c>
      <c r="N219" t="str">
        <f t="shared" si="26"/>
        <v>N/A</v>
      </c>
    </row>
    <row r="220" spans="1:14" x14ac:dyDescent="0.3">
      <c r="A220" s="1">
        <v>4</v>
      </c>
      <c r="B220" t="s">
        <v>487</v>
      </c>
      <c r="C220" t="s">
        <v>488</v>
      </c>
      <c r="D220" t="s">
        <v>489</v>
      </c>
      <c r="E220" t="s">
        <v>490</v>
      </c>
      <c r="F220" t="s">
        <v>479</v>
      </c>
      <c r="G220" t="s">
        <v>480</v>
      </c>
      <c r="I220" t="str">
        <f t="shared" si="21"/>
        <v>N/A</v>
      </c>
      <c r="J220">
        <f t="shared" si="22"/>
        <v>157430000</v>
      </c>
      <c r="K220">
        <f t="shared" si="23"/>
        <v>145670000</v>
      </c>
      <c r="L220">
        <f t="shared" si="24"/>
        <v>217920000</v>
      </c>
      <c r="M220">
        <f t="shared" si="25"/>
        <v>316940000</v>
      </c>
      <c r="N220">
        <f t="shared" si="26"/>
        <v>400920000</v>
      </c>
    </row>
    <row r="221" spans="1:14" x14ac:dyDescent="0.3">
      <c r="A221" s="1">
        <v>5</v>
      </c>
      <c r="B221" t="s">
        <v>491</v>
      </c>
      <c r="C221" t="s">
        <v>488</v>
      </c>
      <c r="D221" t="s">
        <v>489</v>
      </c>
      <c r="E221" t="s">
        <v>490</v>
      </c>
      <c r="F221" t="s">
        <v>479</v>
      </c>
      <c r="G221" t="s">
        <v>480</v>
      </c>
      <c r="I221" t="str">
        <f t="shared" si="21"/>
        <v>N/A</v>
      </c>
      <c r="J221">
        <f t="shared" si="22"/>
        <v>157430000</v>
      </c>
      <c r="K221">
        <f t="shared" si="23"/>
        <v>145670000</v>
      </c>
      <c r="L221">
        <f t="shared" si="24"/>
        <v>217920000</v>
      </c>
      <c r="M221">
        <f t="shared" si="25"/>
        <v>316940000</v>
      </c>
      <c r="N221">
        <f t="shared" si="26"/>
        <v>400920000</v>
      </c>
    </row>
    <row r="222" spans="1:14" x14ac:dyDescent="0.3">
      <c r="A222" s="1">
        <v>6</v>
      </c>
      <c r="B222" t="s">
        <v>492</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493</v>
      </c>
      <c r="C223" t="s">
        <v>264</v>
      </c>
      <c r="D223" t="s">
        <v>494</v>
      </c>
      <c r="E223" t="s">
        <v>495</v>
      </c>
      <c r="F223" t="s">
        <v>496</v>
      </c>
      <c r="G223" t="s">
        <v>497</v>
      </c>
      <c r="I223" t="str">
        <f t="shared" si="21"/>
        <v>N/A</v>
      </c>
      <c r="J223" t="str">
        <f t="shared" si="22"/>
        <v>N/A</v>
      </c>
      <c r="K223">
        <f t="shared" si="23"/>
        <v>-1.5600000000000001E-2</v>
      </c>
      <c r="L223">
        <f t="shared" si="24"/>
        <v>0.4</v>
      </c>
      <c r="M223">
        <f t="shared" si="25"/>
        <v>0.42920000000000003</v>
      </c>
      <c r="N223">
        <f t="shared" si="26"/>
        <v>0.26500000000000001</v>
      </c>
    </row>
    <row r="224" spans="1:14" x14ac:dyDescent="0.3">
      <c r="A224" s="1">
        <v>8</v>
      </c>
      <c r="B224" t="s">
        <v>498</v>
      </c>
      <c r="C224" t="s">
        <v>499</v>
      </c>
      <c r="D224" t="s">
        <v>500</v>
      </c>
      <c r="E224" t="s">
        <v>501</v>
      </c>
      <c r="F224" t="s">
        <v>502</v>
      </c>
      <c r="G224" t="s">
        <v>503</v>
      </c>
      <c r="I224" t="str">
        <f t="shared" si="21"/>
        <v>N/A</v>
      </c>
      <c r="J224">
        <f t="shared" si="22"/>
        <v>0.43479999999999996</v>
      </c>
      <c r="K224">
        <f t="shared" si="23"/>
        <v>0.34229999999999999</v>
      </c>
      <c r="L224">
        <f t="shared" si="24"/>
        <v>0.37359999999999999</v>
      </c>
      <c r="M224">
        <f t="shared" si="25"/>
        <v>0.4012</v>
      </c>
      <c r="N224">
        <f t="shared" si="26"/>
        <v>0.36060000000000003</v>
      </c>
    </row>
    <row r="225" spans="1:14" x14ac:dyDescent="0.3">
      <c r="A225" s="1">
        <v>9</v>
      </c>
      <c r="B225" t="s">
        <v>504</v>
      </c>
      <c r="C225" t="s">
        <v>505</v>
      </c>
      <c r="D225" t="s">
        <v>505</v>
      </c>
      <c r="E225" t="s">
        <v>505</v>
      </c>
      <c r="F225" t="s">
        <v>505</v>
      </c>
      <c r="G225" t="s">
        <v>505</v>
      </c>
      <c r="I225" t="str">
        <f t="shared" si="21"/>
        <v>N/A</v>
      </c>
      <c r="J225" t="str">
        <f t="shared" si="22"/>
        <v>705000</v>
      </c>
      <c r="K225" t="str">
        <f t="shared" si="23"/>
        <v>705000</v>
      </c>
      <c r="L225" t="str">
        <f t="shared" si="24"/>
        <v>705000</v>
      </c>
      <c r="M225" t="str">
        <f t="shared" si="25"/>
        <v>705000</v>
      </c>
      <c r="N225" t="str">
        <f t="shared" si="26"/>
        <v>705000</v>
      </c>
    </row>
    <row r="226" spans="1:14" x14ac:dyDescent="0.3">
      <c r="A226" s="1">
        <v>10</v>
      </c>
      <c r="B226" t="s">
        <v>506</v>
      </c>
      <c r="C226" t="s">
        <v>507</v>
      </c>
      <c r="D226" t="s">
        <v>508</v>
      </c>
      <c r="E226" t="s">
        <v>509</v>
      </c>
      <c r="F226" t="s">
        <v>510</v>
      </c>
      <c r="G226" t="s">
        <v>511</v>
      </c>
      <c r="I226" t="str">
        <f t="shared" si="21"/>
        <v>pos_trend</v>
      </c>
      <c r="J226">
        <f t="shared" si="22"/>
        <v>10520000</v>
      </c>
      <c r="K226">
        <f t="shared" si="23"/>
        <v>11420000</v>
      </c>
      <c r="L226">
        <f t="shared" si="24"/>
        <v>15080000</v>
      </c>
      <c r="M226">
        <f t="shared" si="25"/>
        <v>18640000</v>
      </c>
      <c r="N226">
        <f t="shared" si="26"/>
        <v>24790000</v>
      </c>
    </row>
    <row r="227" spans="1:14" x14ac:dyDescent="0.3">
      <c r="A227" s="1">
        <v>11</v>
      </c>
      <c r="B227" t="s">
        <v>512</v>
      </c>
      <c r="C227" t="s">
        <v>513</v>
      </c>
      <c r="D227" t="s">
        <v>314</v>
      </c>
      <c r="E227" t="s">
        <v>514</v>
      </c>
      <c r="F227" t="s">
        <v>515</v>
      </c>
      <c r="G227" t="s">
        <v>516</v>
      </c>
      <c r="I227" t="str">
        <f t="shared" si="21"/>
        <v>pos_trend</v>
      </c>
      <c r="J227">
        <f t="shared" si="22"/>
        <v>8590000</v>
      </c>
      <c r="K227">
        <f t="shared" si="23"/>
        <v>9960000</v>
      </c>
      <c r="L227">
        <f t="shared" si="24"/>
        <v>14070000</v>
      </c>
      <c r="M227">
        <f t="shared" si="25"/>
        <v>16930000</v>
      </c>
      <c r="N227">
        <f t="shared" si="26"/>
        <v>22970000</v>
      </c>
    </row>
    <row r="228" spans="1:14" x14ac:dyDescent="0.3">
      <c r="A228" s="1">
        <v>12</v>
      </c>
      <c r="B228" t="s">
        <v>517</v>
      </c>
      <c r="C228" t="s">
        <v>518</v>
      </c>
      <c r="D228" t="s">
        <v>519</v>
      </c>
      <c r="E228" t="s">
        <v>520</v>
      </c>
      <c r="F228" t="s">
        <v>521</v>
      </c>
      <c r="G228" t="s">
        <v>522</v>
      </c>
      <c r="I228" t="str">
        <f t="shared" si="21"/>
        <v>N/A</v>
      </c>
      <c r="J228">
        <f t="shared" si="22"/>
        <v>172130000</v>
      </c>
      <c r="K228">
        <f t="shared" si="23"/>
        <v>170530000</v>
      </c>
      <c r="L228">
        <f t="shared" si="24"/>
        <v>237550000</v>
      </c>
      <c r="M228">
        <f t="shared" si="25"/>
        <v>336290000</v>
      </c>
      <c r="N228">
        <f t="shared" si="26"/>
        <v>426420000</v>
      </c>
    </row>
    <row r="229" spans="1:14" x14ac:dyDescent="0.3">
      <c r="A229" s="1">
        <v>13</v>
      </c>
      <c r="B229" t="s">
        <v>523</v>
      </c>
      <c r="C229" t="s">
        <v>264</v>
      </c>
      <c r="D229" t="s">
        <v>524</v>
      </c>
      <c r="E229" t="s">
        <v>525</v>
      </c>
      <c r="F229" t="s">
        <v>526</v>
      </c>
      <c r="G229" t="s">
        <v>527</v>
      </c>
      <c r="I229" t="str">
        <f t="shared" si="21"/>
        <v>N/A</v>
      </c>
      <c r="J229" t="str">
        <f t="shared" si="22"/>
        <v>N/A</v>
      </c>
      <c r="K229">
        <f t="shared" si="23"/>
        <v>-9.300000000000001E-3</v>
      </c>
      <c r="L229">
        <f t="shared" si="24"/>
        <v>0.39299999999999996</v>
      </c>
      <c r="M229">
        <f t="shared" si="25"/>
        <v>0.41570000000000001</v>
      </c>
      <c r="N229">
        <f t="shared" si="26"/>
        <v>0.26800000000000002</v>
      </c>
    </row>
    <row r="230" spans="1:14" x14ac:dyDescent="0.3">
      <c r="A230" s="1">
        <v>14</v>
      </c>
      <c r="B230" t="s">
        <v>528</v>
      </c>
      <c r="C230" t="s">
        <v>264</v>
      </c>
      <c r="D230" t="s">
        <v>264</v>
      </c>
      <c r="E230" t="s">
        <v>264</v>
      </c>
      <c r="F230" t="s">
        <v>264</v>
      </c>
      <c r="G230" t="s">
        <v>264</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529</v>
      </c>
      <c r="C231" t="s">
        <v>264</v>
      </c>
      <c r="D231" t="s">
        <v>264</v>
      </c>
      <c r="E231" t="s">
        <v>264</v>
      </c>
      <c r="F231" t="s">
        <v>264</v>
      </c>
      <c r="G231" t="s">
        <v>264</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530</v>
      </c>
      <c r="C232" t="s">
        <v>264</v>
      </c>
      <c r="D232" t="s">
        <v>264</v>
      </c>
      <c r="E232" t="s">
        <v>264</v>
      </c>
      <c r="F232" t="s">
        <v>264</v>
      </c>
      <c r="G232" t="s">
        <v>264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531</v>
      </c>
      <c r="C233" t="s">
        <v>532</v>
      </c>
      <c r="D233" t="s">
        <v>533</v>
      </c>
      <c r="E233" t="s">
        <v>534</v>
      </c>
      <c r="F233" t="s">
        <v>535</v>
      </c>
      <c r="G233" t="s">
        <v>536</v>
      </c>
      <c r="I233" t="str">
        <f t="shared" si="21"/>
        <v>pos_trend</v>
      </c>
      <c r="J233">
        <f t="shared" si="22"/>
        <v>195310000</v>
      </c>
      <c r="K233">
        <f t="shared" si="23"/>
        <v>289570000</v>
      </c>
      <c r="L233">
        <f t="shared" si="24"/>
        <v>353620000</v>
      </c>
      <c r="M233">
        <f t="shared" si="25"/>
        <v>451120000</v>
      </c>
      <c r="N233">
        <f t="shared" si="26"/>
        <v>682980000</v>
      </c>
    </row>
    <row r="234" spans="1:14" x14ac:dyDescent="0.3">
      <c r="A234" s="1">
        <v>18</v>
      </c>
      <c r="B234" t="s">
        <v>537</v>
      </c>
      <c r="C234" t="s">
        <v>538</v>
      </c>
      <c r="D234" t="s">
        <v>539</v>
      </c>
      <c r="E234" t="s">
        <v>540</v>
      </c>
      <c r="F234" t="s">
        <v>541</v>
      </c>
      <c r="G234" t="s">
        <v>542</v>
      </c>
      <c r="I234" t="str">
        <f t="shared" si="21"/>
        <v>pos_trend</v>
      </c>
      <c r="J234" t="str">
        <f t="shared" si="22"/>
        <v>1144</v>
      </c>
      <c r="K234" t="str">
        <f t="shared" si="23"/>
        <v>1488</v>
      </c>
      <c r="L234" t="str">
        <f t="shared" si="24"/>
        <v>1754</v>
      </c>
      <c r="M234" t="str">
        <f t="shared" si="25"/>
        <v>2000</v>
      </c>
      <c r="N234" t="str">
        <f t="shared" si="26"/>
        <v>3000</v>
      </c>
    </row>
    <row r="235" spans="1:14" x14ac:dyDescent="0.3">
      <c r="A235" s="1">
        <v>19</v>
      </c>
      <c r="B235" t="s">
        <v>543</v>
      </c>
      <c r="C235" t="s">
        <v>544</v>
      </c>
      <c r="D235" t="s">
        <v>545</v>
      </c>
      <c r="E235" t="s">
        <v>546</v>
      </c>
      <c r="F235" t="s">
        <v>547</v>
      </c>
      <c r="G235" t="s">
        <v>548</v>
      </c>
      <c r="I235" t="str">
        <f t="shared" si="21"/>
        <v>pos_trend</v>
      </c>
      <c r="J235">
        <f t="shared" si="22"/>
        <v>217770000</v>
      </c>
      <c r="K235">
        <f t="shared" si="23"/>
        <v>312970000</v>
      </c>
      <c r="L235">
        <f t="shared" si="24"/>
        <v>388260000</v>
      </c>
      <c r="M235">
        <f t="shared" si="25"/>
        <v>482510000</v>
      </c>
      <c r="N235">
        <f t="shared" si="26"/>
        <v>712070000</v>
      </c>
    </row>
    <row r="236" spans="1:14" x14ac:dyDescent="0.3">
      <c r="A236" s="1">
        <v>20</v>
      </c>
      <c r="B236" t="s">
        <v>549</v>
      </c>
      <c r="C236" t="s">
        <v>550</v>
      </c>
      <c r="D236" t="s">
        <v>551</v>
      </c>
      <c r="E236" t="s">
        <v>552</v>
      </c>
      <c r="F236" t="s">
        <v>553</v>
      </c>
      <c r="G236" t="s">
        <v>554</v>
      </c>
      <c r="I236" t="str">
        <f t="shared" si="21"/>
        <v>N/A</v>
      </c>
      <c r="J236" t="str">
        <f t="shared" si="22"/>
        <v>(21.17M)</v>
      </c>
      <c r="K236" t="str">
        <f t="shared" si="23"/>
        <v>(23.88M)</v>
      </c>
      <c r="L236" t="str">
        <f t="shared" si="24"/>
        <v>(32.58M)</v>
      </c>
      <c r="M236" t="str">
        <f t="shared" si="25"/>
        <v>(28.26M)</v>
      </c>
      <c r="N236" t="str">
        <f t="shared" si="26"/>
        <v>(28.56M)</v>
      </c>
    </row>
    <row r="237" spans="1:14" x14ac:dyDescent="0.3">
      <c r="A237" s="1">
        <v>21</v>
      </c>
      <c r="B237" t="s">
        <v>555</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556</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557</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558</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559</v>
      </c>
      <c r="C241" t="s">
        <v>560</v>
      </c>
      <c r="D241" t="s">
        <v>561</v>
      </c>
      <c r="E241" t="s">
        <v>562</v>
      </c>
      <c r="F241" t="s">
        <v>563</v>
      </c>
      <c r="G241" t="s">
        <v>564</v>
      </c>
      <c r="I241" t="str">
        <f t="shared" si="21"/>
        <v>N/A</v>
      </c>
      <c r="J241" t="str">
        <f t="shared" si="22"/>
        <v>(1.29M)</v>
      </c>
      <c r="K241" t="str">
        <f t="shared" si="23"/>
        <v>471717</v>
      </c>
      <c r="L241" t="str">
        <f t="shared" si="24"/>
        <v>(2.06M)</v>
      </c>
      <c r="M241" t="str">
        <f t="shared" si="25"/>
        <v>(3.13M)</v>
      </c>
      <c r="N241" t="str">
        <f t="shared" si="26"/>
        <v>(536,000)</v>
      </c>
    </row>
    <row r="242" spans="1:14" x14ac:dyDescent="0.3">
      <c r="A242" s="1">
        <v>26</v>
      </c>
      <c r="B242" t="s">
        <v>565</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566</v>
      </c>
      <c r="C243" t="s">
        <v>264</v>
      </c>
      <c r="D243" t="s">
        <v>264</v>
      </c>
      <c r="E243" t="s">
        <v>264</v>
      </c>
      <c r="F243" t="s">
        <v>264</v>
      </c>
      <c r="G243" t="s">
        <v>264</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567</v>
      </c>
      <c r="C244" t="s">
        <v>568</v>
      </c>
      <c r="D244" t="s">
        <v>569</v>
      </c>
      <c r="E244" t="s">
        <v>570</v>
      </c>
      <c r="F244" t="s">
        <v>571</v>
      </c>
      <c r="G244" t="s">
        <v>572</v>
      </c>
      <c r="I244" t="str">
        <f t="shared" si="21"/>
        <v>N/A</v>
      </c>
      <c r="J244">
        <f t="shared" si="22"/>
        <v>0.52770000000000006</v>
      </c>
      <c r="K244">
        <f t="shared" si="23"/>
        <v>0.62580000000000002</v>
      </c>
      <c r="L244">
        <f t="shared" si="24"/>
        <v>0.59570000000000001</v>
      </c>
      <c r="M244">
        <f t="shared" si="25"/>
        <v>0.57110000000000005</v>
      </c>
      <c r="N244">
        <f t="shared" si="26"/>
        <v>0.61420000000000008</v>
      </c>
    </row>
    <row r="245" spans="1:14" x14ac:dyDescent="0.3">
      <c r="A245" s="1">
        <v>29</v>
      </c>
      <c r="B245" t="s">
        <v>573</v>
      </c>
      <c r="C245" t="s">
        <v>532</v>
      </c>
      <c r="D245" t="s">
        <v>533</v>
      </c>
      <c r="E245" t="s">
        <v>534</v>
      </c>
      <c r="F245" t="s">
        <v>535</v>
      </c>
      <c r="G245" t="s">
        <v>536</v>
      </c>
      <c r="I245" t="str">
        <f t="shared" si="21"/>
        <v>pos_trend</v>
      </c>
      <c r="J245">
        <f t="shared" si="22"/>
        <v>195310000</v>
      </c>
      <c r="K245">
        <f t="shared" si="23"/>
        <v>289570000</v>
      </c>
      <c r="L245">
        <f t="shared" si="24"/>
        <v>353620000</v>
      </c>
      <c r="M245">
        <f t="shared" si="25"/>
        <v>451120000</v>
      </c>
      <c r="N245">
        <f t="shared" si="26"/>
        <v>682980000</v>
      </c>
    </row>
    <row r="246" spans="1:14" x14ac:dyDescent="0.3">
      <c r="A246" s="1">
        <v>30</v>
      </c>
      <c r="B246" t="s">
        <v>574</v>
      </c>
      <c r="C246" t="s">
        <v>568</v>
      </c>
      <c r="D246" t="s">
        <v>569</v>
      </c>
      <c r="E246" t="s">
        <v>570</v>
      </c>
      <c r="F246" t="s">
        <v>571</v>
      </c>
      <c r="G246" t="s">
        <v>572</v>
      </c>
      <c r="I246" t="str">
        <f t="shared" si="21"/>
        <v>N/A</v>
      </c>
      <c r="J246">
        <f t="shared" si="22"/>
        <v>0.52770000000000006</v>
      </c>
      <c r="K246">
        <f t="shared" si="23"/>
        <v>0.62580000000000002</v>
      </c>
      <c r="L246">
        <f t="shared" si="24"/>
        <v>0.59570000000000001</v>
      </c>
      <c r="M246">
        <f t="shared" si="25"/>
        <v>0.57110000000000005</v>
      </c>
      <c r="N246">
        <f t="shared" si="26"/>
        <v>0.61420000000000008</v>
      </c>
    </row>
    <row r="247" spans="1:14" x14ac:dyDescent="0.3">
      <c r="A247" s="1">
        <v>31</v>
      </c>
      <c r="B247" t="s">
        <v>575</v>
      </c>
      <c r="C247" t="s">
        <v>264</v>
      </c>
      <c r="D247" t="s">
        <v>264</v>
      </c>
      <c r="E247" t="s">
        <v>264</v>
      </c>
      <c r="F247" t="s">
        <v>264</v>
      </c>
      <c r="G247" t="s">
        <v>576</v>
      </c>
      <c r="I247" t="str">
        <f t="shared" si="21"/>
        <v>N/A</v>
      </c>
      <c r="J247" t="str">
        <f t="shared" si="22"/>
        <v>N/A</v>
      </c>
      <c r="K247" t="str">
        <f t="shared" si="23"/>
        <v>N/A</v>
      </c>
      <c r="L247" t="str">
        <f t="shared" si="24"/>
        <v>N/A</v>
      </c>
      <c r="M247" t="str">
        <f t="shared" si="25"/>
        <v>N/A</v>
      </c>
      <c r="N247">
        <f t="shared" si="26"/>
        <v>7.9600000000000004E-2</v>
      </c>
    </row>
    <row r="248" spans="1:14" x14ac:dyDescent="0.3">
      <c r="A248" s="1">
        <v>32</v>
      </c>
      <c r="B248" t="s">
        <v>577</v>
      </c>
      <c r="C248" t="s">
        <v>578</v>
      </c>
      <c r="D248" t="s">
        <v>579</v>
      </c>
      <c r="E248" t="s">
        <v>580</v>
      </c>
      <c r="F248" t="s">
        <v>581</v>
      </c>
      <c r="G248" t="s">
        <v>582</v>
      </c>
      <c r="I248" t="str">
        <f t="shared" si="21"/>
        <v>N/A</v>
      </c>
      <c r="J248">
        <f t="shared" si="22"/>
        <v>2660000</v>
      </c>
      <c r="K248">
        <f t="shared" si="23"/>
        <v>2650000</v>
      </c>
      <c r="L248">
        <f t="shared" si="24"/>
        <v>2420000</v>
      </c>
      <c r="M248">
        <f t="shared" si="25"/>
        <v>2500000</v>
      </c>
      <c r="N248">
        <f t="shared" si="26"/>
        <v>2530000</v>
      </c>
    </row>
    <row r="249" spans="1:14" x14ac:dyDescent="0.3">
      <c r="A249" s="1">
        <v>33</v>
      </c>
      <c r="B249" t="s">
        <v>583</v>
      </c>
      <c r="C249" t="s">
        <v>584</v>
      </c>
      <c r="D249" t="s">
        <v>585</v>
      </c>
      <c r="E249" t="s">
        <v>586</v>
      </c>
      <c r="F249" t="s">
        <v>587</v>
      </c>
      <c r="G249" t="s">
        <v>588</v>
      </c>
      <c r="I249" t="str">
        <f t="shared" si="21"/>
        <v>pos_trend</v>
      </c>
      <c r="J249">
        <f t="shared" si="22"/>
        <v>197970000</v>
      </c>
      <c r="K249">
        <f t="shared" si="23"/>
        <v>292220000</v>
      </c>
      <c r="L249">
        <f t="shared" si="24"/>
        <v>356040000</v>
      </c>
      <c r="M249">
        <f t="shared" si="25"/>
        <v>453620000</v>
      </c>
      <c r="N249">
        <f t="shared" si="26"/>
        <v>685510000</v>
      </c>
    </row>
    <row r="250" spans="1:14" x14ac:dyDescent="0.3">
      <c r="A250" s="1">
        <v>34</v>
      </c>
      <c r="B250" t="s">
        <v>589</v>
      </c>
      <c r="C250" t="s">
        <v>463</v>
      </c>
      <c r="D250" t="s">
        <v>464</v>
      </c>
      <c r="E250" t="s">
        <v>465</v>
      </c>
      <c r="F250" t="s">
        <v>466</v>
      </c>
      <c r="G250" t="s">
        <v>467</v>
      </c>
      <c r="I250" t="str">
        <f t="shared" si="21"/>
        <v>pos_trend</v>
      </c>
      <c r="J250">
        <f t="shared" si="22"/>
        <v>370090000</v>
      </c>
      <c r="K250">
        <f t="shared" si="23"/>
        <v>462740000</v>
      </c>
      <c r="L250">
        <f t="shared" si="24"/>
        <v>593580000</v>
      </c>
      <c r="M250">
        <f t="shared" si="25"/>
        <v>789910000</v>
      </c>
      <c r="N250">
        <f t="shared" si="26"/>
        <v>1110000000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299</v>
      </c>
      <c r="C252" s="1" t="s">
        <v>251</v>
      </c>
      <c r="D252" s="1" t="s">
        <v>252</v>
      </c>
      <c r="E252" s="1" t="s">
        <v>253</v>
      </c>
      <c r="F252" s="1" t="s">
        <v>254</v>
      </c>
      <c r="G252" s="1" t="s">
        <v>255</v>
      </c>
      <c r="H252" s="1" t="s">
        <v>256</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590</v>
      </c>
      <c r="C253" t="s">
        <v>591</v>
      </c>
      <c r="D253" t="s">
        <v>592</v>
      </c>
      <c r="E253" t="s">
        <v>593</v>
      </c>
      <c r="F253" t="s">
        <v>594</v>
      </c>
      <c r="G253" t="s">
        <v>595</v>
      </c>
      <c r="I253" t="str">
        <f t="shared" si="27"/>
        <v>N/A</v>
      </c>
      <c r="J253" t="str">
        <f t="shared" si="28"/>
        <v>(55,960)</v>
      </c>
      <c r="K253" t="str">
        <f t="shared" si="29"/>
        <v>(90.72M)</v>
      </c>
      <c r="L253" t="str">
        <f t="shared" si="30"/>
        <v>(160.15M)</v>
      </c>
      <c r="M253" t="str">
        <f t="shared" si="31"/>
        <v>(7.04M)</v>
      </c>
      <c r="N253" t="str">
        <f t="shared" si="32"/>
        <v>(28.61M)</v>
      </c>
    </row>
    <row r="254" spans="1:14" x14ac:dyDescent="0.3">
      <c r="A254" s="1">
        <v>1</v>
      </c>
      <c r="B254" t="s">
        <v>596</v>
      </c>
      <c r="C254" t="s">
        <v>264</v>
      </c>
      <c r="D254" t="s">
        <v>597</v>
      </c>
      <c r="E254" t="s">
        <v>598</v>
      </c>
      <c r="F254" t="s">
        <v>599</v>
      </c>
      <c r="G254" t="s">
        <v>600</v>
      </c>
      <c r="I254" t="str">
        <f t="shared" si="27"/>
        <v>N/A</v>
      </c>
      <c r="J254" t="str">
        <f t="shared" si="28"/>
        <v>N/A</v>
      </c>
      <c r="K254" t="str">
        <f t="shared" si="29"/>
        <v>(90.54M)</v>
      </c>
      <c r="L254" t="str">
        <f t="shared" si="30"/>
        <v>(159.8M)</v>
      </c>
      <c r="M254" t="str">
        <f t="shared" si="31"/>
        <v>(6.97M)</v>
      </c>
      <c r="N254" t="str">
        <f t="shared" si="32"/>
        <v>(27.92M)</v>
      </c>
    </row>
    <row r="255" spans="1:14" x14ac:dyDescent="0.3">
      <c r="A255" s="1">
        <v>2</v>
      </c>
      <c r="B255" t="s">
        <v>601</v>
      </c>
      <c r="C255" t="s">
        <v>591</v>
      </c>
      <c r="D255" t="s">
        <v>602</v>
      </c>
      <c r="E255" t="s">
        <v>603</v>
      </c>
      <c r="F255" t="s">
        <v>604</v>
      </c>
      <c r="G255" t="s">
        <v>605</v>
      </c>
      <c r="I255" t="str">
        <f t="shared" si="27"/>
        <v>N/A</v>
      </c>
      <c r="J255" t="str">
        <f t="shared" si="28"/>
        <v>(55,960)</v>
      </c>
      <c r="K255" t="str">
        <f t="shared" si="29"/>
        <v>(183,310)</v>
      </c>
      <c r="L255" t="str">
        <f t="shared" si="30"/>
        <v>(354,336)</v>
      </c>
      <c r="M255" t="str">
        <f t="shared" si="31"/>
        <v>(66,000)</v>
      </c>
      <c r="N255" t="str">
        <f t="shared" si="32"/>
        <v>(686,000)</v>
      </c>
    </row>
    <row r="256" spans="1:14" x14ac:dyDescent="0.3">
      <c r="A256" s="1">
        <v>3</v>
      </c>
      <c r="B256" t="s">
        <v>606</v>
      </c>
      <c r="C256" t="s">
        <v>264</v>
      </c>
      <c r="D256" t="s">
        <v>607</v>
      </c>
      <c r="E256" t="s">
        <v>608</v>
      </c>
      <c r="F256" t="s">
        <v>609</v>
      </c>
      <c r="G256" t="s">
        <v>610</v>
      </c>
      <c r="I256" t="str">
        <f t="shared" si="27"/>
        <v>N/A</v>
      </c>
      <c r="J256" t="str">
        <f t="shared" si="28"/>
        <v>N/A</v>
      </c>
      <c r="K256">
        <f t="shared" si="29"/>
        <v>-1620.2076000000002</v>
      </c>
      <c r="L256">
        <f t="shared" si="30"/>
        <v>-0.76529999999999998</v>
      </c>
      <c r="M256">
        <f t="shared" si="31"/>
        <v>0.95610000000000006</v>
      </c>
      <c r="N256">
        <f t="shared" si="32"/>
        <v>-3.0655000000000001</v>
      </c>
    </row>
    <row r="257" spans="1:14" x14ac:dyDescent="0.3">
      <c r="A257" s="1">
        <v>4</v>
      </c>
      <c r="B257" t="s">
        <v>611</v>
      </c>
      <c r="C257" t="s">
        <v>264</v>
      </c>
      <c r="D257" t="s">
        <v>264</v>
      </c>
      <c r="E257" t="s">
        <v>264</v>
      </c>
      <c r="F257" t="s">
        <v>264</v>
      </c>
      <c r="G257" t="s">
        <v>264</v>
      </c>
      <c r="I257" t="str">
        <f t="shared" si="27"/>
        <v>N/A</v>
      </c>
      <c r="J257" t="str">
        <f t="shared" si="28"/>
        <v>N/A</v>
      </c>
      <c r="K257" t="str">
        <f t="shared" si="29"/>
        <v>N/A</v>
      </c>
      <c r="L257" t="str">
        <f t="shared" si="30"/>
        <v>N/A</v>
      </c>
      <c r="M257" t="str">
        <f t="shared" si="31"/>
        <v>N/A</v>
      </c>
      <c r="N257" t="str">
        <f t="shared" si="32"/>
        <v>N/A</v>
      </c>
    </row>
    <row r="258" spans="1:14" x14ac:dyDescent="0.3">
      <c r="A258" s="1">
        <v>5</v>
      </c>
      <c r="B258" t="s">
        <v>612</v>
      </c>
      <c r="C258" t="s">
        <v>264</v>
      </c>
      <c r="D258" t="s">
        <v>613</v>
      </c>
      <c r="E258" t="s">
        <v>614</v>
      </c>
      <c r="F258" t="s">
        <v>264</v>
      </c>
      <c r="G258" t="s">
        <v>264</v>
      </c>
      <c r="I258" t="str">
        <f t="shared" si="27"/>
        <v>N/A</v>
      </c>
      <c r="J258" t="str">
        <f t="shared" si="28"/>
        <v>N/A</v>
      </c>
      <c r="K258">
        <f t="shared" si="29"/>
        <v>5460000</v>
      </c>
      <c r="L258">
        <f t="shared" si="30"/>
        <v>12460000</v>
      </c>
      <c r="M258" t="str">
        <f t="shared" si="31"/>
        <v>N/A</v>
      </c>
      <c r="N258" t="str">
        <f t="shared" si="32"/>
        <v>N/A</v>
      </c>
    </row>
    <row r="259" spans="1:14" x14ac:dyDescent="0.3">
      <c r="A259" s="1">
        <v>6</v>
      </c>
      <c r="B259" t="s">
        <v>615</v>
      </c>
      <c r="C259" t="s">
        <v>616</v>
      </c>
      <c r="D259" t="s">
        <v>264</v>
      </c>
      <c r="E259" t="s">
        <v>264</v>
      </c>
      <c r="F259" t="s">
        <v>617</v>
      </c>
      <c r="G259" t="s">
        <v>618</v>
      </c>
      <c r="I259" t="str">
        <f t="shared" si="27"/>
        <v>N/A</v>
      </c>
      <c r="J259" t="str">
        <f t="shared" si="28"/>
        <v>(69.2M)</v>
      </c>
      <c r="K259" t="str">
        <f t="shared" si="29"/>
        <v>N/A</v>
      </c>
      <c r="L259" t="str">
        <f t="shared" si="30"/>
        <v>N/A</v>
      </c>
      <c r="M259" t="str">
        <f t="shared" si="31"/>
        <v>(223.87M)</v>
      </c>
      <c r="N259" t="str">
        <f t="shared" si="32"/>
        <v>(297.87M)</v>
      </c>
    </row>
    <row r="260" spans="1:14" x14ac:dyDescent="0.3">
      <c r="A260" s="1">
        <v>7</v>
      </c>
      <c r="B260" t="s">
        <v>619</v>
      </c>
      <c r="C260" t="s">
        <v>620</v>
      </c>
      <c r="D260" t="s">
        <v>264</v>
      </c>
      <c r="E260" t="s">
        <v>264</v>
      </c>
      <c r="F260" t="s">
        <v>617</v>
      </c>
      <c r="G260" t="s">
        <v>618</v>
      </c>
      <c r="I260" t="str">
        <f t="shared" si="27"/>
        <v>N/A</v>
      </c>
      <c r="J260" t="str">
        <f t="shared" si="28"/>
        <v>(84.52M)</v>
      </c>
      <c r="K260" t="str">
        <f t="shared" si="29"/>
        <v>N/A</v>
      </c>
      <c r="L260" t="str">
        <f t="shared" si="30"/>
        <v>N/A</v>
      </c>
      <c r="M260" t="str">
        <f t="shared" si="31"/>
        <v>(223.87M)</v>
      </c>
      <c r="N260" t="str">
        <f t="shared" si="32"/>
        <v>(297.87M)</v>
      </c>
    </row>
    <row r="261" spans="1:14" x14ac:dyDescent="0.3">
      <c r="A261" s="1">
        <v>8</v>
      </c>
      <c r="B261" t="s">
        <v>621</v>
      </c>
      <c r="C261" t="s">
        <v>622</v>
      </c>
      <c r="D261" t="s">
        <v>264</v>
      </c>
      <c r="E261" t="s">
        <v>264</v>
      </c>
      <c r="F261" t="s">
        <v>264</v>
      </c>
      <c r="G261" t="s">
        <v>264</v>
      </c>
      <c r="I261" t="str">
        <f t="shared" si="27"/>
        <v>N/A</v>
      </c>
      <c r="J261">
        <f t="shared" si="28"/>
        <v>15320000</v>
      </c>
      <c r="K261" t="str">
        <f t="shared" si="29"/>
        <v>N/A</v>
      </c>
      <c r="L261" t="str">
        <f t="shared" si="30"/>
        <v>N/A</v>
      </c>
      <c r="M261" t="str">
        <f t="shared" si="31"/>
        <v>N/A</v>
      </c>
      <c r="N261" t="str">
        <f t="shared" si="32"/>
        <v>N/A</v>
      </c>
    </row>
    <row r="262" spans="1:14" x14ac:dyDescent="0.3">
      <c r="A262" s="1">
        <v>9</v>
      </c>
      <c r="B262" t="s">
        <v>623</v>
      </c>
      <c r="C262" t="s">
        <v>264</v>
      </c>
      <c r="D262" t="s">
        <v>264</v>
      </c>
      <c r="E262" t="s">
        <v>264</v>
      </c>
      <c r="F262" t="s">
        <v>264</v>
      </c>
      <c r="G262" t="s">
        <v>264</v>
      </c>
      <c r="I262" t="str">
        <f t="shared" si="27"/>
        <v>N/A</v>
      </c>
      <c r="J262" t="str">
        <f t="shared" si="28"/>
        <v>N/A</v>
      </c>
      <c r="K262" t="str">
        <f t="shared" si="29"/>
        <v>N/A</v>
      </c>
      <c r="L262" t="str">
        <f t="shared" si="30"/>
        <v>N/A</v>
      </c>
      <c r="M262" t="str">
        <f t="shared" si="31"/>
        <v>N/A</v>
      </c>
      <c r="N262" t="str">
        <f t="shared" si="32"/>
        <v>N/A</v>
      </c>
    </row>
    <row r="263" spans="1:14" x14ac:dyDescent="0.3">
      <c r="A263" s="1">
        <v>10</v>
      </c>
      <c r="B263" t="s">
        <v>624</v>
      </c>
      <c r="C263" t="s">
        <v>264</v>
      </c>
      <c r="D263" t="s">
        <v>264</v>
      </c>
      <c r="E263" t="s">
        <v>264</v>
      </c>
      <c r="F263" t="s">
        <v>625</v>
      </c>
      <c r="G263" t="s">
        <v>626</v>
      </c>
      <c r="I263" t="str">
        <f t="shared" si="27"/>
        <v>N/A</v>
      </c>
      <c r="J263" t="str">
        <f t="shared" si="28"/>
        <v>N/A</v>
      </c>
      <c r="K263" t="str">
        <f t="shared" si="29"/>
        <v>N/A</v>
      </c>
      <c r="L263" t="str">
        <f t="shared" si="30"/>
        <v>N/A</v>
      </c>
      <c r="M263">
        <f t="shared" si="31"/>
        <v>28130000</v>
      </c>
      <c r="N263">
        <f t="shared" si="32"/>
        <v>28920000</v>
      </c>
    </row>
    <row r="264" spans="1:14" x14ac:dyDescent="0.3">
      <c r="A264" s="1">
        <v>11</v>
      </c>
      <c r="B264" t="s">
        <v>627</v>
      </c>
      <c r="C264" t="s">
        <v>628</v>
      </c>
      <c r="D264" t="s">
        <v>629</v>
      </c>
      <c r="E264" t="s">
        <v>630</v>
      </c>
      <c r="F264" t="s">
        <v>631</v>
      </c>
      <c r="G264" t="s">
        <v>632</v>
      </c>
      <c r="I264" t="str">
        <f t="shared" si="27"/>
        <v>N/A</v>
      </c>
      <c r="J264" t="str">
        <f t="shared" si="28"/>
        <v>(69.26M)</v>
      </c>
      <c r="K264" t="str">
        <f t="shared" si="29"/>
        <v>(85.26M)</v>
      </c>
      <c r="L264" t="str">
        <f t="shared" si="30"/>
        <v>(147.7M)</v>
      </c>
      <c r="M264" t="str">
        <f t="shared" si="31"/>
        <v>(202.78M)</v>
      </c>
      <c r="N264" t="str">
        <f t="shared" si="32"/>
        <v>(297.55M)</v>
      </c>
    </row>
    <row r="265" spans="1:14" x14ac:dyDescent="0.3">
      <c r="I265" t="str">
        <f t="shared" si="27"/>
        <v>N/A</v>
      </c>
      <c r="J265">
        <f t="shared" si="28"/>
        <v>0</v>
      </c>
      <c r="K265">
        <f t="shared" si="29"/>
        <v>0</v>
      </c>
      <c r="L265">
        <f t="shared" si="30"/>
        <v>0</v>
      </c>
      <c r="M265">
        <f t="shared" si="31"/>
        <v>0</v>
      </c>
      <c r="N265">
        <f t="shared" si="32"/>
        <v>0</v>
      </c>
    </row>
    <row r="266" spans="1:14" x14ac:dyDescent="0.3">
      <c r="B266" s="1" t="s">
        <v>299</v>
      </c>
      <c r="C266" s="1" t="s">
        <v>251</v>
      </c>
      <c r="D266" s="1" t="s">
        <v>252</v>
      </c>
      <c r="E266" s="1" t="s">
        <v>253</v>
      </c>
      <c r="F266" s="1" t="s">
        <v>254</v>
      </c>
      <c r="G266" s="1" t="s">
        <v>255</v>
      </c>
      <c r="H266" s="1" t="s">
        <v>256</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633</v>
      </c>
      <c r="C267" t="s">
        <v>634</v>
      </c>
      <c r="D267" t="s">
        <v>635</v>
      </c>
      <c r="E267" t="s">
        <v>636</v>
      </c>
      <c r="F267" t="s">
        <v>637</v>
      </c>
      <c r="G267" t="s">
        <v>638</v>
      </c>
      <c r="I267" t="str">
        <f t="shared" si="27"/>
        <v>pos_trend</v>
      </c>
      <c r="J267" t="str">
        <f t="shared" si="28"/>
        <v>(18.22M)</v>
      </c>
      <c r="K267" t="str">
        <f t="shared" si="29"/>
        <v>(21.43M)</v>
      </c>
      <c r="L267" t="str">
        <f t="shared" si="30"/>
        <v>(25.99M)</v>
      </c>
      <c r="M267" t="str">
        <f t="shared" si="31"/>
        <v>(32.99M)</v>
      </c>
      <c r="N267" t="str">
        <f t="shared" si="32"/>
        <v>(42.06M)</v>
      </c>
    </row>
    <row r="268" spans="1:14" x14ac:dyDescent="0.3">
      <c r="A268" s="1">
        <v>1</v>
      </c>
      <c r="B268" t="s">
        <v>639</v>
      </c>
      <c r="C268" t="s">
        <v>634</v>
      </c>
      <c r="D268" t="s">
        <v>635</v>
      </c>
      <c r="E268" t="s">
        <v>636</v>
      </c>
      <c r="F268" t="s">
        <v>637</v>
      </c>
      <c r="G268" t="s">
        <v>638</v>
      </c>
      <c r="I268" t="str">
        <f t="shared" si="27"/>
        <v>pos_trend</v>
      </c>
      <c r="J268" t="str">
        <f t="shared" si="28"/>
        <v>(18.22M)</v>
      </c>
      <c r="K268" t="str">
        <f t="shared" si="29"/>
        <v>(21.43M)</v>
      </c>
      <c r="L268" t="str">
        <f t="shared" si="30"/>
        <v>(25.99M)</v>
      </c>
      <c r="M268" t="str">
        <f t="shared" si="31"/>
        <v>(32.99M)</v>
      </c>
      <c r="N268" t="str">
        <f t="shared" si="32"/>
        <v>(42.06M)</v>
      </c>
    </row>
    <row r="269" spans="1:14" x14ac:dyDescent="0.3">
      <c r="A269" s="1">
        <v>2</v>
      </c>
      <c r="B269" t="s">
        <v>377</v>
      </c>
      <c r="C269" t="s">
        <v>264</v>
      </c>
      <c r="D269" t="s">
        <v>264</v>
      </c>
      <c r="E269" t="s">
        <v>264</v>
      </c>
      <c r="F269" t="s">
        <v>264</v>
      </c>
      <c r="G269" t="s">
        <v>264</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640</v>
      </c>
      <c r="C270" t="s">
        <v>264</v>
      </c>
      <c r="D270" t="s">
        <v>641</v>
      </c>
      <c r="E270" t="s">
        <v>642</v>
      </c>
      <c r="F270" t="s">
        <v>643</v>
      </c>
      <c r="G270" t="s">
        <v>644</v>
      </c>
      <c r="I270" t="str">
        <f t="shared" si="27"/>
        <v>neg_trend</v>
      </c>
      <c r="J270" t="str">
        <f t="shared" si="28"/>
        <v>N/A</v>
      </c>
      <c r="K270">
        <f t="shared" si="29"/>
        <v>-0.17600000000000002</v>
      </c>
      <c r="L270">
        <f t="shared" si="30"/>
        <v>-0.2132</v>
      </c>
      <c r="M270">
        <f t="shared" si="31"/>
        <v>-0.26920000000000005</v>
      </c>
      <c r="N270">
        <f t="shared" si="32"/>
        <v>-0.27479999999999999</v>
      </c>
    </row>
    <row r="271" spans="1:14" x14ac:dyDescent="0.3">
      <c r="A271" s="1">
        <v>4</v>
      </c>
      <c r="B271" t="s">
        <v>645</v>
      </c>
      <c r="C271" t="s">
        <v>646</v>
      </c>
      <c r="D271" t="s">
        <v>647</v>
      </c>
      <c r="E271" t="s">
        <v>648</v>
      </c>
      <c r="F271" t="s">
        <v>649</v>
      </c>
      <c r="G271" t="s">
        <v>650</v>
      </c>
      <c r="I271" t="str">
        <f t="shared" si="27"/>
        <v>N/A</v>
      </c>
      <c r="J271">
        <f t="shared" si="28"/>
        <v>35040000</v>
      </c>
      <c r="K271">
        <f t="shared" si="29"/>
        <v>93390000</v>
      </c>
      <c r="L271">
        <f t="shared" si="30"/>
        <v>73300000</v>
      </c>
      <c r="M271">
        <f t="shared" si="31"/>
        <v>92260000</v>
      </c>
      <c r="N271">
        <f t="shared" si="32"/>
        <v>227300000</v>
      </c>
    </row>
    <row r="272" spans="1:14" x14ac:dyDescent="0.3">
      <c r="A272" s="1">
        <v>5</v>
      </c>
      <c r="B272" t="s">
        <v>651</v>
      </c>
      <c r="C272" t="s">
        <v>264</v>
      </c>
      <c r="D272" t="s">
        <v>264</v>
      </c>
      <c r="E272" t="s">
        <v>264</v>
      </c>
      <c r="F272" t="s">
        <v>264</v>
      </c>
      <c r="G272" t="s">
        <v>652</v>
      </c>
      <c r="I272" t="str">
        <f t="shared" si="27"/>
        <v>N/A</v>
      </c>
      <c r="J272" t="str">
        <f t="shared" si="28"/>
        <v>N/A</v>
      </c>
      <c r="K272" t="str">
        <f t="shared" si="29"/>
        <v>N/A</v>
      </c>
      <c r="L272" t="str">
        <f t="shared" si="30"/>
        <v>N/A</v>
      </c>
      <c r="M272" t="str">
        <f t="shared" si="31"/>
        <v>N/A</v>
      </c>
      <c r="N272" t="str">
        <f t="shared" si="32"/>
        <v>(712,000)</v>
      </c>
    </row>
    <row r="273" spans="1:14" x14ac:dyDescent="0.3">
      <c r="A273" s="1">
        <v>6</v>
      </c>
      <c r="B273" t="s">
        <v>653</v>
      </c>
      <c r="C273" t="s">
        <v>646</v>
      </c>
      <c r="D273" t="s">
        <v>647</v>
      </c>
      <c r="E273" t="s">
        <v>648</v>
      </c>
      <c r="F273" t="s">
        <v>649</v>
      </c>
      <c r="G273" t="s">
        <v>654</v>
      </c>
      <c r="I273" t="str">
        <f t="shared" si="27"/>
        <v>N/A</v>
      </c>
      <c r="J273">
        <f t="shared" si="28"/>
        <v>35040000</v>
      </c>
      <c r="K273">
        <f t="shared" si="29"/>
        <v>93390000</v>
      </c>
      <c r="L273">
        <f t="shared" si="30"/>
        <v>73300000</v>
      </c>
      <c r="M273">
        <f t="shared" si="31"/>
        <v>92260000</v>
      </c>
      <c r="N273">
        <f t="shared" si="32"/>
        <v>228010000</v>
      </c>
    </row>
    <row r="274" spans="1:14" x14ac:dyDescent="0.3">
      <c r="A274" s="1">
        <v>7</v>
      </c>
      <c r="B274" t="s">
        <v>655</v>
      </c>
      <c r="C274" t="s">
        <v>646</v>
      </c>
      <c r="D274" t="s">
        <v>647</v>
      </c>
      <c r="E274" t="s">
        <v>648</v>
      </c>
      <c r="F274" t="s">
        <v>649</v>
      </c>
      <c r="G274" t="s">
        <v>654</v>
      </c>
      <c r="I274" t="str">
        <f t="shared" si="27"/>
        <v>N/A</v>
      </c>
      <c r="J274">
        <f t="shared" si="28"/>
        <v>35040000</v>
      </c>
      <c r="K274">
        <f t="shared" si="29"/>
        <v>93390000</v>
      </c>
      <c r="L274">
        <f t="shared" si="30"/>
        <v>73300000</v>
      </c>
      <c r="M274">
        <f t="shared" si="31"/>
        <v>92260000</v>
      </c>
      <c r="N274">
        <f t="shared" si="32"/>
        <v>228010000</v>
      </c>
    </row>
    <row r="275" spans="1:14" x14ac:dyDescent="0.3">
      <c r="A275" s="1">
        <v>8</v>
      </c>
      <c r="B275" t="s">
        <v>656</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9</v>
      </c>
      <c r="B276" t="s">
        <v>657</v>
      </c>
      <c r="C276" t="s">
        <v>658</v>
      </c>
      <c r="D276" t="s">
        <v>659</v>
      </c>
      <c r="E276" t="s">
        <v>660</v>
      </c>
      <c r="F276" t="s">
        <v>661</v>
      </c>
      <c r="G276" t="s">
        <v>662</v>
      </c>
      <c r="I276" t="str">
        <f t="shared" si="27"/>
        <v>N/A</v>
      </c>
      <c r="J276">
        <f t="shared" si="28"/>
        <v>30920000</v>
      </c>
      <c r="K276" t="str">
        <f t="shared" si="29"/>
        <v>(2.91M)</v>
      </c>
      <c r="L276">
        <f t="shared" si="30"/>
        <v>56300000</v>
      </c>
      <c r="M276">
        <f t="shared" si="31"/>
        <v>96930000</v>
      </c>
      <c r="N276">
        <f t="shared" si="32"/>
        <v>81920000</v>
      </c>
    </row>
    <row r="277" spans="1:14" x14ac:dyDescent="0.3">
      <c r="A277" s="1">
        <v>10</v>
      </c>
      <c r="B277" t="s">
        <v>663</v>
      </c>
      <c r="C277" t="s">
        <v>264</v>
      </c>
      <c r="D277" t="s">
        <v>264</v>
      </c>
      <c r="E277" t="s">
        <v>264</v>
      </c>
      <c r="F277" t="s">
        <v>264</v>
      </c>
      <c r="G277" t="s">
        <v>264</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664</v>
      </c>
      <c r="C278" t="s">
        <v>658</v>
      </c>
      <c r="D278" t="s">
        <v>659</v>
      </c>
      <c r="E278" t="s">
        <v>660</v>
      </c>
      <c r="F278" t="s">
        <v>661</v>
      </c>
      <c r="G278" t="s">
        <v>662</v>
      </c>
      <c r="I278" t="str">
        <f t="shared" si="27"/>
        <v>N/A</v>
      </c>
      <c r="J278">
        <f t="shared" si="28"/>
        <v>30920000</v>
      </c>
      <c r="K278" t="str">
        <f t="shared" si="29"/>
        <v>(2.91M)</v>
      </c>
      <c r="L278">
        <f t="shared" si="30"/>
        <v>56300000</v>
      </c>
      <c r="M278">
        <f t="shared" si="31"/>
        <v>96930000</v>
      </c>
      <c r="N278">
        <f t="shared" si="32"/>
        <v>81920000</v>
      </c>
    </row>
    <row r="279" spans="1:14" x14ac:dyDescent="0.3">
      <c r="A279" s="1">
        <v>12</v>
      </c>
      <c r="B279" t="s">
        <v>665</v>
      </c>
      <c r="C279" t="s">
        <v>666</v>
      </c>
      <c r="D279" t="s">
        <v>667</v>
      </c>
      <c r="E279" t="s">
        <v>668</v>
      </c>
      <c r="F279" t="s">
        <v>669</v>
      </c>
      <c r="G279" t="s">
        <v>670</v>
      </c>
      <c r="I279" t="str">
        <f t="shared" si="27"/>
        <v>N/A</v>
      </c>
      <c r="J279">
        <f t="shared" si="28"/>
        <v>148220000</v>
      </c>
      <c r="K279">
        <f t="shared" si="29"/>
        <v>140790000</v>
      </c>
      <c r="L279">
        <f t="shared" si="30"/>
        <v>212190000</v>
      </c>
      <c r="M279">
        <f t="shared" si="31"/>
        <v>260100000.00000003</v>
      </c>
      <c r="N279">
        <f t="shared" si="32"/>
        <v>369740000</v>
      </c>
    </row>
    <row r="280" spans="1:14" x14ac:dyDescent="0.3">
      <c r="A280" s="1">
        <v>13</v>
      </c>
      <c r="B280" t="s">
        <v>671</v>
      </c>
      <c r="C280" t="s">
        <v>672</v>
      </c>
      <c r="D280" t="s">
        <v>673</v>
      </c>
      <c r="E280" t="s">
        <v>674</v>
      </c>
      <c r="F280" t="s">
        <v>675</v>
      </c>
      <c r="G280" t="s">
        <v>676</v>
      </c>
      <c r="I280" t="str">
        <f t="shared" si="27"/>
        <v>pos_trend</v>
      </c>
      <c r="J280" t="str">
        <f t="shared" si="28"/>
        <v>(117.3M)</v>
      </c>
      <c r="K280" t="str">
        <f t="shared" si="29"/>
        <v>(143.7M)</v>
      </c>
      <c r="L280" t="str">
        <f t="shared" si="30"/>
        <v>(155.89M)</v>
      </c>
      <c r="M280" t="str">
        <f t="shared" si="31"/>
        <v>(163.18M)</v>
      </c>
      <c r="N280" t="str">
        <f t="shared" si="32"/>
        <v>(287.82M)</v>
      </c>
    </row>
    <row r="281" spans="1:14" x14ac:dyDescent="0.3">
      <c r="A281" s="1">
        <v>14</v>
      </c>
      <c r="B281" t="s">
        <v>677</v>
      </c>
      <c r="C281" t="s">
        <v>678</v>
      </c>
      <c r="D281" t="s">
        <v>679</v>
      </c>
      <c r="E281" t="s">
        <v>680</v>
      </c>
      <c r="F281" t="s">
        <v>681</v>
      </c>
      <c r="G281" t="s">
        <v>682</v>
      </c>
      <c r="I281" t="str">
        <f t="shared" si="27"/>
        <v>N/A</v>
      </c>
      <c r="J281" t="str">
        <f t="shared" si="28"/>
        <v>(424,321)</v>
      </c>
      <c r="K281" t="str">
        <f t="shared" si="29"/>
        <v>(122,080)</v>
      </c>
      <c r="L281" t="str">
        <f t="shared" si="30"/>
        <v>(144,074)</v>
      </c>
      <c r="M281" t="str">
        <f t="shared" si="31"/>
        <v>(786,000)</v>
      </c>
      <c r="N281" t="str">
        <f t="shared" si="32"/>
        <v>(657,000)</v>
      </c>
    </row>
    <row r="282" spans="1:14" x14ac:dyDescent="0.3">
      <c r="A282" s="1">
        <v>15</v>
      </c>
      <c r="B282" t="s">
        <v>623</v>
      </c>
      <c r="C282" t="s">
        <v>678</v>
      </c>
      <c r="D282" t="s">
        <v>679</v>
      </c>
      <c r="E282" t="s">
        <v>680</v>
      </c>
      <c r="F282" t="s">
        <v>681</v>
      </c>
      <c r="G282" t="s">
        <v>682</v>
      </c>
      <c r="I282" t="str">
        <f t="shared" si="27"/>
        <v>N/A</v>
      </c>
      <c r="J282" t="str">
        <f t="shared" si="28"/>
        <v>(424,321)</v>
      </c>
      <c r="K282" t="str">
        <f t="shared" si="29"/>
        <v>(122,080)</v>
      </c>
      <c r="L282" t="str">
        <f t="shared" si="30"/>
        <v>(144,074)</v>
      </c>
      <c r="M282" t="str">
        <f t="shared" si="31"/>
        <v>(786,000)</v>
      </c>
      <c r="N282" t="str">
        <f t="shared" si="32"/>
        <v>(657,000)</v>
      </c>
    </row>
    <row r="283" spans="1:14" x14ac:dyDescent="0.3">
      <c r="A283" s="1">
        <v>16</v>
      </c>
      <c r="B283" t="s">
        <v>624</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17</v>
      </c>
      <c r="B284" t="s">
        <v>683</v>
      </c>
      <c r="C284" t="s">
        <v>684</v>
      </c>
      <c r="D284" t="s">
        <v>685</v>
      </c>
      <c r="E284" t="s">
        <v>686</v>
      </c>
      <c r="F284" t="s">
        <v>687</v>
      </c>
      <c r="G284" t="s">
        <v>688</v>
      </c>
      <c r="I284" t="str">
        <f t="shared" si="27"/>
        <v>pos_trend</v>
      </c>
      <c r="J284">
        <f t="shared" si="28"/>
        <v>47320000</v>
      </c>
      <c r="K284">
        <f t="shared" si="29"/>
        <v>68940000</v>
      </c>
      <c r="L284">
        <f t="shared" si="30"/>
        <v>103470000</v>
      </c>
      <c r="M284">
        <f t="shared" si="31"/>
        <v>155410000</v>
      </c>
      <c r="N284">
        <f t="shared" si="32"/>
        <v>266500000</v>
      </c>
    </row>
    <row r="285" spans="1:14" x14ac:dyDescent="0.3">
      <c r="A285" s="1">
        <v>18</v>
      </c>
      <c r="B285" t="s">
        <v>689</v>
      </c>
      <c r="C285" t="s">
        <v>264</v>
      </c>
      <c r="D285" t="s">
        <v>690</v>
      </c>
      <c r="E285" t="s">
        <v>691</v>
      </c>
      <c r="F285" t="s">
        <v>692</v>
      </c>
      <c r="G285" t="s">
        <v>693</v>
      </c>
      <c r="I285" t="str">
        <f t="shared" si="27"/>
        <v>N/A</v>
      </c>
      <c r="J285" t="str">
        <f t="shared" si="28"/>
        <v>N/A</v>
      </c>
      <c r="K285">
        <f t="shared" si="29"/>
        <v>0.45689999999999997</v>
      </c>
      <c r="L285">
        <f t="shared" si="30"/>
        <v>0.50090000000000001</v>
      </c>
      <c r="M285">
        <f t="shared" si="31"/>
        <v>0.502</v>
      </c>
      <c r="N285">
        <f t="shared" si="32"/>
        <v>0.71489999999999998</v>
      </c>
    </row>
    <row r="286" spans="1:14" x14ac:dyDescent="0.3">
      <c r="A286" s="1">
        <v>19</v>
      </c>
      <c r="B286" t="s">
        <v>694</v>
      </c>
      <c r="C286" t="s">
        <v>264</v>
      </c>
      <c r="D286" t="s">
        <v>264</v>
      </c>
      <c r="E286" t="s">
        <v>264</v>
      </c>
      <c r="F286" t="s">
        <v>264</v>
      </c>
      <c r="G286" t="s">
        <v>264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695</v>
      </c>
      <c r="C287" t="s">
        <v>264</v>
      </c>
      <c r="D287" t="s">
        <v>264</v>
      </c>
      <c r="E287" t="s">
        <v>696</v>
      </c>
      <c r="F287" t="s">
        <v>696</v>
      </c>
      <c r="G287" t="s">
        <v>696</v>
      </c>
      <c r="I287" t="str">
        <f t="shared" si="27"/>
        <v>N/A</v>
      </c>
      <c r="J287" t="str">
        <f t="shared" si="28"/>
        <v>N/A</v>
      </c>
      <c r="K287" t="str">
        <f t="shared" si="29"/>
        <v>N/A</v>
      </c>
      <c r="L287" t="str">
        <f t="shared" si="30"/>
        <v>0</v>
      </c>
      <c r="M287" t="str">
        <f t="shared" si="31"/>
        <v>0</v>
      </c>
      <c r="N287" t="str">
        <f t="shared" si="32"/>
        <v>0</v>
      </c>
    </row>
    <row r="288" spans="1:14" x14ac:dyDescent="0.3">
      <c r="A288" s="1">
        <v>21</v>
      </c>
      <c r="B288" t="s">
        <v>697</v>
      </c>
      <c r="C288" t="s">
        <v>698</v>
      </c>
      <c r="D288" t="s">
        <v>699</v>
      </c>
      <c r="E288" t="s">
        <v>700</v>
      </c>
      <c r="F288" t="s">
        <v>701</v>
      </c>
      <c r="G288" t="s">
        <v>702</v>
      </c>
      <c r="I288" t="str">
        <f t="shared" si="27"/>
        <v>N/A</v>
      </c>
      <c r="J288" t="str">
        <f t="shared" si="28"/>
        <v>(732,636)</v>
      </c>
      <c r="K288">
        <f t="shared" si="29"/>
        <v>13270000</v>
      </c>
      <c r="L288" t="str">
        <f t="shared" si="30"/>
        <v>(9.14M)</v>
      </c>
      <c r="M288" t="str">
        <f t="shared" si="31"/>
        <v>(2.69M)</v>
      </c>
      <c r="N288">
        <f t="shared" si="32"/>
        <v>30680000</v>
      </c>
    </row>
    <row r="289" spans="1:14" x14ac:dyDescent="0.3">
      <c r="A289" s="1">
        <v>22</v>
      </c>
      <c r="B289" t="s">
        <v>703</v>
      </c>
      <c r="C289" t="s">
        <v>704</v>
      </c>
      <c r="D289" t="s">
        <v>705</v>
      </c>
      <c r="E289" t="s">
        <v>706</v>
      </c>
      <c r="F289" t="s">
        <v>707</v>
      </c>
      <c r="G289" t="s">
        <v>708</v>
      </c>
      <c r="I289" t="str">
        <f t="shared" si="27"/>
        <v>N/A</v>
      </c>
      <c r="J289">
        <f t="shared" si="28"/>
        <v>21210000</v>
      </c>
      <c r="K289" t="str">
        <f t="shared" si="29"/>
        <v>(60.95M)</v>
      </c>
      <c r="L289" t="str">
        <f t="shared" si="30"/>
        <v>(124.7M)</v>
      </c>
      <c r="M289">
        <f t="shared" si="31"/>
        <v>37710000</v>
      </c>
      <c r="N289">
        <f t="shared" si="32"/>
        <v>33820000</v>
      </c>
    </row>
    <row r="290" spans="1:14" x14ac:dyDescent="0.3">
      <c r="A290" s="1">
        <v>23</v>
      </c>
      <c r="B290" t="s">
        <v>709</v>
      </c>
      <c r="C290" t="s">
        <v>264</v>
      </c>
      <c r="D290" t="s">
        <v>710</v>
      </c>
      <c r="E290" t="s">
        <v>711</v>
      </c>
      <c r="F290" t="s">
        <v>712</v>
      </c>
      <c r="G290" t="s">
        <v>713</v>
      </c>
      <c r="I290" t="str">
        <f t="shared" si="27"/>
        <v>N/A</v>
      </c>
      <c r="J290" t="str">
        <f t="shared" si="28"/>
        <v>N/A</v>
      </c>
      <c r="K290">
        <f t="shared" si="29"/>
        <v>-3.8742000000000001</v>
      </c>
      <c r="L290">
        <f t="shared" si="30"/>
        <v>-1.046</v>
      </c>
      <c r="M290">
        <f t="shared" si="31"/>
        <v>1.3024000000000002</v>
      </c>
      <c r="N290">
        <f t="shared" si="32"/>
        <v>-0.1033</v>
      </c>
    </row>
    <row r="291" spans="1:14" x14ac:dyDescent="0.3">
      <c r="A291" s="1">
        <v>24</v>
      </c>
      <c r="B291" t="s">
        <v>714</v>
      </c>
      <c r="C291" t="s">
        <v>264</v>
      </c>
      <c r="D291" t="s">
        <v>264</v>
      </c>
      <c r="E291" t="s">
        <v>264</v>
      </c>
      <c r="F291" t="s">
        <v>264</v>
      </c>
      <c r="G291" t="s">
        <v>715</v>
      </c>
      <c r="I291" t="str">
        <f t="shared" si="27"/>
        <v>N/A</v>
      </c>
      <c r="J291" t="str">
        <f t="shared" si="28"/>
        <v>N/A</v>
      </c>
      <c r="K291" t="str">
        <f t="shared" si="29"/>
        <v>N/A</v>
      </c>
      <c r="L291" t="str">
        <f t="shared" si="30"/>
        <v>N/A</v>
      </c>
      <c r="M291" t="str">
        <f t="shared" si="31"/>
        <v>N/A</v>
      </c>
      <c r="N291">
        <f t="shared" si="32"/>
        <v>-7.8000000000000005E-3</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716</v>
      </c>
      <c r="C293" t="s">
        <v>717</v>
      </c>
      <c r="I293" t="str">
        <f t="shared" si="27"/>
        <v>N/A</v>
      </c>
      <c r="J293" t="str">
        <f t="shared" si="28"/>
        <v>National Retail Props</v>
      </c>
      <c r="K293">
        <f t="shared" si="29"/>
        <v>0</v>
      </c>
      <c r="L293">
        <f t="shared" si="30"/>
        <v>0</v>
      </c>
      <c r="M293">
        <f t="shared" si="31"/>
        <v>0</v>
      </c>
      <c r="N293">
        <f t="shared" si="32"/>
        <v>0</v>
      </c>
    </row>
    <row r="294" spans="1:14" x14ac:dyDescent="0.3">
      <c r="A294" s="1">
        <v>1</v>
      </c>
      <c r="B294" t="s">
        <v>718</v>
      </c>
      <c r="C294" t="s">
        <v>719</v>
      </c>
      <c r="I294" t="str">
        <f t="shared" si="27"/>
        <v>N/A</v>
      </c>
      <c r="J294" t="str">
        <f t="shared" si="28"/>
        <v>Weingarten Realty</v>
      </c>
      <c r="K294">
        <f t="shared" si="29"/>
        <v>0</v>
      </c>
      <c r="L294">
        <f t="shared" si="30"/>
        <v>0</v>
      </c>
      <c r="M294">
        <f t="shared" si="31"/>
        <v>0</v>
      </c>
      <c r="N294">
        <f t="shared" si="32"/>
        <v>0</v>
      </c>
    </row>
    <row r="295" spans="1:14" x14ac:dyDescent="0.3">
      <c r="A295" s="1">
        <v>2</v>
      </c>
      <c r="B295" t="s">
        <v>720</v>
      </c>
      <c r="C295" t="s">
        <v>721</v>
      </c>
      <c r="I295" t="str">
        <f t="shared" si="27"/>
        <v>N/A</v>
      </c>
      <c r="J295" t="str">
        <f t="shared" si="28"/>
        <v>Acadia Realty Trust</v>
      </c>
      <c r="K295">
        <f t="shared" si="29"/>
        <v>0</v>
      </c>
      <c r="L295">
        <f t="shared" si="30"/>
        <v>0</v>
      </c>
      <c r="M295">
        <f t="shared" si="31"/>
        <v>0</v>
      </c>
      <c r="N295">
        <f t="shared" si="32"/>
        <v>0</v>
      </c>
    </row>
    <row r="296" spans="1:14" x14ac:dyDescent="0.3">
      <c r="A296" s="1">
        <v>3</v>
      </c>
      <c r="B296" t="s">
        <v>722</v>
      </c>
      <c r="C296" t="s">
        <v>723</v>
      </c>
      <c r="I296" t="str">
        <f t="shared" si="27"/>
        <v>N/A</v>
      </c>
      <c r="J296" t="str">
        <f t="shared" si="28"/>
        <v>CBL &amp; Associates</v>
      </c>
      <c r="K296">
        <f t="shared" si="29"/>
        <v>0</v>
      </c>
      <c r="L296">
        <f t="shared" si="30"/>
        <v>0</v>
      </c>
      <c r="M296">
        <f t="shared" si="31"/>
        <v>0</v>
      </c>
      <c r="N296">
        <f t="shared" si="32"/>
        <v>0</v>
      </c>
    </row>
    <row r="297" spans="1:14" x14ac:dyDescent="0.3">
      <c r="A297" s="1">
        <v>4</v>
      </c>
      <c r="B297" t="s">
        <v>724</v>
      </c>
      <c r="C297" t="s">
        <v>724</v>
      </c>
      <c r="I297" t="str">
        <f t="shared" si="27"/>
        <v>N/A</v>
      </c>
      <c r="J297" t="str">
        <f t="shared" si="28"/>
        <v>DDR</v>
      </c>
      <c r="K297">
        <f t="shared" si="29"/>
        <v>0</v>
      </c>
      <c r="L297">
        <f t="shared" si="30"/>
        <v>0</v>
      </c>
      <c r="M297">
        <f t="shared" si="31"/>
        <v>0</v>
      </c>
      <c r="N297">
        <f t="shared" si="32"/>
        <v>0</v>
      </c>
    </row>
    <row r="298" spans="1:14" x14ac:dyDescent="0.3">
      <c r="A298" s="1">
        <v>5</v>
      </c>
      <c r="B298" t="s">
        <v>725</v>
      </c>
      <c r="C298" t="s">
        <v>726</v>
      </c>
      <c r="I298" t="str">
        <f t="shared" si="27"/>
        <v>N/A</v>
      </c>
      <c r="J298" t="str">
        <f t="shared" si="28"/>
        <v>First Industrial Realty</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123</v>
      </c>
      <c r="C301" t="s">
        <v>727</v>
      </c>
      <c r="I301" t="str">
        <f t="shared" si="27"/>
        <v>N/A</v>
      </c>
      <c r="J301">
        <f t="shared" si="28"/>
        <v>5910000000</v>
      </c>
      <c r="K301">
        <f t="shared" si="29"/>
        <v>0</v>
      </c>
      <c r="L301">
        <f t="shared" si="30"/>
        <v>0</v>
      </c>
      <c r="M301">
        <f t="shared" si="31"/>
        <v>0</v>
      </c>
      <c r="N301">
        <f t="shared" si="32"/>
        <v>0</v>
      </c>
    </row>
    <row r="302" spans="1:14" x14ac:dyDescent="0.3">
      <c r="A302" s="1">
        <v>1</v>
      </c>
      <c r="B302" t="s">
        <v>125</v>
      </c>
      <c r="I302" t="str">
        <f t="shared" si="27"/>
        <v>N/A</v>
      </c>
      <c r="J302">
        <f t="shared" si="28"/>
        <v>0</v>
      </c>
      <c r="K302">
        <f t="shared" si="29"/>
        <v>0</v>
      </c>
      <c r="L302">
        <f t="shared" si="30"/>
        <v>0</v>
      </c>
      <c r="M302">
        <f t="shared" si="31"/>
        <v>0</v>
      </c>
      <c r="N302">
        <f t="shared" si="32"/>
        <v>0</v>
      </c>
    </row>
    <row r="303" spans="1:14" x14ac:dyDescent="0.3">
      <c r="A303" s="1">
        <v>2</v>
      </c>
      <c r="B303" t="s">
        <v>126</v>
      </c>
      <c r="C303" t="s">
        <v>728</v>
      </c>
      <c r="I303" t="str">
        <f t="shared" si="27"/>
        <v>N/A</v>
      </c>
      <c r="J303" t="str">
        <f t="shared" si="28"/>
        <v>30.67</v>
      </c>
      <c r="K303">
        <f t="shared" si="29"/>
        <v>0</v>
      </c>
      <c r="L303">
        <f t="shared" si="30"/>
        <v>0</v>
      </c>
      <c r="M303">
        <f t="shared" si="31"/>
        <v>0</v>
      </c>
      <c r="N303">
        <f t="shared" si="32"/>
        <v>0</v>
      </c>
    </row>
    <row r="304" spans="1:14" x14ac:dyDescent="0.3">
      <c r="A304" s="1">
        <v>3</v>
      </c>
      <c r="B304" t="s">
        <v>128</v>
      </c>
      <c r="C304" t="s">
        <v>729</v>
      </c>
      <c r="I304" t="str">
        <f t="shared" si="27"/>
        <v>N/A</v>
      </c>
      <c r="J304" t="str">
        <f t="shared" si="28"/>
        <v>25.42</v>
      </c>
      <c r="K304">
        <f t="shared" si="29"/>
        <v>0</v>
      </c>
      <c r="L304">
        <f t="shared" si="30"/>
        <v>0</v>
      </c>
      <c r="M304">
        <f t="shared" si="31"/>
        <v>0</v>
      </c>
      <c r="N304">
        <f t="shared" si="32"/>
        <v>0</v>
      </c>
    </row>
    <row r="305" spans="1:14" x14ac:dyDescent="0.3">
      <c r="A305" s="1">
        <v>4</v>
      </c>
      <c r="B305" t="s">
        <v>130</v>
      </c>
      <c r="C305" t="s">
        <v>730</v>
      </c>
      <c r="I305" t="str">
        <f t="shared" si="27"/>
        <v>N/A</v>
      </c>
      <c r="J305" t="str">
        <f t="shared" si="28"/>
        <v>3.10</v>
      </c>
      <c r="K305">
        <f t="shared" si="29"/>
        <v>0</v>
      </c>
      <c r="L305">
        <f t="shared" si="30"/>
        <v>0</v>
      </c>
      <c r="M305">
        <f t="shared" si="31"/>
        <v>0</v>
      </c>
      <c r="N305">
        <f t="shared" si="32"/>
        <v>0</v>
      </c>
    </row>
    <row r="306" spans="1:14" x14ac:dyDescent="0.3">
      <c r="A306" s="1">
        <v>5</v>
      </c>
      <c r="B306" t="s">
        <v>132</v>
      </c>
      <c r="C306" t="s">
        <v>731</v>
      </c>
      <c r="I306" t="str">
        <f t="shared" si="27"/>
        <v>N/A</v>
      </c>
      <c r="J306" t="str">
        <f t="shared" si="28"/>
        <v>10.79</v>
      </c>
      <c r="K306">
        <f t="shared" si="29"/>
        <v>0</v>
      </c>
      <c r="L306">
        <f t="shared" si="30"/>
        <v>0</v>
      </c>
      <c r="M306">
        <f t="shared" si="31"/>
        <v>0</v>
      </c>
      <c r="N306">
        <f t="shared" si="32"/>
        <v>0</v>
      </c>
    </row>
    <row r="307" spans="1:14" x14ac:dyDescent="0.3">
      <c r="A307" s="1">
        <v>6</v>
      </c>
      <c r="B307" t="s">
        <v>134</v>
      </c>
      <c r="C307" t="s">
        <v>732</v>
      </c>
      <c r="I307" t="str">
        <f t="shared" si="27"/>
        <v>N/A</v>
      </c>
      <c r="J307" t="str">
        <f t="shared" si="28"/>
        <v>1.94</v>
      </c>
      <c r="K307">
        <f t="shared" si="29"/>
        <v>0</v>
      </c>
      <c r="L307">
        <f t="shared" si="30"/>
        <v>0</v>
      </c>
      <c r="M307">
        <f t="shared" si="31"/>
        <v>0</v>
      </c>
      <c r="N307">
        <f t="shared" si="32"/>
        <v>0</v>
      </c>
    </row>
    <row r="308" spans="1:14" x14ac:dyDescent="0.3">
      <c r="A308" s="1">
        <v>7</v>
      </c>
      <c r="B308" t="s">
        <v>136</v>
      </c>
      <c r="I308" t="str">
        <f t="shared" si="27"/>
        <v>N/A</v>
      </c>
      <c r="J308">
        <f t="shared" si="28"/>
        <v>0</v>
      </c>
      <c r="K308">
        <f t="shared" si="29"/>
        <v>0</v>
      </c>
      <c r="L308">
        <f t="shared" si="30"/>
        <v>0</v>
      </c>
      <c r="M308">
        <f t="shared" si="31"/>
        <v>0</v>
      </c>
      <c r="N308">
        <f t="shared" si="32"/>
        <v>0</v>
      </c>
    </row>
    <row r="309" spans="1:14" x14ac:dyDescent="0.3">
      <c r="A309" s="1">
        <v>8</v>
      </c>
      <c r="B309" t="s">
        <v>137</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123</v>
      </c>
      <c r="C312" t="s">
        <v>733</v>
      </c>
      <c r="I312" t="str">
        <f t="shared" si="27"/>
        <v>N/A</v>
      </c>
      <c r="J312">
        <f t="shared" si="28"/>
        <v>3970000000</v>
      </c>
      <c r="K312">
        <f t="shared" si="29"/>
        <v>0</v>
      </c>
      <c r="L312">
        <f t="shared" si="30"/>
        <v>0</v>
      </c>
      <c r="M312">
        <f t="shared" si="31"/>
        <v>0</v>
      </c>
      <c r="N312">
        <f t="shared" si="32"/>
        <v>0</v>
      </c>
    </row>
    <row r="313" spans="1:14" x14ac:dyDescent="0.3">
      <c r="A313" s="1">
        <v>1</v>
      </c>
      <c r="B313" t="s">
        <v>125</v>
      </c>
      <c r="I313" t="str">
        <f t="shared" si="27"/>
        <v>N/A</v>
      </c>
      <c r="J313">
        <f t="shared" si="28"/>
        <v>0</v>
      </c>
      <c r="K313">
        <f t="shared" si="29"/>
        <v>0</v>
      </c>
      <c r="L313">
        <f t="shared" si="30"/>
        <v>0</v>
      </c>
      <c r="M313">
        <f t="shared" si="31"/>
        <v>0</v>
      </c>
      <c r="N313">
        <f t="shared" si="32"/>
        <v>0</v>
      </c>
    </row>
    <row r="314" spans="1:14" x14ac:dyDescent="0.3">
      <c r="A314" s="1">
        <v>2</v>
      </c>
      <c r="B314" t="s">
        <v>126</v>
      </c>
      <c r="C314" t="s">
        <v>734</v>
      </c>
      <c r="I314" t="str">
        <f t="shared" si="27"/>
        <v>N/A</v>
      </c>
      <c r="J314" t="str">
        <f t="shared" si="28"/>
        <v>24.28</v>
      </c>
      <c r="K314">
        <f t="shared" si="29"/>
        <v>0</v>
      </c>
      <c r="L314">
        <f t="shared" si="30"/>
        <v>0</v>
      </c>
      <c r="M314">
        <f t="shared" si="31"/>
        <v>0</v>
      </c>
      <c r="N314">
        <f t="shared" si="32"/>
        <v>0</v>
      </c>
    </row>
    <row r="315" spans="1:14" x14ac:dyDescent="0.3">
      <c r="A315" s="1">
        <v>3</v>
      </c>
      <c r="B315" t="s">
        <v>128</v>
      </c>
      <c r="I315" t="str">
        <f t="shared" si="27"/>
        <v>N/A</v>
      </c>
      <c r="J315">
        <f t="shared" si="28"/>
        <v>0</v>
      </c>
      <c r="K315">
        <f t="shared" si="29"/>
        <v>0</v>
      </c>
      <c r="L315">
        <f t="shared" si="30"/>
        <v>0</v>
      </c>
      <c r="M315">
        <f t="shared" si="31"/>
        <v>0</v>
      </c>
      <c r="N315">
        <f t="shared" si="32"/>
        <v>0</v>
      </c>
    </row>
    <row r="316" spans="1:14" x14ac:dyDescent="0.3">
      <c r="A316" s="1">
        <v>4</v>
      </c>
      <c r="B316" t="s">
        <v>130</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132</v>
      </c>
      <c r="C317" t="s">
        <v>735</v>
      </c>
      <c r="I317" t="str">
        <f t="shared" si="33"/>
        <v>N/A</v>
      </c>
      <c r="J317" t="str">
        <f t="shared" si="34"/>
        <v>7.07</v>
      </c>
      <c r="K317">
        <f t="shared" si="35"/>
        <v>0</v>
      </c>
      <c r="L317">
        <f t="shared" si="36"/>
        <v>0</v>
      </c>
      <c r="M317">
        <f t="shared" si="37"/>
        <v>0</v>
      </c>
      <c r="N317">
        <f t="shared" si="38"/>
        <v>0</v>
      </c>
    </row>
    <row r="318" spans="1:14" x14ac:dyDescent="0.3">
      <c r="A318" s="1">
        <v>6</v>
      </c>
      <c r="B318" t="s">
        <v>134</v>
      </c>
      <c r="C318" t="s">
        <v>736</v>
      </c>
      <c r="I318" t="str">
        <f t="shared" si="33"/>
        <v>N/A</v>
      </c>
      <c r="J318" t="str">
        <f t="shared" si="34"/>
        <v>2.53</v>
      </c>
      <c r="K318">
        <f t="shared" si="35"/>
        <v>0</v>
      </c>
      <c r="L318">
        <f t="shared" si="36"/>
        <v>0</v>
      </c>
      <c r="M318">
        <f t="shared" si="37"/>
        <v>0</v>
      </c>
      <c r="N318">
        <f t="shared" si="38"/>
        <v>0</v>
      </c>
    </row>
    <row r="319" spans="1:14" x14ac:dyDescent="0.3">
      <c r="A319" s="1">
        <v>7</v>
      </c>
      <c r="B319" t="s">
        <v>136</v>
      </c>
      <c r="I319" t="str">
        <f t="shared" si="33"/>
        <v>N/A</v>
      </c>
      <c r="J319">
        <f t="shared" si="34"/>
        <v>0</v>
      </c>
      <c r="K319">
        <f t="shared" si="35"/>
        <v>0</v>
      </c>
      <c r="L319">
        <f t="shared" si="36"/>
        <v>0</v>
      </c>
      <c r="M319">
        <f t="shared" si="37"/>
        <v>0</v>
      </c>
      <c r="N319">
        <f t="shared" si="38"/>
        <v>0</v>
      </c>
    </row>
    <row r="320" spans="1:14" x14ac:dyDescent="0.3">
      <c r="A320" s="1">
        <v>8</v>
      </c>
      <c r="B320" t="s">
        <v>137</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123</v>
      </c>
      <c r="C323" t="s">
        <v>737</v>
      </c>
      <c r="I323" t="str">
        <f t="shared" si="33"/>
        <v>N/A</v>
      </c>
      <c r="J323">
        <f t="shared" si="34"/>
        <v>2510000000</v>
      </c>
      <c r="K323">
        <f t="shared" si="35"/>
        <v>0</v>
      </c>
      <c r="L323">
        <f t="shared" si="36"/>
        <v>0</v>
      </c>
      <c r="M323">
        <f t="shared" si="37"/>
        <v>0</v>
      </c>
      <c r="N323">
        <f t="shared" si="38"/>
        <v>0</v>
      </c>
    </row>
    <row r="324" spans="1:14" x14ac:dyDescent="0.3">
      <c r="A324" s="1">
        <v>1</v>
      </c>
      <c r="B324" t="s">
        <v>125</v>
      </c>
      <c r="I324" t="str">
        <f t="shared" si="33"/>
        <v>N/A</v>
      </c>
      <c r="J324">
        <f t="shared" si="34"/>
        <v>0</v>
      </c>
      <c r="K324">
        <f t="shared" si="35"/>
        <v>0</v>
      </c>
      <c r="L324">
        <f t="shared" si="36"/>
        <v>0</v>
      </c>
      <c r="M324">
        <f t="shared" si="37"/>
        <v>0</v>
      </c>
      <c r="N324">
        <f t="shared" si="38"/>
        <v>0</v>
      </c>
    </row>
    <row r="325" spans="1:14" x14ac:dyDescent="0.3">
      <c r="A325" s="1">
        <v>2</v>
      </c>
      <c r="B325" t="s">
        <v>126</v>
      </c>
      <c r="C325" t="s">
        <v>738</v>
      </c>
      <c r="I325" t="str">
        <f t="shared" si="33"/>
        <v>N/A</v>
      </c>
      <c r="J325" t="str">
        <f t="shared" si="34"/>
        <v>38.81</v>
      </c>
      <c r="K325">
        <f t="shared" si="35"/>
        <v>0</v>
      </c>
      <c r="L325">
        <f t="shared" si="36"/>
        <v>0</v>
      </c>
      <c r="M325">
        <f t="shared" si="37"/>
        <v>0</v>
      </c>
      <c r="N325">
        <f t="shared" si="38"/>
        <v>0</v>
      </c>
    </row>
    <row r="326" spans="1:14" x14ac:dyDescent="0.3">
      <c r="A326" s="1">
        <v>3</v>
      </c>
      <c r="B326" t="s">
        <v>128</v>
      </c>
      <c r="C326" t="s">
        <v>739</v>
      </c>
      <c r="I326" t="str">
        <f t="shared" si="33"/>
        <v>N/A</v>
      </c>
      <c r="J326" t="str">
        <f t="shared" si="34"/>
        <v>66.16</v>
      </c>
      <c r="K326">
        <f t="shared" si="35"/>
        <v>0</v>
      </c>
      <c r="L326">
        <f t="shared" si="36"/>
        <v>0</v>
      </c>
      <c r="M326">
        <f t="shared" si="37"/>
        <v>0</v>
      </c>
      <c r="N326">
        <f t="shared" si="38"/>
        <v>0</v>
      </c>
    </row>
    <row r="327" spans="1:14" x14ac:dyDescent="0.3">
      <c r="A327" s="1">
        <v>4</v>
      </c>
      <c r="B327" t="s">
        <v>130</v>
      </c>
      <c r="C327" t="s">
        <v>740</v>
      </c>
      <c r="I327" t="str">
        <f t="shared" si="33"/>
        <v>N/A</v>
      </c>
      <c r="J327" t="str">
        <f t="shared" si="34"/>
        <v>23.94</v>
      </c>
      <c r="K327">
        <f t="shared" si="35"/>
        <v>0</v>
      </c>
      <c r="L327">
        <f t="shared" si="36"/>
        <v>0</v>
      </c>
      <c r="M327">
        <f t="shared" si="37"/>
        <v>0</v>
      </c>
      <c r="N327">
        <f t="shared" si="38"/>
        <v>0</v>
      </c>
    </row>
    <row r="328" spans="1:14" x14ac:dyDescent="0.3">
      <c r="A328" s="1">
        <v>5</v>
      </c>
      <c r="B328" t="s">
        <v>132</v>
      </c>
      <c r="C328" t="s">
        <v>741</v>
      </c>
      <c r="I328" t="str">
        <f t="shared" si="33"/>
        <v>N/A</v>
      </c>
      <c r="J328" t="str">
        <f t="shared" si="34"/>
        <v>10.63</v>
      </c>
      <c r="K328">
        <f t="shared" si="35"/>
        <v>0</v>
      </c>
      <c r="L328">
        <f t="shared" si="36"/>
        <v>0</v>
      </c>
      <c r="M328">
        <f t="shared" si="37"/>
        <v>0</v>
      </c>
      <c r="N328">
        <f t="shared" si="38"/>
        <v>0</v>
      </c>
    </row>
    <row r="329" spans="1:14" x14ac:dyDescent="0.3">
      <c r="A329" s="1">
        <v>6</v>
      </c>
      <c r="B329" t="s">
        <v>134</v>
      </c>
      <c r="C329" t="s">
        <v>742</v>
      </c>
      <c r="I329" t="str">
        <f t="shared" si="33"/>
        <v>N/A</v>
      </c>
      <c r="J329" t="str">
        <f t="shared" si="34"/>
        <v>1.51</v>
      </c>
      <c r="K329">
        <f t="shared" si="35"/>
        <v>0</v>
      </c>
      <c r="L329">
        <f t="shared" si="36"/>
        <v>0</v>
      </c>
      <c r="M329">
        <f t="shared" si="37"/>
        <v>0</v>
      </c>
      <c r="N329">
        <f t="shared" si="38"/>
        <v>0</v>
      </c>
    </row>
    <row r="330" spans="1:14" x14ac:dyDescent="0.3">
      <c r="A330" s="1">
        <v>7</v>
      </c>
      <c r="B330" t="s">
        <v>136</v>
      </c>
      <c r="I330" t="str">
        <f t="shared" si="33"/>
        <v>N/A</v>
      </c>
      <c r="J330">
        <f t="shared" si="34"/>
        <v>0</v>
      </c>
      <c r="K330">
        <f t="shared" si="35"/>
        <v>0</v>
      </c>
      <c r="L330">
        <f t="shared" si="36"/>
        <v>0</v>
      </c>
      <c r="M330">
        <f t="shared" si="37"/>
        <v>0</v>
      </c>
      <c r="N330">
        <f t="shared" si="38"/>
        <v>0</v>
      </c>
    </row>
    <row r="331" spans="1:14" x14ac:dyDescent="0.3">
      <c r="A331" s="1">
        <v>8</v>
      </c>
      <c r="B331" t="s">
        <v>137</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123</v>
      </c>
      <c r="C334" t="s">
        <v>743</v>
      </c>
      <c r="I334" t="str">
        <f t="shared" si="33"/>
        <v>N/A</v>
      </c>
      <c r="J334">
        <f t="shared" si="34"/>
        <v>1730000000</v>
      </c>
      <c r="K334">
        <f t="shared" si="35"/>
        <v>0</v>
      </c>
      <c r="L334">
        <f t="shared" si="36"/>
        <v>0</v>
      </c>
      <c r="M334">
        <f t="shared" si="37"/>
        <v>0</v>
      </c>
      <c r="N334">
        <f t="shared" si="38"/>
        <v>0</v>
      </c>
    </row>
    <row r="335" spans="1:14" x14ac:dyDescent="0.3">
      <c r="A335" s="1">
        <v>1</v>
      </c>
      <c r="B335" t="s">
        <v>125</v>
      </c>
      <c r="I335" t="str">
        <f t="shared" si="33"/>
        <v>N/A</v>
      </c>
      <c r="J335">
        <f t="shared" si="34"/>
        <v>0</v>
      </c>
      <c r="K335">
        <f t="shared" si="35"/>
        <v>0</v>
      </c>
      <c r="L335">
        <f t="shared" si="36"/>
        <v>0</v>
      </c>
      <c r="M335">
        <f t="shared" si="37"/>
        <v>0</v>
      </c>
      <c r="N335">
        <f t="shared" si="38"/>
        <v>0</v>
      </c>
    </row>
    <row r="336" spans="1:14" x14ac:dyDescent="0.3">
      <c r="A336" s="1">
        <v>2</v>
      </c>
      <c r="B336" t="s">
        <v>126</v>
      </c>
      <c r="C336" t="s">
        <v>744</v>
      </c>
      <c r="I336" t="str">
        <f t="shared" si="33"/>
        <v>N/A</v>
      </c>
      <c r="J336" t="str">
        <f t="shared" si="34"/>
        <v>12.22</v>
      </c>
      <c r="K336">
        <f t="shared" si="35"/>
        <v>0</v>
      </c>
      <c r="L336">
        <f t="shared" si="36"/>
        <v>0</v>
      </c>
      <c r="M336">
        <f t="shared" si="37"/>
        <v>0</v>
      </c>
      <c r="N336">
        <f t="shared" si="38"/>
        <v>0</v>
      </c>
    </row>
    <row r="337" spans="1:14" x14ac:dyDescent="0.3">
      <c r="A337" s="1">
        <v>3</v>
      </c>
      <c r="B337" t="s">
        <v>128</v>
      </c>
      <c r="C337" t="s">
        <v>745</v>
      </c>
      <c r="I337" t="str">
        <f t="shared" si="33"/>
        <v>N/A</v>
      </c>
      <c r="J337" t="str">
        <f t="shared" si="34"/>
        <v>15.78</v>
      </c>
      <c r="K337">
        <f t="shared" si="35"/>
        <v>0</v>
      </c>
      <c r="L337">
        <f t="shared" si="36"/>
        <v>0</v>
      </c>
      <c r="M337">
        <f t="shared" si="37"/>
        <v>0</v>
      </c>
      <c r="N337">
        <f t="shared" si="38"/>
        <v>0</v>
      </c>
    </row>
    <row r="338" spans="1:14" x14ac:dyDescent="0.3">
      <c r="A338" s="1">
        <v>4</v>
      </c>
      <c r="B338" t="s">
        <v>130</v>
      </c>
      <c r="C338" t="s">
        <v>746</v>
      </c>
      <c r="I338" t="str">
        <f t="shared" si="33"/>
        <v>N/A</v>
      </c>
      <c r="J338" t="str">
        <f t="shared" si="34"/>
        <v>3.04</v>
      </c>
      <c r="K338">
        <f t="shared" si="35"/>
        <v>0</v>
      </c>
      <c r="L338">
        <f t="shared" si="36"/>
        <v>0</v>
      </c>
      <c r="M338">
        <f t="shared" si="37"/>
        <v>0</v>
      </c>
      <c r="N338">
        <f t="shared" si="38"/>
        <v>0</v>
      </c>
    </row>
    <row r="339" spans="1:14" x14ac:dyDescent="0.3">
      <c r="A339" s="1">
        <v>5</v>
      </c>
      <c r="B339" t="s">
        <v>132</v>
      </c>
      <c r="C339" t="s">
        <v>747</v>
      </c>
      <c r="I339" t="str">
        <f t="shared" si="33"/>
        <v>N/A</v>
      </c>
      <c r="J339" t="str">
        <f t="shared" si="34"/>
        <v>1.72</v>
      </c>
      <c r="K339">
        <f t="shared" si="35"/>
        <v>0</v>
      </c>
      <c r="L339">
        <f t="shared" si="36"/>
        <v>0</v>
      </c>
      <c r="M339">
        <f t="shared" si="37"/>
        <v>0</v>
      </c>
      <c r="N339">
        <f t="shared" si="38"/>
        <v>0</v>
      </c>
    </row>
    <row r="340" spans="1:14" x14ac:dyDescent="0.3">
      <c r="A340" s="1">
        <v>6</v>
      </c>
      <c r="B340" t="s">
        <v>134</v>
      </c>
      <c r="C340" t="s">
        <v>385</v>
      </c>
      <c r="I340" t="str">
        <f t="shared" si="33"/>
        <v>N/A</v>
      </c>
      <c r="J340" t="str">
        <f t="shared" si="34"/>
        <v>1.23</v>
      </c>
      <c r="K340">
        <f t="shared" si="35"/>
        <v>0</v>
      </c>
      <c r="L340">
        <f t="shared" si="36"/>
        <v>0</v>
      </c>
      <c r="M340">
        <f t="shared" si="37"/>
        <v>0</v>
      </c>
      <c r="N340">
        <f t="shared" si="38"/>
        <v>0</v>
      </c>
    </row>
    <row r="341" spans="1:14" x14ac:dyDescent="0.3">
      <c r="A341" s="1">
        <v>7</v>
      </c>
      <c r="B341" t="s">
        <v>136</v>
      </c>
      <c r="I341" t="str">
        <f t="shared" si="33"/>
        <v>N/A</v>
      </c>
      <c r="J341">
        <f t="shared" si="34"/>
        <v>0</v>
      </c>
      <c r="K341">
        <f t="shared" si="35"/>
        <v>0</v>
      </c>
      <c r="L341">
        <f t="shared" si="36"/>
        <v>0</v>
      </c>
      <c r="M341">
        <f t="shared" si="37"/>
        <v>0</v>
      </c>
      <c r="N341">
        <f t="shared" si="38"/>
        <v>0</v>
      </c>
    </row>
    <row r="342" spans="1:14" x14ac:dyDescent="0.3">
      <c r="A342" s="1">
        <v>8</v>
      </c>
      <c r="B342" t="s">
        <v>137</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500" spans="3:3" x14ac:dyDescent="0.3">
      <c r="C500" t="s">
        <v>748</v>
      </c>
    </row>
    <row r="501" spans="3:3" x14ac:dyDescent="0.3">
      <c r="C501" t="s">
        <v>749</v>
      </c>
    </row>
    <row r="502" spans="3:3" x14ac:dyDescent="0.3">
      <c r="C502" t="s">
        <v>750</v>
      </c>
    </row>
    <row r="503" spans="3:3" x14ac:dyDescent="0.3">
      <c r="C503" t="s">
        <v>751</v>
      </c>
    </row>
    <row r="504" spans="3:3" x14ac:dyDescent="0.3">
      <c r="C504" t="s">
        <v>752</v>
      </c>
    </row>
    <row r="505" spans="3:3" x14ac:dyDescent="0.3">
      <c r="C505" t="s">
        <v>753</v>
      </c>
    </row>
    <row r="506" spans="3:3" x14ac:dyDescent="0.3">
      <c r="C506" t="s">
        <v>749</v>
      </c>
    </row>
    <row r="507" spans="3:3" x14ac:dyDescent="0.3">
      <c r="C507" t="s">
        <v>754</v>
      </c>
    </row>
    <row r="508" spans="3:3" x14ac:dyDescent="0.3">
      <c r="C508" t="s">
        <v>755</v>
      </c>
    </row>
    <row r="509" spans="3:3" x14ac:dyDescent="0.3">
      <c r="C509" t="s">
        <v>756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757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Altisource Portfolio Solutions S.A.</v>
      </c>
    </row>
    <row r="2" spans="1:16" x14ac:dyDescent="0.3">
      <c r="B2" t="s">
        <v>2</v>
      </c>
      <c r="C2" t="s">
        <v>758</v>
      </c>
      <c r="K2" t="str">
        <f>LEFT(C1,FIND("(",C1) - 2)</f>
        <v>Altisource Portfolio Solutions S.A.</v>
      </c>
    </row>
    <row r="3" spans="1:16" x14ac:dyDescent="0.3">
      <c r="J3">
        <f ca="1">RANDBETWEEN(1,6)</f>
        <v>3</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$22.61, down 1.7% after opening up 1.04%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$22.61, down 1.7% after opening up 1.04% over yesterday's closing price</v>
      </c>
    </row>
    <row r="5" spans="1:16" x14ac:dyDescent="0.3">
      <c r="J5">
        <f ca="1">RANDBETWEEN(1,2)</f>
        <v>1</v>
      </c>
      <c r="K5" t="str">
        <f>"The one year target estimate for " &amp; D1 &amp; " is " &amp; TEXT(C23,"$####.00")</f>
        <v>The one year target estimate for Altisource Portfolio Solutions S.A. is $13.33</v>
      </c>
      <c r="L5" t="str">
        <f>D1 &amp; " is expected to be trading at " &amp; TEXT(C23, "$####.00") &amp; ", based on target estimates"</f>
        <v>Altisource Portfolio Solutions S.A. is expected to be trading at $13.33, based on target estimates</v>
      </c>
    </row>
    <row r="6" spans="1:16" x14ac:dyDescent="0.3">
      <c r="K6" t="str">
        <f>" which would be " &amp; IF(OR(LEFT(ABS((C23-C2)/C2*100),1)="8",LEFT(ABS((C23-C2)/C2*100),2)="18"), "an ", "a ")  &amp;TEXT(ABS((C23-C2)/C2),"####.00%")&amp;IF((C23-C2)&gt;0," increase over"," decrease from")&amp;" the current price"</f>
        <v xml:space="preserve"> which would be a 41.04% decrease from the current price</v>
      </c>
    </row>
    <row r="7" spans="1:16" x14ac:dyDescent="0.3">
      <c r="A7" s="1">
        <v>0</v>
      </c>
      <c r="B7" t="s">
        <v>5</v>
      </c>
      <c r="C7" t="s">
        <v>759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20.69% from last quarter based on the average of 2 analyst estimates (Yahoo Finance)</v>
      </c>
    </row>
    <row r="8" spans="1:16" x14ac:dyDescent="0.3">
      <c r="A8" s="1">
        <v>1</v>
      </c>
      <c r="B8" t="s">
        <v>7</v>
      </c>
      <c r="C8" t="s">
        <v>760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761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762</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$0.65 in the 2 months leading up to the earnings report</v>
      </c>
    </row>
    <row r="11" spans="1:16" x14ac:dyDescent="0.3">
      <c r="A11" s="1">
        <v>4</v>
      </c>
      <c r="B11" t="s">
        <v>13</v>
      </c>
      <c r="C11" t="s">
        <v>763</v>
      </c>
      <c r="K11" t="str">
        <f>IF(B145="Interest Income",U42, K42)</f>
        <v>Altisource Portfolio Solutions S.A. has managed to increase depreciation &amp; amortization expense, fiscal year is january-december. all values usd millions., and cash &amp; short term investments each year since 2012</v>
      </c>
    </row>
    <row r="12" spans="1:16" x14ac:dyDescent="0.3">
      <c r="A12" s="1">
        <v>5</v>
      </c>
      <c r="B12" t="s">
        <v>15</v>
      </c>
      <c r="C12" t="s">
        <v>764</v>
      </c>
      <c r="D12" t="str">
        <f>LEFT(C12,FIND("-",C12)-2)</f>
        <v>16.17</v>
      </c>
      <c r="E12" t="str">
        <f>TRIM(RIGHT(C12,FIND("-",C12)-1))</f>
        <v>46.99</v>
      </c>
      <c r="K12" t="str">
        <f ca="1">D78</f>
        <v>There are some indications that Altisource Portfolio Solutions S.A. may be overvalued. The company has a higher trailing p/e, forward p/e, and price/book than the comparable average</v>
      </c>
    </row>
    <row r="13" spans="1:16" x14ac:dyDescent="0.3">
      <c r="A13" s="1">
        <v>6</v>
      </c>
      <c r="B13" t="s">
        <v>17</v>
      </c>
      <c r="C13" t="s">
        <v>765</v>
      </c>
      <c r="K13" t="str">
        <f ca="1">D89</f>
        <v>There are some indications that Altisource Portfolio Solutions S.A. may be undervalued. The company has a lower peg ratio, price/sales than the comparable average</v>
      </c>
    </row>
    <row r="14" spans="1:16" x14ac:dyDescent="0.3">
      <c r="A14" s="1">
        <v>7</v>
      </c>
      <c r="B14" t="s">
        <v>19</v>
      </c>
      <c r="C14" t="s">
        <v>766</v>
      </c>
    </row>
    <row r="16" spans="1:16" x14ac:dyDescent="0.3">
      <c r="A16" s="1">
        <v>0</v>
      </c>
      <c r="B16" t="s">
        <v>21</v>
      </c>
      <c r="C16" t="s">
        <v>767</v>
      </c>
    </row>
    <row r="17" spans="1:23" x14ac:dyDescent="0.3">
      <c r="A17" s="1">
        <v>1</v>
      </c>
      <c r="B17" t="s">
        <v>23</v>
      </c>
      <c r="C17" t="s">
        <v>768</v>
      </c>
      <c r="K17" t="str">
        <f ca="1">K2 &amp; IF(J3=1, K3,IF(J3=2,L3,IF(J3=3,M3,IF(J3=4,N3,IF(J3=5,O3,IF(J3=6,P3)))))) &amp; ". " &amp; IF(J4=1,K4,IF(J4=2,L4)) &amp; ". " &amp; IF(J5=1,K5,IF(J5=2,L5)) &amp; K6 &amp; ". " &amp; K7 &amp; ". " &amp; K8 &amp; ". " &amp; K9 &amp; "."</f>
        <v>Altisource Portfolio Solutions S.A. will report earnings between Jul 24, 2017 and Jul 28, 2017. The stock is currently trading at $22.61, down 1.7% after opening up 1.04% over yesterday's close. The one year target estimate for Altisource Portfolio Solutions S.A. is $13.33 which would be a 41.04% decrease from the current price. Earnings are expected to decrease by 20.69% from last quarter based on the average of 2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769</v>
      </c>
    </row>
    <row r="19" spans="1:23" x14ac:dyDescent="0.3">
      <c r="A19" s="1">
        <v>3</v>
      </c>
      <c r="B19" t="s">
        <v>27</v>
      </c>
      <c r="C19" t="s">
        <v>770</v>
      </c>
    </row>
    <row r="20" spans="1:23" x14ac:dyDescent="0.3">
      <c r="A20" s="1">
        <v>4</v>
      </c>
      <c r="B20" t="s">
        <v>29</v>
      </c>
      <c r="C20" t="s">
        <v>771</v>
      </c>
    </row>
    <row r="21" spans="1:23" x14ac:dyDescent="0.3">
      <c r="A21" s="1">
        <v>5</v>
      </c>
      <c r="B21" t="s">
        <v>31</v>
      </c>
      <c r="C21" t="s">
        <v>772</v>
      </c>
    </row>
    <row r="22" spans="1:23" x14ac:dyDescent="0.3">
      <c r="A22" s="1">
        <v>6</v>
      </c>
      <c r="B22" t="s">
        <v>33</v>
      </c>
      <c r="C22" t="s">
        <v>773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774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4</v>
      </c>
      <c r="K25" t="str">
        <f>IF(I154="pos_trend",B154,"")</f>
        <v>Depreciation &amp; Amortization Expense</v>
      </c>
      <c r="L25" t="str">
        <f t="shared" si="0"/>
        <v>depreciation &amp; amortization expense</v>
      </c>
      <c r="M25" t="str">
        <f t="shared" si="2"/>
        <v>, depreciation &amp; amortization expense</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depreciation &amp; amortization expense</v>
      </c>
      <c r="T26">
        <f>IF(U26 &lt;&gt; "",5, 0)</f>
        <v>0</v>
      </c>
      <c r="U26" t="str">
        <f>IF(I167="pos_trend",B167,"")</f>
        <v/>
      </c>
      <c r="V26" t="str">
        <f t="shared" si="1"/>
        <v/>
      </c>
      <c r="W26" t="str">
        <f t="shared" si="3"/>
        <v/>
      </c>
    </row>
    <row r="27" spans="1:23" x14ac:dyDescent="0.3">
      <c r="A27" s="1">
        <v>0</v>
      </c>
      <c r="B27" t="s">
        <v>42</v>
      </c>
      <c r="C27">
        <v>2</v>
      </c>
      <c r="D27">
        <v>2</v>
      </c>
      <c r="E27">
        <v>2</v>
      </c>
      <c r="F27">
        <v>1</v>
      </c>
      <c r="J27">
        <f>IF(K27 &lt;&gt; "",6, 0)</f>
        <v>0</v>
      </c>
      <c r="K27" t="str">
        <f>IF(I172="pos_trend",B172,"")</f>
        <v/>
      </c>
      <c r="L27" t="str">
        <f t="shared" si="0"/>
        <v/>
      </c>
      <c r="M27" t="str">
        <f t="shared" si="2"/>
        <v>, depreciation &amp; amortization expense</v>
      </c>
      <c r="T27">
        <f>IF(U27 &lt;&gt; "",6, 0)</f>
        <v>6</v>
      </c>
      <c r="U27" t="str">
        <f>IF(I170="pos_trend",B170,"")</f>
        <v>Income Tax - Current - Foreign</v>
      </c>
      <c r="V27" t="str">
        <f t="shared" si="1"/>
        <v>income tax - current - foreign</v>
      </c>
      <c r="W27" t="str">
        <f t="shared" si="3"/>
        <v>, income tax - current - foreign</v>
      </c>
    </row>
    <row r="28" spans="1:23" x14ac:dyDescent="0.3">
      <c r="A28" s="1">
        <v>1</v>
      </c>
      <c r="B28" t="s">
        <v>43</v>
      </c>
      <c r="C28">
        <v>0.87</v>
      </c>
      <c r="D28">
        <v>0.69</v>
      </c>
      <c r="E28">
        <v>2.63</v>
      </c>
      <c r="F28">
        <v>1.77</v>
      </c>
      <c r="J28">
        <f>IF(K28 &lt;&gt; "",7, 0)</f>
        <v>0</v>
      </c>
      <c r="K28" t="str">
        <f>IF(I173="pos_trend",B173,"")</f>
        <v/>
      </c>
      <c r="L28" t="str">
        <f t="shared" si="0"/>
        <v/>
      </c>
      <c r="M28" t="str">
        <f t="shared" si="2"/>
        <v>, depreciation &amp; amortization expense</v>
      </c>
      <c r="T28">
        <f>IF(U28 &lt;&gt; "",7, 0)</f>
        <v>0</v>
      </c>
      <c r="U28" t="str">
        <f>IF(I171="pos_trend",B171,"")</f>
        <v/>
      </c>
      <c r="V28" t="str">
        <f t="shared" si="1"/>
        <v/>
      </c>
      <c r="W28" t="str">
        <f t="shared" si="3"/>
        <v>, income tax - current - foreign</v>
      </c>
    </row>
    <row r="29" spans="1:23" x14ac:dyDescent="0.3">
      <c r="A29" s="1">
        <v>2</v>
      </c>
      <c r="B29" t="s">
        <v>44</v>
      </c>
      <c r="C29">
        <v>0.75</v>
      </c>
      <c r="D29">
        <v>0.62</v>
      </c>
      <c r="E29">
        <v>2.5</v>
      </c>
      <c r="F29">
        <v>1.77</v>
      </c>
      <c r="J29">
        <f>IF(K29 &lt;&gt; "",8, 0)</f>
        <v>0</v>
      </c>
      <c r="K29" t="str">
        <f>IF(I174="pos_trend",B174,"")</f>
        <v/>
      </c>
      <c r="L29" t="str">
        <f t="shared" si="0"/>
        <v/>
      </c>
      <c r="M29" t="str">
        <f t="shared" si="2"/>
        <v>, depreciation &amp; amortization expense</v>
      </c>
      <c r="T29">
        <f>IF(U29 &lt;&gt; "",8, 0)</f>
        <v>0</v>
      </c>
      <c r="U29" t="str">
        <f>IF(I172="pos_trend",B172,"")</f>
        <v/>
      </c>
      <c r="V29" t="str">
        <f t="shared" si="1"/>
        <v/>
      </c>
      <c r="W29" t="str">
        <f t="shared" si="3"/>
        <v>, income tax - current - foreign</v>
      </c>
    </row>
    <row r="30" spans="1:23" x14ac:dyDescent="0.3">
      <c r="A30" s="1">
        <v>3</v>
      </c>
      <c r="B30" t="s">
        <v>45</v>
      </c>
      <c r="C30">
        <v>0.99</v>
      </c>
      <c r="D30">
        <v>0.76</v>
      </c>
      <c r="E30">
        <v>2.76</v>
      </c>
      <c r="F30">
        <v>1.77</v>
      </c>
      <c r="J30">
        <f>IF(K30 &lt;&gt; "",9, 0)</f>
        <v>0</v>
      </c>
      <c r="K30" t="str">
        <f>IF(I185="pos_trend",B185,"")</f>
        <v/>
      </c>
      <c r="L30" t="str">
        <f t="shared" si="0"/>
        <v/>
      </c>
      <c r="M30" t="str">
        <f t="shared" si="2"/>
        <v>, depreciation &amp; amortization expense</v>
      </c>
      <c r="T30">
        <f>IF(U30 &lt;&gt; "",9, 0)</f>
        <v>0</v>
      </c>
      <c r="U30" t="str">
        <f>IF(I178="pos_trend",B178,"")</f>
        <v/>
      </c>
      <c r="V30" t="str">
        <f t="shared" si="1"/>
        <v/>
      </c>
      <c r="W30" t="str">
        <f t="shared" si="3"/>
        <v>, income tax - current - foreign</v>
      </c>
    </row>
    <row r="31" spans="1:23" x14ac:dyDescent="0.3">
      <c r="A31" s="1">
        <v>4</v>
      </c>
      <c r="B31" t="s">
        <v>46</v>
      </c>
      <c r="C31">
        <v>1.58</v>
      </c>
      <c r="D31">
        <v>0.9</v>
      </c>
      <c r="E31">
        <v>4.59</v>
      </c>
      <c r="F31">
        <v>2.63</v>
      </c>
      <c r="J31">
        <f>IF(K31 &lt;&gt; "",10, 0)</f>
        <v>0</v>
      </c>
      <c r="K31" t="str">
        <f>IF(I186="pos_trend",B186,"")</f>
        <v/>
      </c>
      <c r="L31" t="str">
        <f t="shared" si="0"/>
        <v/>
      </c>
      <c r="M31" t="str">
        <f t="shared" si="2"/>
        <v>, depreciation &amp; amortization expense</v>
      </c>
      <c r="T31">
        <f>IF(U31 &lt;&gt; "",10, 0)</f>
        <v>0</v>
      </c>
      <c r="U31" t="str">
        <f>IF(I199="pos_trend",B199,"")</f>
        <v/>
      </c>
      <c r="V31" t="str">
        <f t="shared" si="1"/>
        <v/>
      </c>
      <c r="W31" t="str">
        <f t="shared" si="3"/>
        <v>, income tax - current - foreign</v>
      </c>
    </row>
    <row r="32" spans="1:23" x14ac:dyDescent="0.3">
      <c r="J32">
        <f>IF(K32 &lt;&gt; "",11, 0)</f>
        <v>0</v>
      </c>
      <c r="K32" t="str">
        <f>IF(I187="pos_trend",B187,"")</f>
        <v/>
      </c>
      <c r="L32" t="str">
        <f t="shared" si="0"/>
        <v/>
      </c>
      <c r="M32" t="str">
        <f t="shared" si="2"/>
        <v>, depreciation &amp; amortization expense</v>
      </c>
      <c r="T32">
        <f>IF(U32 &lt;&gt; "",11, 0)</f>
        <v>0</v>
      </c>
      <c r="U32" t="str">
        <f>IF(I209="pos_trend",B209,"")</f>
        <v/>
      </c>
      <c r="V32" t="str">
        <f t="shared" si="1"/>
        <v/>
      </c>
      <c r="W32" t="str">
        <f t="shared" si="3"/>
        <v>, income tax - current - foreign</v>
      </c>
    </row>
    <row r="33" spans="1:23" x14ac:dyDescent="0.3">
      <c r="B33" s="1" t="s">
        <v>47</v>
      </c>
      <c r="C33" s="1" t="s">
        <v>38</v>
      </c>
      <c r="D33" s="1" t="s">
        <v>39</v>
      </c>
      <c r="E33" s="1" t="s">
        <v>40</v>
      </c>
      <c r="F33" s="1" t="s">
        <v>41</v>
      </c>
      <c r="J33">
        <f>IF(K33 &lt;&gt; "",12, 0)</f>
        <v>12</v>
      </c>
      <c r="K33" t="str">
        <f>IF(I195="pos_trend",B195,"")</f>
        <v>Fiscal year is January-December. All values USD millions.</v>
      </c>
      <c r="L33" t="str">
        <f t="shared" si="0"/>
        <v>fiscal year is january-december. all values usd millions.</v>
      </c>
      <c r="M33" t="str">
        <f t="shared" si="2"/>
        <v>, depreciation &amp; amortization expense, fiscal year is january-december. all values usd millions.</v>
      </c>
      <c r="T33">
        <f>IF(U33 &lt;&gt; "",12, 0)</f>
        <v>0</v>
      </c>
      <c r="U33" t="str">
        <f>IF(I231="pos_trend",B231,"")</f>
        <v/>
      </c>
      <c r="V33" t="str">
        <f t="shared" si="1"/>
        <v/>
      </c>
      <c r="W33" t="str">
        <f t="shared" si="3"/>
        <v>, income tax - current - foreign</v>
      </c>
    </row>
    <row r="34" spans="1:23" x14ac:dyDescent="0.3">
      <c r="A34" s="1">
        <v>0</v>
      </c>
      <c r="B34" t="s">
        <v>42</v>
      </c>
      <c r="C34" t="s">
        <v>775</v>
      </c>
      <c r="D34" t="s">
        <v>775</v>
      </c>
      <c r="E34" t="s">
        <v>775</v>
      </c>
      <c r="F34" t="s">
        <v>776</v>
      </c>
      <c r="J34">
        <f>IF(K34 &lt;&gt; "",13, 0)</f>
        <v>13</v>
      </c>
      <c r="K34" t="str">
        <f>IF(I196="pos_trend",B196,"")</f>
        <v>Cash &amp; Short Term Investments</v>
      </c>
      <c r="L34" t="str">
        <f t="shared" si="0"/>
        <v>cash &amp; short term investments</v>
      </c>
      <c r="M34" t="str">
        <f t="shared" si="2"/>
        <v>, depreciation &amp; amortization expense, fiscal year is january-december. all values usd millions., cash &amp; short term investments</v>
      </c>
      <c r="T34">
        <f>IF(U34 &lt;&gt; "",13, 0)</f>
        <v>0</v>
      </c>
      <c r="U34" t="str">
        <f>IF(I251="pos_trend",B251,"")</f>
        <v/>
      </c>
      <c r="V34" t="str">
        <f t="shared" si="1"/>
        <v/>
      </c>
      <c r="W34" t="str">
        <f t="shared" si="3"/>
        <v>, income tax - current - foreign</v>
      </c>
    </row>
    <row r="35" spans="1:23" x14ac:dyDescent="0.3">
      <c r="A35" s="1">
        <v>1</v>
      </c>
      <c r="B35" t="s">
        <v>43</v>
      </c>
      <c r="C35" t="s">
        <v>777</v>
      </c>
      <c r="D35" t="s">
        <v>778</v>
      </c>
      <c r="E35" t="s">
        <v>779</v>
      </c>
      <c r="F35" t="s">
        <v>780</v>
      </c>
      <c r="J35">
        <f>IF(K35 &lt;&gt; "",14, 0)</f>
        <v>0</v>
      </c>
      <c r="K35" t="str">
        <f>IF(I201="pos_trend",B201,"")</f>
        <v/>
      </c>
      <c r="L35" t="str">
        <f t="shared" si="0"/>
        <v/>
      </c>
      <c r="M35" t="str">
        <f t="shared" si="2"/>
        <v>, depreciation &amp; amortization expense, fiscal year is january-december. all values usd millions., cash &amp; short term investments</v>
      </c>
      <c r="T35">
        <f>IF(U35 &lt;&gt; "",14, 0)</f>
        <v>0</v>
      </c>
      <c r="U35" t="str">
        <f>IF(I279="pos_trend",B279,"")</f>
        <v/>
      </c>
      <c r="V35" t="str">
        <f t="shared" si="1"/>
        <v/>
      </c>
      <c r="W35" t="str">
        <f t="shared" si="3"/>
        <v>, income tax - current - foreign</v>
      </c>
    </row>
    <row r="36" spans="1:23" x14ac:dyDescent="0.3">
      <c r="A36" s="1">
        <v>2</v>
      </c>
      <c r="B36" t="s">
        <v>44</v>
      </c>
      <c r="C36" t="s">
        <v>781</v>
      </c>
      <c r="D36" t="s">
        <v>782</v>
      </c>
      <c r="E36" t="s">
        <v>783</v>
      </c>
      <c r="F36" t="s">
        <v>780</v>
      </c>
      <c r="J36">
        <f>IF(K36 &lt;&gt; "",15, 0)</f>
        <v>0</v>
      </c>
      <c r="K36" t="str">
        <f>IF(I202="pos_trend",B202,"")</f>
        <v/>
      </c>
      <c r="L36" t="str">
        <f t="shared" si="0"/>
        <v/>
      </c>
      <c r="M36" t="str">
        <f t="shared" si="2"/>
        <v>, depreciation &amp; amortization expense, fiscal year is january-december. all values usd millions., cash &amp; short term investments</v>
      </c>
      <c r="T36">
        <f>IF(U36 &lt;&gt; "",15, 0)</f>
        <v>0</v>
      </c>
      <c r="U36" t="str">
        <f>IF(I336="pos_trend",B336,"")</f>
        <v/>
      </c>
      <c r="V36" t="str">
        <f t="shared" si="1"/>
        <v/>
      </c>
      <c r="W36" t="str">
        <f t="shared" si="3"/>
        <v>, income tax - current - foreign</v>
      </c>
    </row>
    <row r="37" spans="1:23" x14ac:dyDescent="0.3">
      <c r="A37" s="1">
        <v>3</v>
      </c>
      <c r="B37" t="s">
        <v>45</v>
      </c>
      <c r="C37" t="s">
        <v>784</v>
      </c>
      <c r="D37" t="s">
        <v>785</v>
      </c>
      <c r="E37" t="s">
        <v>786</v>
      </c>
      <c r="F37" t="s">
        <v>780</v>
      </c>
      <c r="J37">
        <f>IF(K37 &lt;&gt; "",16, 0)</f>
        <v>0</v>
      </c>
      <c r="K37" t="str">
        <f>IF(I203="pos_trend",B203,"")</f>
        <v/>
      </c>
      <c r="L37" t="str">
        <f t="shared" si="0"/>
        <v/>
      </c>
      <c r="M37" t="str">
        <f t="shared" si="2"/>
        <v>, depreciation &amp; amortization expense, fiscal year is january-december. all values usd millions., cash &amp; short term investments</v>
      </c>
      <c r="T37">
        <f>IF(U37 &lt;&gt; "",16, 0)</f>
        <v>16</v>
      </c>
      <c r="U37" t="str">
        <f>IF(I235="pos_trend",B235,"")</f>
        <v>Additional Paid-In Capital/Capital Surplus</v>
      </c>
      <c r="V37" t="str">
        <f t="shared" si="1"/>
        <v>additional paid-in capital/capital surplus</v>
      </c>
      <c r="W37" t="str">
        <f t="shared" si="3"/>
        <v>, income tax - current - foreign, additional paid-in capital/capital surplus</v>
      </c>
    </row>
    <row r="38" spans="1:23" x14ac:dyDescent="0.3">
      <c r="A38" s="1">
        <v>4</v>
      </c>
      <c r="B38" t="s">
        <v>61</v>
      </c>
      <c r="C38" t="s">
        <v>787</v>
      </c>
      <c r="D38" t="s">
        <v>788</v>
      </c>
      <c r="E38" t="s">
        <v>789</v>
      </c>
      <c r="F38" t="s">
        <v>779</v>
      </c>
      <c r="J38">
        <f>IF(K38 &lt;&gt; "",17, 0)</f>
        <v>0</v>
      </c>
      <c r="K38" t="str">
        <f>IF(I351="pos_trend",B351,"")</f>
        <v/>
      </c>
      <c r="L38" t="str">
        <f t="shared" si="0"/>
        <v/>
      </c>
      <c r="M38" t="str">
        <f t="shared" si="2"/>
        <v>, depreciation &amp; amortization expense, fiscal year is january-december. all values usd millions., cash &amp; short term investments</v>
      </c>
      <c r="T38">
        <f>IF(U38 &lt;&gt; "",17, 0)</f>
        <v>0</v>
      </c>
      <c r="U38" t="str">
        <f>IF(I236="pos_trend",B236,"")</f>
        <v/>
      </c>
      <c r="V38" t="str">
        <f t="shared" si="1"/>
        <v/>
      </c>
      <c r="W38" t="str">
        <f t="shared" si="3"/>
        <v>, income tax - current - foreign, additional paid-in capital/capital surplus</v>
      </c>
    </row>
    <row r="39" spans="1:23" x14ac:dyDescent="0.3">
      <c r="A39" s="1">
        <v>5</v>
      </c>
      <c r="B39" t="s">
        <v>65</v>
      </c>
      <c r="C39" t="s">
        <v>790</v>
      </c>
      <c r="D39" t="s">
        <v>791</v>
      </c>
      <c r="E39" t="s">
        <v>792</v>
      </c>
      <c r="F39" t="s">
        <v>793</v>
      </c>
      <c r="K39" t="str">
        <f>IF(I352="pos_trend",B352,"")</f>
        <v/>
      </c>
      <c r="M39" t="str">
        <f t="shared" si="2"/>
        <v>, depreciation &amp; amortization expense, fiscal year is january-december. all values usd millions., cash &amp; short term investments</v>
      </c>
      <c r="W39" t="str">
        <f t="shared" si="3"/>
        <v>, income tax - current - foreign, additional paid-in capital/capital surplus</v>
      </c>
    </row>
    <row r="40" spans="1:23" x14ac:dyDescent="0.3">
      <c r="J40">
        <f>MAX(J22:J39)</f>
        <v>13</v>
      </c>
      <c r="K40" t="str">
        <f>VLOOKUP(J40,J22:K39,2,FALSE)</f>
        <v>Cash &amp; Short Term Investments</v>
      </c>
      <c r="M40" t="str">
        <f>IF(IFERROR(FIND(",",M39),TRUE)=TRUE,M39,IF(NOT(EXACT(K40,UPPER(K40))),SUBSTITUTE(M39,LOWER(K40),"and "&amp;LOWER(K40)),SUBSTITUTE(M39,K40,"and "&amp;K40)))</f>
        <v>, depreciation &amp; amortization expense, fiscal year is january-december. all values usd millions., and cash &amp; short term investments</v>
      </c>
      <c r="T40">
        <f>MAX(T22:T39)</f>
        <v>16</v>
      </c>
      <c r="U40" t="str">
        <f>VLOOKUP(T40,T22:U39,2,FALSE)</f>
        <v>Additional Paid-In Capital/Capital Surplus</v>
      </c>
      <c r="W40" t="str">
        <f>IF(IFERROR(FIND(",",W39),TRUE)=TRUE,W39,IF(NOT(EXACT(U40,UPPER(U40))),SUBSTITUTE(W39,LOWER(U40),"and "&amp;LOWER(U40)),SUBSTITUTE(W39,U40,"and "&amp;U40)))</f>
        <v>, income tax - current - foreign, and additional paid-in capital/capital surplus</v>
      </c>
    </row>
    <row r="41" spans="1:23" x14ac:dyDescent="0.3">
      <c r="B41" s="1" t="s">
        <v>70</v>
      </c>
      <c r="C41" s="1" t="s">
        <v>71</v>
      </c>
      <c r="D41" s="1" t="s">
        <v>72</v>
      </c>
      <c r="E41" s="1" t="s">
        <v>73</v>
      </c>
      <c r="F41" s="1" t="s">
        <v>74</v>
      </c>
    </row>
    <row r="42" spans="1:23" x14ac:dyDescent="0.3">
      <c r="A42" s="1">
        <v>0</v>
      </c>
      <c r="B42" t="s">
        <v>75</v>
      </c>
      <c r="C42" t="s">
        <v>794</v>
      </c>
      <c r="D42" t="s">
        <v>383</v>
      </c>
      <c r="E42" t="s">
        <v>795</v>
      </c>
      <c r="F42" t="s">
        <v>796</v>
      </c>
      <c r="K42" t="str">
        <f>SUBSTITUTE(IF(M40&lt;&gt;"", D1 &amp; " has managed to increase " &amp; M40 &amp; " each year since " &amp; C144, "No positive trends")," , "," ")</f>
        <v>Altisource Portfolio Solutions S.A. has managed to increase depreciation &amp; amortization expense, fiscal year is january-december. all values usd millions., and cash &amp; short term investments each year since 2012</v>
      </c>
      <c r="U42" t="str">
        <f>SUBSTITUTE(IF(W40&lt;&gt;"", D1 &amp; " has managed to increase " &amp; W40 &amp; " each year since " &amp; C144, "No positive trends")," , "," ")</f>
        <v>Altisource Portfolio Solutions S.A. has managed to increase income tax - current - foreign, and additional paid-in capital/capital surplus each year since 2012</v>
      </c>
    </row>
    <row r="43" spans="1:23" x14ac:dyDescent="0.3">
      <c r="A43" s="1">
        <v>1</v>
      </c>
      <c r="B43" t="s">
        <v>79</v>
      </c>
      <c r="C43" t="s">
        <v>797</v>
      </c>
      <c r="D43" t="s">
        <v>798</v>
      </c>
      <c r="E43" t="s">
        <v>799</v>
      </c>
      <c r="F43" t="s">
        <v>800</v>
      </c>
    </row>
    <row r="44" spans="1:23" x14ac:dyDescent="0.3">
      <c r="A44" s="1">
        <v>2</v>
      </c>
      <c r="B44" t="s">
        <v>84</v>
      </c>
      <c r="C44" t="s">
        <v>801</v>
      </c>
      <c r="D44" t="s">
        <v>802</v>
      </c>
      <c r="E44" t="s">
        <v>803</v>
      </c>
      <c r="F44" t="s">
        <v>804</v>
      </c>
    </row>
    <row r="45" spans="1:23" x14ac:dyDescent="0.3">
      <c r="A45" s="1">
        <v>3</v>
      </c>
      <c r="B45" t="s">
        <v>89</v>
      </c>
      <c r="C45" t="s">
        <v>805</v>
      </c>
      <c r="D45" t="s">
        <v>806</v>
      </c>
      <c r="E45" t="s">
        <v>807</v>
      </c>
      <c r="F45" t="s">
        <v>808</v>
      </c>
    </row>
    <row r="47" spans="1:23" x14ac:dyDescent="0.3">
      <c r="B47" s="1" t="s">
        <v>94</v>
      </c>
      <c r="C47" s="1" t="s">
        <v>38</v>
      </c>
      <c r="D47" s="1" t="s">
        <v>39</v>
      </c>
      <c r="E47" s="1" t="s">
        <v>40</v>
      </c>
      <c r="F47" s="1" t="s">
        <v>41</v>
      </c>
    </row>
    <row r="48" spans="1:23" x14ac:dyDescent="0.3">
      <c r="A48" s="1">
        <v>0</v>
      </c>
      <c r="B48" t="s">
        <v>95</v>
      </c>
      <c r="C48">
        <v>0.87</v>
      </c>
      <c r="D48">
        <v>0.69</v>
      </c>
      <c r="E48">
        <v>2.63</v>
      </c>
      <c r="F48">
        <v>1.77</v>
      </c>
    </row>
    <row r="49" spans="1:14" x14ac:dyDescent="0.3">
      <c r="A49" s="1">
        <v>1</v>
      </c>
      <c r="B49" t="s">
        <v>96</v>
      </c>
      <c r="C49">
        <v>0.87</v>
      </c>
      <c r="D49">
        <v>0.69</v>
      </c>
      <c r="E49">
        <v>2.63</v>
      </c>
      <c r="F49">
        <v>1.77</v>
      </c>
    </row>
    <row r="50" spans="1:14" x14ac:dyDescent="0.3">
      <c r="A50" s="1">
        <v>2</v>
      </c>
      <c r="B50" t="s">
        <v>97</v>
      </c>
      <c r="C50">
        <v>0.87</v>
      </c>
      <c r="D50">
        <v>0.69</v>
      </c>
      <c r="E50">
        <v>2.63</v>
      </c>
      <c r="F50">
        <v>1.77</v>
      </c>
    </row>
    <row r="51" spans="1:14" x14ac:dyDescent="0.3">
      <c r="A51" s="1">
        <v>3</v>
      </c>
      <c r="B51" t="s">
        <v>98</v>
      </c>
      <c r="C51">
        <v>0.85</v>
      </c>
      <c r="D51">
        <v>0.83</v>
      </c>
      <c r="E51">
        <v>2.83</v>
      </c>
      <c r="F51">
        <v>2.88</v>
      </c>
    </row>
    <row r="52" spans="1:14" x14ac:dyDescent="0.3">
      <c r="A52" s="1">
        <v>4</v>
      </c>
      <c r="B52" t="s">
        <v>99</v>
      </c>
      <c r="C52">
        <v>0.81</v>
      </c>
      <c r="D52">
        <v>0.75</v>
      </c>
      <c r="E52">
        <v>2.69</v>
      </c>
      <c r="F52">
        <v>2.42</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809</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ASPS</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810</v>
      </c>
      <c r="F61">
        <v>0.19</v>
      </c>
      <c r="I61" t="str">
        <f t="shared" si="4"/>
        <v>N/A</v>
      </c>
      <c r="J61">
        <f t="shared" si="5"/>
        <v>-0.44900000000000001</v>
      </c>
      <c r="K61">
        <f t="shared" si="6"/>
        <v>0</v>
      </c>
      <c r="L61">
        <f t="shared" si="7"/>
        <v>0</v>
      </c>
      <c r="M61">
        <f t="shared" si="8"/>
        <v>0.19</v>
      </c>
      <c r="N61">
        <f t="shared" si="9"/>
        <v>0</v>
      </c>
    </row>
    <row r="62" spans="1:14" x14ac:dyDescent="0.3">
      <c r="A62" s="1">
        <v>1</v>
      </c>
      <c r="B62" t="s">
        <v>112</v>
      </c>
      <c r="C62" t="s">
        <v>811</v>
      </c>
      <c r="F62">
        <v>0.22</v>
      </c>
      <c r="I62" t="str">
        <f t="shared" si="4"/>
        <v>N/A</v>
      </c>
      <c r="J62">
        <f t="shared" si="5"/>
        <v>-0.23300000000000001</v>
      </c>
      <c r="K62">
        <f t="shared" si="6"/>
        <v>0</v>
      </c>
      <c r="L62">
        <f t="shared" si="7"/>
        <v>0</v>
      </c>
      <c r="M62">
        <f t="shared" si="8"/>
        <v>0.22</v>
      </c>
      <c r="N62">
        <f t="shared" si="9"/>
        <v>0</v>
      </c>
    </row>
    <row r="63" spans="1:14" x14ac:dyDescent="0.3">
      <c r="A63" s="1">
        <v>2</v>
      </c>
      <c r="B63" t="s">
        <v>114</v>
      </c>
      <c r="C63" t="s">
        <v>812</v>
      </c>
      <c r="F63">
        <v>0.08</v>
      </c>
      <c r="I63" t="str">
        <f t="shared" si="4"/>
        <v>N/A</v>
      </c>
      <c r="J63">
        <f t="shared" si="5"/>
        <v>-0.42700000000000005</v>
      </c>
      <c r="K63">
        <f t="shared" si="6"/>
        <v>0</v>
      </c>
      <c r="L63">
        <f t="shared" si="7"/>
        <v>0</v>
      </c>
      <c r="M63">
        <f t="shared" si="8"/>
        <v>0.08</v>
      </c>
      <c r="N63">
        <f t="shared" si="9"/>
        <v>0</v>
      </c>
    </row>
    <row r="64" spans="1:14" x14ac:dyDescent="0.3">
      <c r="A64" s="1">
        <v>3</v>
      </c>
      <c r="B64" t="s">
        <v>116</v>
      </c>
      <c r="C64" t="s">
        <v>813</v>
      </c>
      <c r="F64">
        <v>0.12</v>
      </c>
      <c r="I64" t="str">
        <f t="shared" si="4"/>
        <v>N/A</v>
      </c>
      <c r="J64">
        <f t="shared" si="5"/>
        <v>-0.32700000000000001</v>
      </c>
      <c r="K64">
        <f t="shared" si="6"/>
        <v>0</v>
      </c>
      <c r="L64">
        <f t="shared" si="7"/>
        <v>0</v>
      </c>
      <c r="M64">
        <f t="shared" si="8"/>
        <v>0.12</v>
      </c>
      <c r="N64">
        <f t="shared" si="9"/>
        <v>0</v>
      </c>
    </row>
    <row r="65" spans="1:14" x14ac:dyDescent="0.3">
      <c r="A65" s="1">
        <v>4</v>
      </c>
      <c r="B65" t="s">
        <v>118</v>
      </c>
      <c r="C65" t="s">
        <v>814</v>
      </c>
      <c r="F65">
        <v>0.08</v>
      </c>
      <c r="I65" t="str">
        <f t="shared" si="4"/>
        <v>N/A</v>
      </c>
      <c r="J65">
        <f t="shared" si="5"/>
        <v>0.2</v>
      </c>
      <c r="K65">
        <f t="shared" si="6"/>
        <v>0</v>
      </c>
      <c r="L65">
        <f t="shared" si="7"/>
        <v>0</v>
      </c>
      <c r="M65">
        <f t="shared" si="8"/>
        <v>0.08</v>
      </c>
      <c r="N65">
        <f t="shared" si="9"/>
        <v>0</v>
      </c>
    </row>
    <row r="66" spans="1:14" x14ac:dyDescent="0.3">
      <c r="A66" s="1">
        <v>5</v>
      </c>
      <c r="B66" t="s">
        <v>120</v>
      </c>
      <c r="C66" t="s">
        <v>815</v>
      </c>
      <c r="I66" t="str">
        <f t="shared" si="4"/>
        <v>N/A</v>
      </c>
      <c r="J66">
        <f t="shared" si="5"/>
        <v>-5.5599999999999997E-2</v>
      </c>
      <c r="K66">
        <f t="shared" si="6"/>
        <v>0</v>
      </c>
      <c r="L66">
        <f t="shared" si="7"/>
        <v>0</v>
      </c>
      <c r="M66">
        <f t="shared" si="8"/>
        <v>0</v>
      </c>
      <c r="N66">
        <f t="shared" si="9"/>
        <v>0</v>
      </c>
    </row>
    <row r="67" spans="1:14" x14ac:dyDescent="0.3">
      <c r="D67" t="s">
        <v>122</v>
      </c>
      <c r="E67" t="str">
        <f>C1</f>
        <v>Altisource Portfolio Solutions S.A. (ASPS)</v>
      </c>
      <c r="I67" t="str">
        <f t="shared" si="4"/>
        <v>N/A</v>
      </c>
      <c r="J67">
        <f t="shared" si="5"/>
        <v>0</v>
      </c>
      <c r="K67" t="str">
        <f t="shared" si="6"/>
        <v>Comp Average</v>
      </c>
      <c r="L67" t="str">
        <f t="shared" si="7"/>
        <v>Altisource Portfolio Solutions S.A. (ASPS)</v>
      </c>
      <c r="M67">
        <f t="shared" si="8"/>
        <v>0</v>
      </c>
      <c r="N67">
        <f t="shared" si="9"/>
        <v>0</v>
      </c>
    </row>
    <row r="68" spans="1:14" x14ac:dyDescent="0.3">
      <c r="A68" s="1">
        <v>0</v>
      </c>
      <c r="B68" t="s">
        <v>123</v>
      </c>
      <c r="C68" t="s">
        <v>816</v>
      </c>
      <c r="D68">
        <f ca="1">AVERAGE(VALUE(INDIRECT("J"&amp;(MATCH(B68,B69:B500,0)+68))),VALUE(INDIRECT("J"&amp;(MATCH(B68,B69:B500,0)+79))),VALUE(INDIRECT("J"&amp;(MATCH(B68,B69:B500,0)+90))),VALUE(INDIRECT("J"&amp;(MATCH(B68,B69:B500,0)+101))))</f>
        <v>622182500</v>
      </c>
      <c r="E68" t="str">
        <f t="shared" ref="E68:E76" ca="1" si="10">IF(AND(C68&lt;&gt;"",D68&lt;&gt;0),IF(VALUE(J68)&gt;VALUE(K68),"above average","below average"),"no data")</f>
        <v>below average</v>
      </c>
      <c r="I68" t="str">
        <f t="shared" ca="1" si="4"/>
        <v>N/A</v>
      </c>
      <c r="J68">
        <f t="shared" si="5"/>
        <v>417490000</v>
      </c>
      <c r="K68">
        <f t="shared" ca="1" si="6"/>
        <v>622182500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817</v>
      </c>
      <c r="D70">
        <f ca="1">AVERAGE(VALUE(INDIRECT("J"&amp;(MATCH(B70,B71:B502,0)+70))),VALUE(INDIRECT("J"&amp;(MATCH(B70,B71:B502,0)+81))),VALUE(INDIRECT("J"&amp;(MATCH(B70,B71:B502,0)+92))),VALUE(INDIRECT("J"&amp;(MATCH(B70,B71:B502,0)+103))))</f>
        <v>18.705000000000002</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26.25</v>
      </c>
      <c r="K70">
        <f t="shared" ca="1" si="6"/>
        <v>18.705000000000002</v>
      </c>
      <c r="L70" t="str">
        <f t="shared" ca="1" si="7"/>
        <v>above average</v>
      </c>
      <c r="M70" t="str">
        <f t="shared" ca="1" si="8"/>
        <v>trailing p/e</v>
      </c>
      <c r="N70" t="str">
        <f t="shared" ca="1" si="9"/>
        <v>trailing p/e</v>
      </c>
    </row>
    <row r="71" spans="1:14" x14ac:dyDescent="0.3">
      <c r="A71" s="1">
        <v>3</v>
      </c>
      <c r="B71" t="s">
        <v>128</v>
      </c>
      <c r="C71" t="s">
        <v>818</v>
      </c>
      <c r="D71">
        <f ca="1">AVERAGE(VALUE(INDIRECT("J"&amp;(MATCH(B71,B72:B503,0)+71))),VALUE(INDIRECT("J"&amp;(MATCH(B71,B72:B503,0)+82))),VALUE(INDIRECT("J"&amp;(MATCH(B71,B72:B503,0)+93))),VALUE(INDIRECT("J"&amp;(MATCH(B71,B72:B503,0)+104))))</f>
        <v>10.577499999999999</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12.80</v>
      </c>
      <c r="K71">
        <f t="shared" ca="1" si="6"/>
        <v>10.577499999999999</v>
      </c>
      <c r="L71" t="str">
        <f t="shared" ca="1" si="7"/>
        <v>above average</v>
      </c>
      <c r="M71" t="str">
        <f t="shared" ca="1" si="8"/>
        <v>forward p/e</v>
      </c>
      <c r="N71" t="str">
        <f t="shared" ca="1" si="9"/>
        <v>trailing p/e, forward p/e</v>
      </c>
    </row>
    <row r="72" spans="1:14" x14ac:dyDescent="0.3">
      <c r="A72" s="1">
        <v>4</v>
      </c>
      <c r="B72" t="s">
        <v>130</v>
      </c>
      <c r="C72" t="s">
        <v>819</v>
      </c>
      <c r="D72">
        <f ca="1">AVERAGE(VALUE(INDIRECT("J"&amp;(MATCH(B72,B73:B504,0)+72))),VALUE(INDIRECT("J"&amp;(MATCH(B72,B73:B504,0)+83))),VALUE(INDIRECT("J"&amp;(MATCH(B72,B73:B504,0)+94))),VALUE(INDIRECT("J"&amp;(MATCH(B72,B73:B504,0)+105))))</f>
        <v>0.85749999999999993</v>
      </c>
      <c r="E72" t="str">
        <f t="shared" ca="1" si="10"/>
        <v>below average</v>
      </c>
      <c r="F72" t="str">
        <f t="shared" ca="1" si="11"/>
        <v/>
      </c>
      <c r="G72" t="str">
        <f t="shared" ca="1" si="12"/>
        <v>trailing p/e, forward p/e</v>
      </c>
      <c r="I72" t="str">
        <f t="shared" ca="1" si="4"/>
        <v>N/A</v>
      </c>
      <c r="J72" t="str">
        <f t="shared" si="5"/>
        <v>0.44</v>
      </c>
      <c r="K72">
        <f t="shared" ca="1" si="6"/>
        <v>0.85749999999999993</v>
      </c>
      <c r="L72" t="str">
        <f t="shared" ca="1" si="7"/>
        <v>below average</v>
      </c>
      <c r="M72" t="str">
        <f t="shared" ca="1" si="8"/>
        <v/>
      </c>
      <c r="N72" t="str">
        <f t="shared" ca="1" si="9"/>
        <v>trailing p/e, forward p/e</v>
      </c>
    </row>
    <row r="73" spans="1:14" x14ac:dyDescent="0.3">
      <c r="A73" s="1">
        <v>5</v>
      </c>
      <c r="B73" t="s">
        <v>132</v>
      </c>
      <c r="C73" t="s">
        <v>820</v>
      </c>
      <c r="D73">
        <f ca="1">AVERAGE(VALUE(INDIRECT("J"&amp;(MATCH(B73,B74:B505,0)+73))),VALUE(INDIRECT("J"&amp;(MATCH(B73,B74:B505,0)+84))),VALUE(INDIRECT("J"&amp;(MATCH(B73,B74:B505,0)+95))),VALUE(INDIRECT("J"&amp;(MATCH(B73,B74:B505,0)+106))))</f>
        <v>0.77500000000000002</v>
      </c>
      <c r="E73" t="str">
        <f t="shared" ca="1" si="10"/>
        <v>below average</v>
      </c>
      <c r="F73" t="str">
        <f t="shared" ca="1" si="11"/>
        <v/>
      </c>
      <c r="G73" t="str">
        <f t="shared" ca="1" si="12"/>
        <v>trailing p/e, forward p/e</v>
      </c>
      <c r="I73" t="str">
        <f t="shared" ca="1" si="4"/>
        <v>N/A</v>
      </c>
      <c r="J73" t="str">
        <f t="shared" si="5"/>
        <v>0.42</v>
      </c>
      <c r="K73">
        <f t="shared" ca="1" si="6"/>
        <v>0.77500000000000002</v>
      </c>
      <c r="L73" t="str">
        <f t="shared" ca="1" si="7"/>
        <v>below average</v>
      </c>
      <c r="M73" t="str">
        <f t="shared" ca="1" si="8"/>
        <v/>
      </c>
      <c r="N73" t="str">
        <f t="shared" ca="1" si="9"/>
        <v>trailing p/e, forward p/e</v>
      </c>
    </row>
    <row r="74" spans="1:14" x14ac:dyDescent="0.3">
      <c r="A74" s="1">
        <v>6</v>
      </c>
      <c r="B74" t="s">
        <v>134</v>
      </c>
      <c r="C74" t="s">
        <v>821</v>
      </c>
      <c r="D74">
        <f ca="1">AVERAGE(VALUE(INDIRECT("J"&amp;(MATCH(B74,B75:B506,0)+74))),VALUE(INDIRECT("J"&amp;(MATCH(B74,B75:B506,0)+85))),VALUE(INDIRECT("J"&amp;(MATCH(B74,B75:B506,0)+96))),VALUE(INDIRECT("J"&amp;(MATCH(B74,B75:B506,0)+107))))</f>
        <v>1.99</v>
      </c>
      <c r="E74" t="str">
        <f t="shared" ca="1" si="10"/>
        <v>above average</v>
      </c>
      <c r="F74" t="str">
        <f t="shared" ca="1" si="11"/>
        <v>price/book (mrq)</v>
      </c>
      <c r="G74" t="str">
        <f t="shared" ca="1" si="12"/>
        <v>trailing p/e, forward p/e, price/book</v>
      </c>
      <c r="I74" t="str">
        <f t="shared" ca="1" si="4"/>
        <v>N/A</v>
      </c>
      <c r="J74" t="str">
        <f t="shared" si="5"/>
        <v>5.88</v>
      </c>
      <c r="K74">
        <f t="shared" ca="1" si="6"/>
        <v>1.99</v>
      </c>
      <c r="L74" t="str">
        <f t="shared" ca="1" si="7"/>
        <v>above average</v>
      </c>
      <c r="M74" t="str">
        <f t="shared" ca="1" si="8"/>
        <v>price/book (mrq)</v>
      </c>
      <c r="N74" t="str">
        <f t="shared" ca="1" si="9"/>
        <v>trailing p/e, forward p/e,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 price/book</v>
      </c>
      <c r="I75" t="str">
        <f t="shared" ca="1" si="4"/>
        <v>N/A</v>
      </c>
      <c r="J75">
        <f t="shared" si="5"/>
        <v>0</v>
      </c>
      <c r="K75">
        <f t="shared" ca="1" si="6"/>
        <v>0</v>
      </c>
      <c r="L75" t="str">
        <f t="shared" ca="1" si="7"/>
        <v>no data</v>
      </c>
      <c r="M75" t="str">
        <f t="shared" ca="1" si="8"/>
        <v/>
      </c>
      <c r="N75" t="str">
        <f t="shared" ca="1" si="9"/>
        <v>trailing p/e, forward p/e,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 price/book</v>
      </c>
      <c r="I76" t="str">
        <f t="shared" ca="1" si="4"/>
        <v>N/A</v>
      </c>
      <c r="J76">
        <f t="shared" si="5"/>
        <v>0</v>
      </c>
      <c r="K76">
        <f t="shared" ca="1" si="6"/>
        <v>0</v>
      </c>
      <c r="L76" t="str">
        <f t="shared" ca="1" si="7"/>
        <v>no data</v>
      </c>
      <c r="M76" t="str">
        <f t="shared" ca="1" si="8"/>
        <v/>
      </c>
      <c r="N76" t="str">
        <f t="shared" ca="1" si="9"/>
        <v>trailing p/e, forward p/e,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and price/book</v>
      </c>
      <c r="I77" t="str">
        <f t="shared" ca="1" si="4"/>
        <v>N/A</v>
      </c>
      <c r="J77">
        <f t="shared" si="5"/>
        <v>0</v>
      </c>
      <c r="K77">
        <f t="shared" si="6"/>
        <v>0</v>
      </c>
      <c r="L77">
        <f t="shared" si="7"/>
        <v>0</v>
      </c>
      <c r="M77" t="str">
        <f t="shared" ca="1" si="8"/>
        <v>price/book</v>
      </c>
      <c r="N77" t="str">
        <f t="shared" ca="1" si="9"/>
        <v>trailing p/e, forward p/e, and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Altisource Portfolio Solutions S.A. may be overvalued. The company has a higher trailing p/e, forward p/e, and price/book than the comparable average</v>
      </c>
      <c r="I78" t="str">
        <f t="shared" ca="1" si="4"/>
        <v>N/A</v>
      </c>
      <c r="J78" t="str">
        <f t="shared" si="5"/>
        <v>Dec 31, 2016</v>
      </c>
      <c r="K78" t="str">
        <f t="shared" ca="1" si="6"/>
        <v>There are some indications that Altisource Portfolio Solutions S.A. may be overvalued. The company has a higher trailing p/e, forward p/e, and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822</v>
      </c>
      <c r="F81" t="str">
        <f t="shared" ref="F81:F87" ca="1" si="13">IF(E70="below average",LOWER(TRIM(IF(ISNUMBER(VALUE(RIGHT(B70,1))),REPLACE(B70,LEN(B70),1,""),B70))),"")</f>
        <v/>
      </c>
      <c r="G81" t="str">
        <f ca="1">IFERROR(LEFT(F81,FIND("(",F81) - 2),F81)</f>
        <v/>
      </c>
      <c r="I81" t="str">
        <f t="shared" ca="1" si="4"/>
        <v>N/A</v>
      </c>
      <c r="J81">
        <f t="shared" si="5"/>
        <v>1.7000000000000001E-2</v>
      </c>
      <c r="K81">
        <f t="shared" si="6"/>
        <v>0</v>
      </c>
      <c r="L81">
        <f t="shared" si="7"/>
        <v>0</v>
      </c>
      <c r="M81" t="str">
        <f t="shared" ca="1" si="8"/>
        <v/>
      </c>
      <c r="N81" t="str">
        <f t="shared" ca="1" si="9"/>
        <v/>
      </c>
    </row>
    <row r="82" spans="1:14" x14ac:dyDescent="0.3">
      <c r="A82" s="1">
        <v>1</v>
      </c>
      <c r="B82" t="s">
        <v>144</v>
      </c>
      <c r="C82" t="s">
        <v>823</v>
      </c>
      <c r="F82" t="str">
        <f t="shared" ca="1" si="13"/>
        <v/>
      </c>
      <c r="G82" t="str">
        <f t="shared" ref="G82:G87" ca="1" si="14">IF(F82&lt;&gt;"", G81 &amp; ", " &amp; IFERROR(LEFT(F82,FIND("(",F82) - 2),F82),G81)</f>
        <v/>
      </c>
      <c r="I82" t="str">
        <f t="shared" ca="1" si="4"/>
        <v>N/A</v>
      </c>
      <c r="J82">
        <f t="shared" si="5"/>
        <v>8.3000000000000004E-2</v>
      </c>
      <c r="K82">
        <f t="shared" si="6"/>
        <v>0</v>
      </c>
      <c r="L82">
        <f t="shared" si="7"/>
        <v>0</v>
      </c>
      <c r="M82" t="str">
        <f t="shared" ca="1" si="8"/>
        <v/>
      </c>
      <c r="N82" t="str">
        <f t="shared" ca="1" si="9"/>
        <v/>
      </c>
    </row>
    <row r="83" spans="1:14" x14ac:dyDescent="0.3">
      <c r="F83" t="str">
        <f t="shared" ca="1" si="13"/>
        <v>peg ratio (5 yr expected)</v>
      </c>
      <c r="G83" t="str">
        <f t="shared" ca="1" si="14"/>
        <v>, peg ratio</v>
      </c>
      <c r="I83" t="str">
        <f t="shared" ca="1" si="4"/>
        <v>N/A</v>
      </c>
      <c r="J83">
        <f t="shared" si="5"/>
        <v>0</v>
      </c>
      <c r="K83">
        <f t="shared" si="6"/>
        <v>0</v>
      </c>
      <c r="L83">
        <f t="shared" si="7"/>
        <v>0</v>
      </c>
      <c r="M83" t="str">
        <f t="shared" ca="1" si="8"/>
        <v>peg ratio (5 yr expected)</v>
      </c>
      <c r="N83" t="str">
        <f t="shared" ca="1" si="9"/>
        <v>, peg ratio</v>
      </c>
    </row>
    <row r="84" spans="1:14" x14ac:dyDescent="0.3">
      <c r="A84" s="1">
        <v>0</v>
      </c>
      <c r="B84" t="s">
        <v>146</v>
      </c>
      <c r="C84" t="s">
        <v>824</v>
      </c>
      <c r="F84" t="str">
        <f t="shared" ca="1" si="13"/>
        <v>price/sales (ttm)</v>
      </c>
      <c r="G84" t="str">
        <f t="shared" ca="1" si="14"/>
        <v>, peg ratio, price/sales</v>
      </c>
      <c r="I84" t="str">
        <f t="shared" ca="1" si="4"/>
        <v>N/A</v>
      </c>
      <c r="J84">
        <f t="shared" si="5"/>
        <v>7.4900000000000008E-2</v>
      </c>
      <c r="K84">
        <f t="shared" si="6"/>
        <v>0</v>
      </c>
      <c r="L84">
        <f t="shared" si="7"/>
        <v>0</v>
      </c>
      <c r="M84" t="str">
        <f t="shared" ca="1" si="8"/>
        <v>price/sales (ttm)</v>
      </c>
      <c r="N84" t="str">
        <f t="shared" ca="1" si="9"/>
        <v>, peg ratio, price/sales</v>
      </c>
    </row>
    <row r="85" spans="1:14" x14ac:dyDescent="0.3">
      <c r="A85" s="1">
        <v>1</v>
      </c>
      <c r="B85" t="s">
        <v>148</v>
      </c>
      <c r="C85" t="s">
        <v>825</v>
      </c>
      <c r="F85" t="str">
        <f t="shared" ca="1" si="13"/>
        <v/>
      </c>
      <c r="G85" t="str">
        <f t="shared" ca="1" si="14"/>
        <v>, peg ratio, price/sales</v>
      </c>
      <c r="I85" t="str">
        <f t="shared" ca="1" si="4"/>
        <v>N/A</v>
      </c>
      <c r="J85">
        <f t="shared" si="5"/>
        <v>0.29260000000000003</v>
      </c>
      <c r="K85">
        <f t="shared" si="6"/>
        <v>0</v>
      </c>
      <c r="L85">
        <f t="shared" si="7"/>
        <v>0</v>
      </c>
      <c r="M85" t="str">
        <f t="shared" ca="1" si="8"/>
        <v/>
      </c>
      <c r="N85" t="str">
        <f t="shared" ca="1" si="9"/>
        <v>, peg ratio, price/sales</v>
      </c>
    </row>
    <row r="86" spans="1:14" x14ac:dyDescent="0.3">
      <c r="F86" t="str">
        <f t="shared" ca="1" si="13"/>
        <v/>
      </c>
      <c r="G86" t="str">
        <f t="shared" ca="1" si="14"/>
        <v>, peg ratio, price/sales</v>
      </c>
      <c r="I86" t="str">
        <f t="shared" ca="1" si="4"/>
        <v>N/A</v>
      </c>
      <c r="J86">
        <f t="shared" si="5"/>
        <v>0</v>
      </c>
      <c r="K86">
        <f t="shared" si="6"/>
        <v>0</v>
      </c>
      <c r="L86">
        <f t="shared" si="7"/>
        <v>0</v>
      </c>
      <c r="M86" t="str">
        <f t="shared" ca="1" si="8"/>
        <v/>
      </c>
      <c r="N86" t="str">
        <f t="shared" ca="1" si="9"/>
        <v>, peg ratio, price/sales</v>
      </c>
    </row>
    <row r="87" spans="1:14" x14ac:dyDescent="0.3">
      <c r="A87" s="1">
        <v>0</v>
      </c>
      <c r="B87" t="s">
        <v>150</v>
      </c>
      <c r="C87" t="s">
        <v>826</v>
      </c>
      <c r="F87" t="str">
        <f t="shared" ca="1" si="13"/>
        <v/>
      </c>
      <c r="G87" t="str">
        <f t="shared" ca="1" si="14"/>
        <v>, peg ratio, price/sales</v>
      </c>
      <c r="I87" t="str">
        <f t="shared" ca="1" si="4"/>
        <v>N/A</v>
      </c>
      <c r="J87">
        <f t="shared" si="5"/>
        <v>987650000</v>
      </c>
      <c r="K87">
        <f t="shared" si="6"/>
        <v>0</v>
      </c>
      <c r="L87">
        <f t="shared" si="7"/>
        <v>0</v>
      </c>
      <c r="M87" t="str">
        <f t="shared" ca="1" si="8"/>
        <v/>
      </c>
      <c r="N87" t="str">
        <f t="shared" ca="1" si="9"/>
        <v>, peg ratio, price/sales</v>
      </c>
    </row>
    <row r="88" spans="1:14" x14ac:dyDescent="0.3">
      <c r="A88" s="1">
        <v>1</v>
      </c>
      <c r="B88" t="s">
        <v>152</v>
      </c>
      <c r="C88" t="s">
        <v>827</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peg ratio, price/sales</v>
      </c>
      <c r="I88" t="str">
        <f t="shared" ca="1" si="4"/>
        <v>N/A</v>
      </c>
      <c r="J88" t="str">
        <f t="shared" si="5"/>
        <v>52.96</v>
      </c>
      <c r="K88">
        <f t="shared" si="6"/>
        <v>0</v>
      </c>
      <c r="L88">
        <f t="shared" si="7"/>
        <v>0</v>
      </c>
      <c r="M88" t="str">
        <f t="shared" ca="1" si="8"/>
        <v>price/sales</v>
      </c>
      <c r="N88" t="str">
        <f t="shared" ca="1" si="9"/>
        <v>peg ratio, price/sales</v>
      </c>
    </row>
    <row r="89" spans="1:14" x14ac:dyDescent="0.3">
      <c r="A89" s="1">
        <v>2</v>
      </c>
      <c r="B89" t="s">
        <v>154</v>
      </c>
      <c r="C89" t="s">
        <v>828</v>
      </c>
      <c r="D89" t="str">
        <f ca="1">IF(COUNTIF(E70:E76,"=below average")&gt;0,"There are some indications that "&amp;D1&amp;" may be undervalued. The company has a lower " &amp; G88 &amp; " than the comparable average", "Inconclusive")</f>
        <v>There are some indications that Altisource Portfolio Solutions S.A. may be undervalued. The company has a lower peg ratio, price/sales than the comparable average</v>
      </c>
      <c r="I89" t="str">
        <f t="shared" ca="1" si="4"/>
        <v>N/A</v>
      </c>
      <c r="J89">
        <f t="shared" si="5"/>
        <v>-3.9E-2</v>
      </c>
      <c r="K89" t="str">
        <f t="shared" ca="1" si="6"/>
        <v>There are some indications that Altisource Portfolio Solutions S.A. may be undervalued. The company has a lower peg ratio, price/sales than the comparable average</v>
      </c>
      <c r="L89">
        <f t="shared" si="7"/>
        <v>0</v>
      </c>
      <c r="M89">
        <f t="shared" si="8"/>
        <v>0</v>
      </c>
      <c r="N89">
        <f t="shared" si="9"/>
        <v>0</v>
      </c>
    </row>
    <row r="90" spans="1:14" x14ac:dyDescent="0.3">
      <c r="A90" s="1">
        <v>3</v>
      </c>
      <c r="B90" t="s">
        <v>156</v>
      </c>
      <c r="C90" t="s">
        <v>829</v>
      </c>
      <c r="I90" t="str">
        <f t="shared" si="4"/>
        <v>N/A</v>
      </c>
      <c r="J90">
        <f t="shared" si="5"/>
        <v>307260000</v>
      </c>
      <c r="K90">
        <f t="shared" si="6"/>
        <v>0</v>
      </c>
      <c r="L90">
        <f t="shared" si="7"/>
        <v>0</v>
      </c>
      <c r="M90">
        <f t="shared" si="8"/>
        <v>0</v>
      </c>
      <c r="N90">
        <f t="shared" si="9"/>
        <v>0</v>
      </c>
    </row>
    <row r="91" spans="1:14" x14ac:dyDescent="0.3">
      <c r="A91" s="1">
        <v>4</v>
      </c>
      <c r="B91" t="s">
        <v>158</v>
      </c>
      <c r="C91" t="s">
        <v>830</v>
      </c>
      <c r="I91" t="str">
        <f t="shared" si="4"/>
        <v>N/A</v>
      </c>
      <c r="J91">
        <f t="shared" si="5"/>
        <v>164080000</v>
      </c>
      <c r="K91">
        <f t="shared" si="6"/>
        <v>0</v>
      </c>
      <c r="L91">
        <f t="shared" si="7"/>
        <v>0</v>
      </c>
      <c r="M91">
        <f t="shared" si="8"/>
        <v>0</v>
      </c>
      <c r="N91">
        <f t="shared" si="9"/>
        <v>0</v>
      </c>
    </row>
    <row r="92" spans="1:14" x14ac:dyDescent="0.3">
      <c r="A92" s="1">
        <v>5</v>
      </c>
      <c r="B92" t="s">
        <v>160</v>
      </c>
      <c r="C92" t="s">
        <v>831</v>
      </c>
      <c r="I92" t="str">
        <f t="shared" si="4"/>
        <v>N/A</v>
      </c>
      <c r="J92">
        <f t="shared" si="5"/>
        <v>16739999.999999998</v>
      </c>
      <c r="K92">
        <f t="shared" si="6"/>
        <v>0</v>
      </c>
      <c r="L92">
        <f t="shared" si="7"/>
        <v>0</v>
      </c>
      <c r="M92">
        <f t="shared" si="8"/>
        <v>0</v>
      </c>
      <c r="N92">
        <f t="shared" si="9"/>
        <v>0</v>
      </c>
    </row>
    <row r="93" spans="1:14" x14ac:dyDescent="0.3">
      <c r="A93" s="1">
        <v>6</v>
      </c>
      <c r="B93" t="s">
        <v>162</v>
      </c>
      <c r="C93" t="s">
        <v>770</v>
      </c>
      <c r="I93" t="str">
        <f t="shared" si="4"/>
        <v>N/A</v>
      </c>
      <c r="J93" t="str">
        <f t="shared" si="5"/>
        <v>0.86</v>
      </c>
      <c r="K93">
        <f t="shared" si="6"/>
        <v>0</v>
      </c>
      <c r="L93">
        <f t="shared" si="7"/>
        <v>0</v>
      </c>
      <c r="M93">
        <f t="shared" si="8"/>
        <v>0</v>
      </c>
      <c r="N93">
        <f t="shared" si="9"/>
        <v>0</v>
      </c>
    </row>
    <row r="94" spans="1:14" x14ac:dyDescent="0.3">
      <c r="A94" s="1">
        <v>7</v>
      </c>
      <c r="B94" t="s">
        <v>163</v>
      </c>
      <c r="C94" t="s">
        <v>832</v>
      </c>
      <c r="I94" t="str">
        <f t="shared" si="4"/>
        <v>N/A</v>
      </c>
      <c r="J94">
        <f t="shared" si="5"/>
        <v>-0.64599999999999991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833</v>
      </c>
      <c r="I96" t="str">
        <f t="shared" si="4"/>
        <v>N/A</v>
      </c>
      <c r="J96">
        <f t="shared" si="5"/>
        <v>180300000</v>
      </c>
      <c r="K96">
        <f t="shared" si="6"/>
        <v>0</v>
      </c>
      <c r="L96">
        <f t="shared" si="7"/>
        <v>0</v>
      </c>
      <c r="M96">
        <f t="shared" si="8"/>
        <v>0</v>
      </c>
      <c r="N96">
        <f t="shared" si="9"/>
        <v>0</v>
      </c>
    </row>
    <row r="97" spans="1:14" x14ac:dyDescent="0.3">
      <c r="A97" s="1">
        <v>1</v>
      </c>
      <c r="B97" t="s">
        <v>167</v>
      </c>
      <c r="C97" t="s">
        <v>834</v>
      </c>
      <c r="I97" t="str">
        <f t="shared" si="4"/>
        <v>N/A</v>
      </c>
      <c r="J97" t="str">
        <f t="shared" si="5"/>
        <v>9.78</v>
      </c>
      <c r="K97">
        <f t="shared" si="6"/>
        <v>0</v>
      </c>
      <c r="L97">
        <f t="shared" si="7"/>
        <v>0</v>
      </c>
      <c r="M97">
        <f t="shared" si="8"/>
        <v>0</v>
      </c>
      <c r="N97">
        <f t="shared" si="9"/>
        <v>0</v>
      </c>
    </row>
    <row r="98" spans="1:14" x14ac:dyDescent="0.3">
      <c r="A98" s="1">
        <v>2</v>
      </c>
      <c r="B98" t="s">
        <v>169</v>
      </c>
      <c r="C98" t="s">
        <v>835</v>
      </c>
      <c r="I98" t="str">
        <f t="shared" si="4"/>
        <v>N/A</v>
      </c>
      <c r="J98">
        <f t="shared" si="5"/>
        <v>477720000</v>
      </c>
      <c r="K98">
        <f t="shared" si="6"/>
        <v>0</v>
      </c>
      <c r="L98">
        <f t="shared" si="7"/>
        <v>0</v>
      </c>
      <c r="M98">
        <f t="shared" si="8"/>
        <v>0</v>
      </c>
      <c r="N98">
        <f t="shared" si="9"/>
        <v>0</v>
      </c>
    </row>
    <row r="99" spans="1:14" x14ac:dyDescent="0.3">
      <c r="A99" s="1">
        <v>3</v>
      </c>
      <c r="B99" t="s">
        <v>171</v>
      </c>
      <c r="C99" t="s">
        <v>836</v>
      </c>
      <c r="I99" t="str">
        <f t="shared" si="4"/>
        <v>N/A</v>
      </c>
      <c r="J99" t="str">
        <f t="shared" si="5"/>
        <v>660.15</v>
      </c>
      <c r="K99">
        <f t="shared" si="6"/>
        <v>0</v>
      </c>
      <c r="L99">
        <f t="shared" si="7"/>
        <v>0</v>
      </c>
      <c r="M99">
        <f t="shared" si="8"/>
        <v>0</v>
      </c>
      <c r="N99">
        <f t="shared" si="9"/>
        <v>0</v>
      </c>
    </row>
    <row r="100" spans="1:14" x14ac:dyDescent="0.3">
      <c r="A100" s="1">
        <v>4</v>
      </c>
      <c r="B100" t="s">
        <v>173</v>
      </c>
      <c r="C100" t="s">
        <v>837</v>
      </c>
      <c r="I100" t="str">
        <f t="shared" si="4"/>
        <v>N/A</v>
      </c>
      <c r="J100" t="str">
        <f t="shared" si="5"/>
        <v>2.96</v>
      </c>
      <c r="K100">
        <f t="shared" si="6"/>
        <v>0</v>
      </c>
      <c r="L100">
        <f t="shared" si="7"/>
        <v>0</v>
      </c>
      <c r="M100">
        <f t="shared" si="8"/>
        <v>0</v>
      </c>
      <c r="N100">
        <f t="shared" si="9"/>
        <v>0</v>
      </c>
    </row>
    <row r="101" spans="1:14" x14ac:dyDescent="0.3">
      <c r="A101" s="1">
        <v>5</v>
      </c>
      <c r="B101" t="s">
        <v>175</v>
      </c>
      <c r="C101" t="s">
        <v>838</v>
      </c>
      <c r="I101" t="str">
        <f t="shared" si="4"/>
        <v>N/A</v>
      </c>
      <c r="J101" t="str">
        <f t="shared" si="5"/>
        <v>3.85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839</v>
      </c>
      <c r="I103" t="str">
        <f t="shared" si="4"/>
        <v>N/A</v>
      </c>
      <c r="J103">
        <f t="shared" si="5"/>
        <v>79420000</v>
      </c>
      <c r="K103">
        <f t="shared" si="6"/>
        <v>0</v>
      </c>
      <c r="L103">
        <f t="shared" si="7"/>
        <v>0</v>
      </c>
      <c r="M103">
        <f t="shared" si="8"/>
        <v>0</v>
      </c>
      <c r="N103">
        <f t="shared" si="9"/>
        <v>0</v>
      </c>
    </row>
    <row r="104" spans="1:14" x14ac:dyDescent="0.3">
      <c r="A104" s="1">
        <v>1</v>
      </c>
      <c r="B104" t="s">
        <v>179</v>
      </c>
      <c r="C104" t="s">
        <v>840</v>
      </c>
      <c r="I104" t="str">
        <f t="shared" si="4"/>
        <v>N/A</v>
      </c>
      <c r="J104">
        <f t="shared" si="5"/>
        <v>88370000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768</v>
      </c>
      <c r="I106" t="str">
        <f t="shared" si="4"/>
        <v>N/A</v>
      </c>
      <c r="J106" t="str">
        <f t="shared" si="5"/>
        <v>0.70</v>
      </c>
      <c r="K106">
        <f t="shared" si="6"/>
        <v>0</v>
      </c>
      <c r="L106">
        <f t="shared" si="7"/>
        <v>0</v>
      </c>
      <c r="M106">
        <f t="shared" si="8"/>
        <v>0</v>
      </c>
      <c r="N106">
        <f t="shared" si="9"/>
        <v>0</v>
      </c>
    </row>
    <row r="107" spans="1:14" x14ac:dyDescent="0.3">
      <c r="A107" s="1">
        <v>1</v>
      </c>
      <c r="B107" t="s">
        <v>181</v>
      </c>
      <c r="C107" t="s">
        <v>841</v>
      </c>
      <c r="I107" t="str">
        <f t="shared" si="4"/>
        <v>N/A</v>
      </c>
      <c r="J107">
        <f t="shared" si="5"/>
        <v>-0.11609999999999999</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842</v>
      </c>
      <c r="I109" t="str">
        <f t="shared" si="4"/>
        <v>N/A</v>
      </c>
      <c r="J109" t="str">
        <f t="shared" si="5"/>
        <v>46.99</v>
      </c>
      <c r="K109">
        <f t="shared" si="6"/>
        <v>0</v>
      </c>
      <c r="L109">
        <f t="shared" si="7"/>
        <v>0</v>
      </c>
      <c r="M109">
        <f t="shared" si="8"/>
        <v>0</v>
      </c>
      <c r="N109">
        <f t="shared" si="9"/>
        <v>0</v>
      </c>
    </row>
    <row r="110" spans="1:14" x14ac:dyDescent="0.3">
      <c r="A110" s="1">
        <v>4</v>
      </c>
      <c r="B110" t="s">
        <v>187</v>
      </c>
      <c r="C110" t="s">
        <v>843</v>
      </c>
      <c r="I110" t="str">
        <f t="shared" si="4"/>
        <v>N/A</v>
      </c>
      <c r="J110" t="str">
        <f t="shared" si="5"/>
        <v>16.17</v>
      </c>
      <c r="K110">
        <f t="shared" si="6"/>
        <v>0</v>
      </c>
      <c r="L110">
        <f t="shared" si="7"/>
        <v>0</v>
      </c>
      <c r="M110">
        <f t="shared" si="8"/>
        <v>0</v>
      </c>
      <c r="N110">
        <f t="shared" si="9"/>
        <v>0</v>
      </c>
    </row>
    <row r="111" spans="1:14" x14ac:dyDescent="0.3">
      <c r="A111" s="1">
        <v>5</v>
      </c>
      <c r="B111" t="s">
        <v>189</v>
      </c>
      <c r="C111" t="s">
        <v>844</v>
      </c>
      <c r="I111" t="str">
        <f t="shared" si="4"/>
        <v>N/A</v>
      </c>
      <c r="J111" t="str">
        <f t="shared" si="5"/>
        <v>21.80</v>
      </c>
      <c r="K111">
        <f t="shared" si="6"/>
        <v>0</v>
      </c>
      <c r="L111">
        <f t="shared" si="7"/>
        <v>0</v>
      </c>
      <c r="M111">
        <f t="shared" si="8"/>
        <v>0</v>
      </c>
      <c r="N111">
        <f t="shared" si="9"/>
        <v>0</v>
      </c>
    </row>
    <row r="112" spans="1:14" x14ac:dyDescent="0.3">
      <c r="A112" s="1">
        <v>6</v>
      </c>
      <c r="B112" t="s">
        <v>191</v>
      </c>
      <c r="C112" t="s">
        <v>845</v>
      </c>
      <c r="I112" t="str">
        <f t="shared" si="4"/>
        <v>N/A</v>
      </c>
      <c r="J112" t="str">
        <f t="shared" si="5"/>
        <v>25.86</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846</v>
      </c>
      <c r="I114" t="str">
        <f t="shared" si="4"/>
        <v>N/A</v>
      </c>
      <c r="J114" t="str">
        <f t="shared" si="5"/>
        <v>417k</v>
      </c>
      <c r="K114">
        <f t="shared" si="6"/>
        <v>0</v>
      </c>
      <c r="L114">
        <f t="shared" si="7"/>
        <v>0</v>
      </c>
      <c r="M114">
        <f t="shared" si="8"/>
        <v>0</v>
      </c>
      <c r="N114">
        <f t="shared" si="9"/>
        <v>0</v>
      </c>
    </row>
    <row r="115" spans="1:14" x14ac:dyDescent="0.3">
      <c r="A115" s="1">
        <v>1</v>
      </c>
      <c r="B115" t="s">
        <v>195</v>
      </c>
      <c r="C115" t="s">
        <v>847</v>
      </c>
      <c r="I115" t="str">
        <f t="shared" si="4"/>
        <v>N/A</v>
      </c>
      <c r="J115" t="str">
        <f t="shared" si="5"/>
        <v>123.6k</v>
      </c>
      <c r="K115">
        <f t="shared" si="6"/>
        <v>0</v>
      </c>
      <c r="L115">
        <f t="shared" si="7"/>
        <v>0</v>
      </c>
      <c r="M115">
        <f t="shared" si="8"/>
        <v>0</v>
      </c>
      <c r="N115">
        <f t="shared" si="9"/>
        <v>0</v>
      </c>
    </row>
    <row r="116" spans="1:14" x14ac:dyDescent="0.3">
      <c r="A116" s="1">
        <v>2</v>
      </c>
      <c r="B116" t="s">
        <v>197</v>
      </c>
      <c r="C116" t="s">
        <v>349</v>
      </c>
      <c r="I116" t="str">
        <f t="shared" si="4"/>
        <v>N/A</v>
      </c>
      <c r="J116">
        <f t="shared" si="5"/>
        <v>18430000</v>
      </c>
      <c r="K116">
        <f t="shared" si="6"/>
        <v>0</v>
      </c>
      <c r="L116">
        <f t="shared" si="7"/>
        <v>0</v>
      </c>
      <c r="M116">
        <f t="shared" si="8"/>
        <v>0</v>
      </c>
      <c r="N116">
        <f t="shared" si="9"/>
        <v>0</v>
      </c>
    </row>
    <row r="117" spans="1:14" x14ac:dyDescent="0.3">
      <c r="A117" s="1">
        <v>3</v>
      </c>
      <c r="B117" t="s">
        <v>199</v>
      </c>
      <c r="C117" t="s">
        <v>848</v>
      </c>
      <c r="I117" t="str">
        <f t="shared" si="4"/>
        <v>N/A</v>
      </c>
      <c r="J117">
        <f t="shared" si="5"/>
        <v>7450000</v>
      </c>
      <c r="K117">
        <f t="shared" si="6"/>
        <v>0</v>
      </c>
      <c r="L117">
        <f t="shared" si="7"/>
        <v>0</v>
      </c>
      <c r="M117">
        <f t="shared" si="8"/>
        <v>0</v>
      </c>
      <c r="N117">
        <f t="shared" si="9"/>
        <v>0</v>
      </c>
    </row>
    <row r="118" spans="1:14" x14ac:dyDescent="0.3">
      <c r="A118" s="1">
        <v>4</v>
      </c>
      <c r="B118" t="s">
        <v>201</v>
      </c>
      <c r="C118" t="s">
        <v>849</v>
      </c>
      <c r="I118" t="str">
        <f t="shared" si="4"/>
        <v>N/A</v>
      </c>
      <c r="J118">
        <f t="shared" si="5"/>
        <v>0.42450000000000004</v>
      </c>
      <c r="K118">
        <f t="shared" si="6"/>
        <v>0</v>
      </c>
      <c r="L118">
        <f t="shared" si="7"/>
        <v>0</v>
      </c>
      <c r="M118">
        <f t="shared" si="8"/>
        <v>0</v>
      </c>
      <c r="N118">
        <f t="shared" si="9"/>
        <v>0</v>
      </c>
    </row>
    <row r="119" spans="1:14" x14ac:dyDescent="0.3">
      <c r="A119" s="1">
        <v>5</v>
      </c>
      <c r="B119" t="s">
        <v>203</v>
      </c>
      <c r="C119" t="s">
        <v>850</v>
      </c>
      <c r="I119" t="str">
        <f t="shared" si="4"/>
        <v>N/A</v>
      </c>
      <c r="J119">
        <f t="shared" si="5"/>
        <v>0.64400000000000002</v>
      </c>
      <c r="K119">
        <f t="shared" si="6"/>
        <v>0</v>
      </c>
      <c r="L119">
        <f t="shared" si="7"/>
        <v>0</v>
      </c>
      <c r="M119">
        <f t="shared" si="8"/>
        <v>0</v>
      </c>
      <c r="N119">
        <f t="shared" si="9"/>
        <v>0</v>
      </c>
    </row>
    <row r="120" spans="1:14" x14ac:dyDescent="0.3">
      <c r="A120" s="1">
        <v>6</v>
      </c>
      <c r="B120" t="s">
        <v>205</v>
      </c>
      <c r="C120" t="s">
        <v>851</v>
      </c>
      <c r="I120" t="str">
        <f t="shared" si="4"/>
        <v>N/A</v>
      </c>
      <c r="J120">
        <f t="shared" si="5"/>
        <v>4310000</v>
      </c>
      <c r="K120">
        <f t="shared" si="6"/>
        <v>0</v>
      </c>
      <c r="L120">
        <f t="shared" si="7"/>
        <v>0</v>
      </c>
      <c r="M120">
        <f t="shared" si="8"/>
        <v>0</v>
      </c>
      <c r="N120">
        <f t="shared" si="9"/>
        <v>0</v>
      </c>
    </row>
    <row r="121" spans="1:14" x14ac:dyDescent="0.3">
      <c r="A121" s="1">
        <v>7</v>
      </c>
      <c r="B121" t="s">
        <v>207</v>
      </c>
      <c r="C121" t="s">
        <v>852</v>
      </c>
      <c r="I121" t="str">
        <f t="shared" si="4"/>
        <v>N/A</v>
      </c>
      <c r="J121" t="str">
        <f t="shared" si="5"/>
        <v>7.18</v>
      </c>
      <c r="K121">
        <f t="shared" si="6"/>
        <v>0</v>
      </c>
      <c r="L121">
        <f t="shared" si="7"/>
        <v>0</v>
      </c>
      <c r="M121">
        <f t="shared" si="8"/>
        <v>0</v>
      </c>
      <c r="N121">
        <f t="shared" si="9"/>
        <v>0</v>
      </c>
    </row>
    <row r="122" spans="1:14" x14ac:dyDescent="0.3">
      <c r="A122" s="1">
        <v>8</v>
      </c>
      <c r="B122" t="s">
        <v>209</v>
      </c>
      <c r="C122" t="s">
        <v>853</v>
      </c>
      <c r="I122" t="str">
        <f t="shared" si="4"/>
        <v>N/A</v>
      </c>
      <c r="J122">
        <f t="shared" si="5"/>
        <v>0.64029999999999998</v>
      </c>
      <c r="K122">
        <f t="shared" si="6"/>
        <v>0</v>
      </c>
      <c r="L122">
        <f t="shared" si="7"/>
        <v>0</v>
      </c>
      <c r="M122">
        <f t="shared" si="8"/>
        <v>0</v>
      </c>
      <c r="N122">
        <f t="shared" si="9"/>
        <v>0</v>
      </c>
    </row>
    <row r="123" spans="1:14" x14ac:dyDescent="0.3">
      <c r="A123" s="1">
        <v>9</v>
      </c>
      <c r="B123" t="s">
        <v>211</v>
      </c>
      <c r="C123" t="s">
        <v>854</v>
      </c>
      <c r="I123" t="str">
        <f t="shared" si="4"/>
        <v>N/A</v>
      </c>
      <c r="J123">
        <f t="shared" si="5"/>
        <v>4340000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C126" t="s">
        <v>855</v>
      </c>
      <c r="I126" t="str">
        <f t="shared" si="15"/>
        <v>N/A</v>
      </c>
      <c r="J126">
        <f t="shared" si="16"/>
        <v>0</v>
      </c>
      <c r="K126">
        <f t="shared" si="17"/>
        <v>0</v>
      </c>
      <c r="L126">
        <f t="shared" si="18"/>
        <v>0</v>
      </c>
      <c r="M126">
        <f t="shared" si="19"/>
        <v>0</v>
      </c>
      <c r="N126">
        <f t="shared" si="20"/>
        <v>0</v>
      </c>
    </row>
    <row r="127" spans="1:14" x14ac:dyDescent="0.3">
      <c r="A127" s="1">
        <v>2</v>
      </c>
      <c r="B127" t="s">
        <v>217</v>
      </c>
      <c r="I127" t="str">
        <f t="shared" si="15"/>
        <v>N/A</v>
      </c>
      <c r="J127">
        <f t="shared" si="16"/>
        <v>0</v>
      </c>
      <c r="K127">
        <f t="shared" si="17"/>
        <v>0</v>
      </c>
      <c r="L127">
        <f t="shared" si="18"/>
        <v>0</v>
      </c>
      <c r="M127">
        <f t="shared" si="19"/>
        <v>0</v>
      </c>
      <c r="N127">
        <f t="shared" si="20"/>
        <v>0</v>
      </c>
    </row>
    <row r="128" spans="1:14" x14ac:dyDescent="0.3">
      <c r="A128" s="1">
        <v>3</v>
      </c>
      <c r="B128" t="s">
        <v>219</v>
      </c>
      <c r="I128" t="str">
        <f t="shared" si="15"/>
        <v>N/A</v>
      </c>
      <c r="J128">
        <f t="shared" si="16"/>
        <v>0</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C130" t="s">
        <v>855</v>
      </c>
      <c r="I130" t="str">
        <f t="shared" si="15"/>
        <v>N/A</v>
      </c>
      <c r="J130">
        <f t="shared" si="16"/>
        <v>0</v>
      </c>
      <c r="K130">
        <f t="shared" si="17"/>
        <v>0</v>
      </c>
      <c r="L130">
        <f t="shared" si="18"/>
        <v>0</v>
      </c>
      <c r="M130">
        <f t="shared" si="19"/>
        <v>0</v>
      </c>
      <c r="N130">
        <f t="shared" si="20"/>
        <v>0</v>
      </c>
    </row>
    <row r="131" spans="1:14" x14ac:dyDescent="0.3">
      <c r="A131" s="1">
        <v>6</v>
      </c>
      <c r="B131" t="s">
        <v>225</v>
      </c>
      <c r="I131" t="str">
        <f t="shared" si="15"/>
        <v>N/A</v>
      </c>
      <c r="J131">
        <f t="shared" si="16"/>
        <v>0</v>
      </c>
      <c r="K131">
        <f t="shared" si="17"/>
        <v>0</v>
      </c>
      <c r="L131">
        <f t="shared" si="18"/>
        <v>0</v>
      </c>
      <c r="M131">
        <f t="shared" si="19"/>
        <v>0</v>
      </c>
      <c r="N131">
        <f t="shared" si="20"/>
        <v>0</v>
      </c>
    </row>
    <row r="132" spans="1:14" x14ac:dyDescent="0.3">
      <c r="A132" s="1">
        <v>7</v>
      </c>
      <c r="B132" t="s">
        <v>227</v>
      </c>
      <c r="C132" t="s">
        <v>856</v>
      </c>
      <c r="I132" t="str">
        <f t="shared" si="15"/>
        <v>N/A</v>
      </c>
      <c r="J132" t="str">
        <f t="shared" si="16"/>
        <v>Dec 14, 2012</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857</v>
      </c>
      <c r="C138" t="s">
        <v>240</v>
      </c>
      <c r="D138" t="s">
        <v>858</v>
      </c>
      <c r="E138" t="s">
        <v>859</v>
      </c>
      <c r="F138">
        <v>48</v>
      </c>
      <c r="I138" t="str">
        <f t="shared" si="15"/>
        <v>neg_trend</v>
      </c>
      <c r="J138" t="str">
        <f t="shared" si="16"/>
        <v>Chief Exec. Officer, Pres and Director</v>
      </c>
      <c r="K138">
        <f t="shared" si="17"/>
        <v>2510000</v>
      </c>
      <c r="L138">
        <f t="shared" si="18"/>
        <v>1100000</v>
      </c>
      <c r="M138">
        <f t="shared" si="19"/>
        <v>48</v>
      </c>
      <c r="N138">
        <f t="shared" si="20"/>
        <v>0</v>
      </c>
    </row>
    <row r="139" spans="1:14" x14ac:dyDescent="0.3">
      <c r="A139" s="1">
        <v>1</v>
      </c>
      <c r="B139" t="s">
        <v>860</v>
      </c>
      <c r="C139" t="s">
        <v>861</v>
      </c>
      <c r="D139" t="s">
        <v>862</v>
      </c>
      <c r="F139">
        <v>44</v>
      </c>
      <c r="I139" t="str">
        <f t="shared" si="15"/>
        <v>N/A</v>
      </c>
      <c r="J139" t="str">
        <f t="shared" si="16"/>
        <v>Chief Financial Officer</v>
      </c>
      <c r="K139" t="str">
        <f t="shared" si="17"/>
        <v>876.58k</v>
      </c>
      <c r="L139">
        <f t="shared" si="18"/>
        <v>0</v>
      </c>
      <c r="M139">
        <f t="shared" si="19"/>
        <v>44</v>
      </c>
      <c r="N139">
        <f t="shared" si="20"/>
        <v>0</v>
      </c>
    </row>
    <row r="140" spans="1:14" x14ac:dyDescent="0.3">
      <c r="A140" s="1">
        <v>2</v>
      </c>
      <c r="B140" t="s">
        <v>863</v>
      </c>
      <c r="C140" t="s">
        <v>864</v>
      </c>
      <c r="D140" t="s">
        <v>865</v>
      </c>
      <c r="E140" t="s">
        <v>866</v>
      </c>
      <c r="F140">
        <v>53</v>
      </c>
      <c r="I140" t="str">
        <f t="shared" si="15"/>
        <v>N/A</v>
      </c>
      <c r="J140" t="str">
        <f t="shared" si="16"/>
        <v>Chief Risk &amp; Admin. Officer and Corp. Sec.</v>
      </c>
      <c r="K140">
        <f t="shared" si="17"/>
        <v>1140000</v>
      </c>
      <c r="L140">
        <f t="shared" si="18"/>
        <v>1190000</v>
      </c>
      <c r="M140">
        <f t="shared" si="19"/>
        <v>53</v>
      </c>
      <c r="N140">
        <f t="shared" si="20"/>
        <v>0</v>
      </c>
    </row>
    <row r="141" spans="1:14" x14ac:dyDescent="0.3">
      <c r="A141" s="1">
        <v>3</v>
      </c>
      <c r="B141" t="s">
        <v>867</v>
      </c>
      <c r="C141" t="s">
        <v>868</v>
      </c>
      <c r="D141" t="s">
        <v>869</v>
      </c>
      <c r="F141">
        <v>48</v>
      </c>
      <c r="I141" t="str">
        <f t="shared" si="15"/>
        <v>N/A</v>
      </c>
      <c r="J141" t="str">
        <f t="shared" si="16"/>
        <v>Gen. Counsel</v>
      </c>
      <c r="K141" t="str">
        <f t="shared" si="17"/>
        <v>828.42k</v>
      </c>
      <c r="L141">
        <f t="shared" si="18"/>
        <v>0</v>
      </c>
      <c r="M141">
        <f t="shared" si="19"/>
        <v>48</v>
      </c>
      <c r="N141">
        <f t="shared" si="20"/>
        <v>0</v>
      </c>
    </row>
    <row r="142" spans="1:14" x14ac:dyDescent="0.3">
      <c r="A142" s="1">
        <v>4</v>
      </c>
      <c r="B142" t="s">
        <v>870</v>
      </c>
      <c r="C142" t="s">
        <v>871</v>
      </c>
      <c r="D142" t="s">
        <v>872</v>
      </c>
      <c r="F142">
        <v>47</v>
      </c>
      <c r="I142" t="str">
        <f t="shared" si="15"/>
        <v>N/A</v>
      </c>
      <c r="J142" t="str">
        <f t="shared" si="16"/>
        <v>Pres of Servicer Solutions</v>
      </c>
      <c r="K142" t="str">
        <f t="shared" si="17"/>
        <v>839.15k</v>
      </c>
      <c r="L142">
        <f t="shared" si="18"/>
        <v>0</v>
      </c>
      <c r="M142">
        <f t="shared" si="19"/>
        <v>47</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873</v>
      </c>
      <c r="D145" t="s">
        <v>874</v>
      </c>
      <c r="E145" t="s">
        <v>875</v>
      </c>
      <c r="F145" t="s">
        <v>876</v>
      </c>
      <c r="G145" t="s">
        <v>877</v>
      </c>
      <c r="I145" t="str">
        <f t="shared" si="15"/>
        <v>N/A</v>
      </c>
      <c r="J145">
        <f t="shared" si="16"/>
        <v>568580000</v>
      </c>
      <c r="K145">
        <f t="shared" si="17"/>
        <v>769260000</v>
      </c>
      <c r="L145">
        <f t="shared" si="18"/>
        <v>1080000000</v>
      </c>
      <c r="M145">
        <f t="shared" si="19"/>
        <v>1050000000</v>
      </c>
      <c r="N145">
        <f t="shared" si="20"/>
        <v>997390000</v>
      </c>
    </row>
    <row r="146" spans="1:14" x14ac:dyDescent="0.3">
      <c r="A146" s="1">
        <v>1</v>
      </c>
      <c r="B146" t="s">
        <v>263</v>
      </c>
      <c r="C146" t="s">
        <v>264</v>
      </c>
      <c r="D146" t="s">
        <v>264</v>
      </c>
      <c r="E146" t="s">
        <v>264</v>
      </c>
      <c r="F146" t="s">
        <v>264</v>
      </c>
      <c r="G146" t="s">
        <v>264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265</v>
      </c>
      <c r="C147" t="s">
        <v>878</v>
      </c>
      <c r="D147" t="s">
        <v>879</v>
      </c>
      <c r="E147" t="s">
        <v>875</v>
      </c>
      <c r="F147" t="s">
        <v>876</v>
      </c>
      <c r="G147" t="s">
        <v>880</v>
      </c>
      <c r="I147" t="str">
        <f t="shared" si="15"/>
        <v>N/A</v>
      </c>
      <c r="J147">
        <f t="shared" si="16"/>
        <v>568360000</v>
      </c>
      <c r="K147">
        <f t="shared" si="17"/>
        <v>768360000</v>
      </c>
      <c r="L147">
        <f t="shared" si="18"/>
        <v>1080000000</v>
      </c>
      <c r="M147">
        <f t="shared" si="19"/>
        <v>1050000000</v>
      </c>
      <c r="N147">
        <f t="shared" si="20"/>
        <v>997300000</v>
      </c>
    </row>
    <row r="148" spans="1:14" x14ac:dyDescent="0.3">
      <c r="A148" s="1">
        <v>3</v>
      </c>
      <c r="B148" t="s">
        <v>271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272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273</v>
      </c>
      <c r="C150" t="s">
        <v>264</v>
      </c>
      <c r="D150" t="s">
        <v>264</v>
      </c>
      <c r="E150" t="s">
        <v>264</v>
      </c>
      <c r="F150" t="s">
        <v>264</v>
      </c>
      <c r="G150" t="s">
        <v>264</v>
      </c>
      <c r="I150" t="str">
        <f t="shared" si="15"/>
        <v>N/A</v>
      </c>
      <c r="J150" t="str">
        <f t="shared" si="16"/>
        <v>N/A</v>
      </c>
      <c r="K150" t="str">
        <f t="shared" si="17"/>
        <v>N/A</v>
      </c>
      <c r="L150" t="str">
        <f t="shared" si="18"/>
        <v>N/A</v>
      </c>
      <c r="M150" t="str">
        <f t="shared" si="19"/>
        <v>N/A</v>
      </c>
      <c r="N150" t="str">
        <f t="shared" si="20"/>
        <v>N/A</v>
      </c>
    </row>
    <row r="151" spans="1:14" x14ac:dyDescent="0.3">
      <c r="A151" s="1">
        <v>6</v>
      </c>
      <c r="B151" t="s">
        <v>274</v>
      </c>
      <c r="C151" t="s">
        <v>264</v>
      </c>
      <c r="D151" t="s">
        <v>881</v>
      </c>
      <c r="E151" t="s">
        <v>882</v>
      </c>
      <c r="F151" t="s">
        <v>883</v>
      </c>
      <c r="G151" t="s">
        <v>884</v>
      </c>
      <c r="I151" t="str">
        <f t="shared" si="15"/>
        <v>N/A</v>
      </c>
      <c r="J151" t="str">
        <f t="shared" si="16"/>
        <v>N/A</v>
      </c>
      <c r="K151">
        <f t="shared" si="17"/>
        <v>0.35289999999999999</v>
      </c>
      <c r="L151">
        <f t="shared" si="18"/>
        <v>0.40280000000000005</v>
      </c>
      <c r="M151">
        <f t="shared" si="19"/>
        <v>-2.5400000000000002E-2</v>
      </c>
      <c r="N151">
        <f t="shared" si="20"/>
        <v>-5.16E-2</v>
      </c>
    </row>
    <row r="152" spans="1:14" x14ac:dyDescent="0.3">
      <c r="A152" s="1">
        <v>7</v>
      </c>
      <c r="B152" t="s">
        <v>279</v>
      </c>
      <c r="C152" t="s">
        <v>885</v>
      </c>
      <c r="D152" t="s">
        <v>886</v>
      </c>
      <c r="E152" t="s">
        <v>887</v>
      </c>
      <c r="F152" t="s">
        <v>888</v>
      </c>
      <c r="G152" t="s">
        <v>889</v>
      </c>
      <c r="I152" t="str">
        <f t="shared" si="15"/>
        <v>N/A</v>
      </c>
      <c r="J152">
        <f t="shared" si="16"/>
        <v>442120000</v>
      </c>
      <c r="K152">
        <f t="shared" si="17"/>
        <v>626750000</v>
      </c>
      <c r="L152">
        <f t="shared" si="18"/>
        <v>932280000</v>
      </c>
      <c r="M152">
        <f t="shared" si="19"/>
        <v>936400000</v>
      </c>
      <c r="N152">
        <f t="shared" si="20"/>
        <v>931970000</v>
      </c>
    </row>
    <row r="153" spans="1:14" x14ac:dyDescent="0.3">
      <c r="A153" s="1">
        <v>8</v>
      </c>
      <c r="B153" t="s">
        <v>285</v>
      </c>
      <c r="C153" t="s">
        <v>890</v>
      </c>
      <c r="D153" t="s">
        <v>891</v>
      </c>
      <c r="E153" t="s">
        <v>892</v>
      </c>
      <c r="F153" t="s">
        <v>893</v>
      </c>
      <c r="G153" t="s">
        <v>894</v>
      </c>
      <c r="I153" t="str">
        <f t="shared" si="15"/>
        <v>N/A</v>
      </c>
      <c r="J153">
        <f t="shared" si="16"/>
        <v>1210000</v>
      </c>
      <c r="K153">
        <f t="shared" si="17"/>
        <v>20290000</v>
      </c>
      <c r="L153">
        <f t="shared" si="18"/>
        <v>23360000</v>
      </c>
      <c r="M153">
        <f t="shared" si="19"/>
        <v>28210000</v>
      </c>
      <c r="N153">
        <f t="shared" si="20"/>
        <v>24410000</v>
      </c>
    </row>
    <row r="154" spans="1:14" x14ac:dyDescent="0.3">
      <c r="A154" s="1">
        <v>9</v>
      </c>
      <c r="B154" t="s">
        <v>291</v>
      </c>
      <c r="C154" t="s">
        <v>895</v>
      </c>
      <c r="D154" t="s">
        <v>896</v>
      </c>
      <c r="E154" t="s">
        <v>897</v>
      </c>
      <c r="F154" t="s">
        <v>898</v>
      </c>
      <c r="G154" t="s">
        <v>899</v>
      </c>
      <c r="I154" t="str">
        <f t="shared" si="15"/>
        <v>pos_trend</v>
      </c>
      <c r="J154">
        <f t="shared" si="16"/>
        <v>17810000</v>
      </c>
      <c r="K154">
        <f t="shared" si="17"/>
        <v>47230000</v>
      </c>
      <c r="L154">
        <f t="shared" si="18"/>
        <v>66730000.000000007</v>
      </c>
      <c r="M154">
        <f t="shared" si="19"/>
        <v>77610000</v>
      </c>
      <c r="N154">
        <f t="shared" si="20"/>
        <v>84360000</v>
      </c>
    </row>
    <row r="155" spans="1:14" x14ac:dyDescent="0.3">
      <c r="A155" s="1">
        <v>10</v>
      </c>
      <c r="B155" t="s">
        <v>297</v>
      </c>
      <c r="C155" t="s">
        <v>264</v>
      </c>
      <c r="D155" t="s">
        <v>900</v>
      </c>
      <c r="E155" t="s">
        <v>264</v>
      </c>
      <c r="F155" t="s">
        <v>264</v>
      </c>
      <c r="G155" t="s">
        <v>264</v>
      </c>
      <c r="I155" t="str">
        <f t="shared" si="15"/>
        <v>N/A</v>
      </c>
      <c r="J155" t="str">
        <f t="shared" si="16"/>
        <v>N/A</v>
      </c>
      <c r="K155" t="str">
        <f t="shared" si="17"/>
        <v>166000</v>
      </c>
      <c r="L155" t="str">
        <f t="shared" si="18"/>
        <v>N/A</v>
      </c>
      <c r="M155" t="str">
        <f t="shared" si="19"/>
        <v>N/A</v>
      </c>
      <c r="N155" t="str">
        <f t="shared" si="20"/>
        <v>N/A</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300</v>
      </c>
      <c r="C158" t="s">
        <v>901</v>
      </c>
      <c r="D158" t="s">
        <v>902</v>
      </c>
      <c r="E158" t="s">
        <v>903</v>
      </c>
      <c r="F158" t="s">
        <v>904</v>
      </c>
      <c r="G158" t="s">
        <v>905</v>
      </c>
      <c r="I158" t="str">
        <f t="shared" si="15"/>
        <v>N/A</v>
      </c>
      <c r="J158">
        <f t="shared" si="16"/>
        <v>126460000</v>
      </c>
      <c r="K158">
        <f t="shared" si="17"/>
        <v>142510000</v>
      </c>
      <c r="L158">
        <f t="shared" si="18"/>
        <v>146810000</v>
      </c>
      <c r="M158">
        <f t="shared" si="19"/>
        <v>115270000</v>
      </c>
      <c r="N158">
        <f t="shared" si="20"/>
        <v>65430000.000000007</v>
      </c>
    </row>
    <row r="159" spans="1:14" x14ac:dyDescent="0.3">
      <c r="A159" s="1">
        <v>1</v>
      </c>
      <c r="B159" t="s">
        <v>306</v>
      </c>
      <c r="C159" t="s">
        <v>264</v>
      </c>
      <c r="D159" t="s">
        <v>906</v>
      </c>
      <c r="E159" t="s">
        <v>907</v>
      </c>
      <c r="F159" t="s">
        <v>908</v>
      </c>
      <c r="G159" t="s">
        <v>909</v>
      </c>
      <c r="I159" t="str">
        <f t="shared" si="15"/>
        <v>neg_trend</v>
      </c>
      <c r="J159" t="str">
        <f t="shared" si="16"/>
        <v>N/A</v>
      </c>
      <c r="K159">
        <f t="shared" si="17"/>
        <v>0.12689999999999999</v>
      </c>
      <c r="L159">
        <f t="shared" si="18"/>
        <v>3.0200000000000001E-2</v>
      </c>
      <c r="M159">
        <f t="shared" si="19"/>
        <v>-0.21480000000000002</v>
      </c>
      <c r="N159">
        <f t="shared" si="20"/>
        <v>-0.43240000000000001</v>
      </c>
    </row>
    <row r="160" spans="1:14" x14ac:dyDescent="0.3">
      <c r="A160" s="1">
        <v>2</v>
      </c>
      <c r="B160" t="s">
        <v>311</v>
      </c>
      <c r="C160" t="s">
        <v>910</v>
      </c>
      <c r="D160" t="s">
        <v>696</v>
      </c>
      <c r="E160" t="s">
        <v>696</v>
      </c>
      <c r="F160" t="s">
        <v>696</v>
      </c>
      <c r="G160" t="s">
        <v>911</v>
      </c>
      <c r="I160" t="str">
        <f t="shared" si="15"/>
        <v>N/A</v>
      </c>
      <c r="J160" t="str">
        <f t="shared" si="16"/>
        <v>(1.81M)</v>
      </c>
      <c r="K160" t="str">
        <f t="shared" si="17"/>
        <v>0</v>
      </c>
      <c r="L160" t="str">
        <f t="shared" si="18"/>
        <v>0</v>
      </c>
      <c r="M160" t="str">
        <f t="shared" si="19"/>
        <v>0</v>
      </c>
      <c r="N160">
        <f t="shared" si="20"/>
        <v>1430000</v>
      </c>
    </row>
    <row r="161" spans="1:14" x14ac:dyDescent="0.3">
      <c r="A161" s="1">
        <v>3</v>
      </c>
      <c r="B161" t="s">
        <v>315</v>
      </c>
      <c r="C161" t="s">
        <v>264</v>
      </c>
      <c r="D161" t="s">
        <v>264</v>
      </c>
      <c r="E161" t="s">
        <v>264</v>
      </c>
      <c r="F161" t="s">
        <v>264</v>
      </c>
      <c r="G161" t="s">
        <v>264</v>
      </c>
      <c r="I161" t="str">
        <f t="shared" si="15"/>
        <v>N/A</v>
      </c>
      <c r="J161" t="str">
        <f t="shared" si="16"/>
        <v>N/A</v>
      </c>
      <c r="K161" t="str">
        <f t="shared" si="17"/>
        <v>N/A</v>
      </c>
      <c r="L161" t="str">
        <f t="shared" si="18"/>
        <v>N/A</v>
      </c>
      <c r="M161" t="str">
        <f t="shared" si="19"/>
        <v>N/A</v>
      </c>
      <c r="N161" t="str">
        <f t="shared" si="20"/>
        <v>N/A</v>
      </c>
    </row>
    <row r="162" spans="1:14" x14ac:dyDescent="0.3">
      <c r="A162" s="1">
        <v>4</v>
      </c>
      <c r="B162" t="s">
        <v>316</v>
      </c>
      <c r="C162" t="s">
        <v>912</v>
      </c>
      <c r="D162" t="s">
        <v>696</v>
      </c>
      <c r="E162" t="s">
        <v>696</v>
      </c>
      <c r="F162" t="s">
        <v>696</v>
      </c>
      <c r="G162" t="s">
        <v>911</v>
      </c>
      <c r="I162" t="str">
        <f t="shared" si="15"/>
        <v>N/A</v>
      </c>
      <c r="J162" t="str">
        <f t="shared" si="16"/>
        <v>(69,000)</v>
      </c>
      <c r="K162" t="str">
        <f t="shared" si="17"/>
        <v>0</v>
      </c>
      <c r="L162" t="str">
        <f t="shared" si="18"/>
        <v>0</v>
      </c>
      <c r="M162" t="str">
        <f t="shared" si="19"/>
        <v>0</v>
      </c>
      <c r="N162">
        <f t="shared" si="20"/>
        <v>1430000</v>
      </c>
    </row>
    <row r="163" spans="1:14" x14ac:dyDescent="0.3">
      <c r="A163" s="1">
        <v>5</v>
      </c>
      <c r="B163" t="s">
        <v>317</v>
      </c>
      <c r="C163" t="s">
        <v>913</v>
      </c>
      <c r="D163" t="s">
        <v>264</v>
      </c>
      <c r="E163" t="s">
        <v>264</v>
      </c>
      <c r="F163" t="s">
        <v>264</v>
      </c>
      <c r="G163" t="s">
        <v>264</v>
      </c>
      <c r="I163" t="str">
        <f t="shared" si="15"/>
        <v>N/A</v>
      </c>
      <c r="J163" t="str">
        <f t="shared" si="16"/>
        <v>(1.74M)</v>
      </c>
      <c r="K163" t="str">
        <f t="shared" si="17"/>
        <v>N/A</v>
      </c>
      <c r="L163" t="str">
        <f t="shared" si="18"/>
        <v>N/A</v>
      </c>
      <c r="M163" t="str">
        <f t="shared" si="19"/>
        <v>N/A</v>
      </c>
      <c r="N163" t="str">
        <f t="shared" si="20"/>
        <v>N/A</v>
      </c>
    </row>
    <row r="164" spans="1:14" x14ac:dyDescent="0.3">
      <c r="A164" s="1">
        <v>6</v>
      </c>
      <c r="B164" t="s">
        <v>318</v>
      </c>
      <c r="C164" t="s">
        <v>264</v>
      </c>
      <c r="D164" t="s">
        <v>914</v>
      </c>
      <c r="E164" t="s">
        <v>915</v>
      </c>
      <c r="F164" t="s">
        <v>916</v>
      </c>
      <c r="G164" t="s">
        <v>917</v>
      </c>
      <c r="I164" t="str">
        <f t="shared" si="15"/>
        <v>neg_trend</v>
      </c>
      <c r="J164" t="str">
        <f t="shared" si="16"/>
        <v>N/A</v>
      </c>
      <c r="K164" t="str">
        <f t="shared" si="17"/>
        <v>176000</v>
      </c>
      <c r="L164" t="str">
        <f t="shared" si="18"/>
        <v>(451,000)</v>
      </c>
      <c r="M164">
        <f t="shared" si="19"/>
        <v>62210000</v>
      </c>
      <c r="N164">
        <f t="shared" si="20"/>
        <v>22540000</v>
      </c>
    </row>
    <row r="165" spans="1:14" x14ac:dyDescent="0.3">
      <c r="A165" s="1">
        <v>7</v>
      </c>
      <c r="B165" t="s">
        <v>322</v>
      </c>
      <c r="C165" t="s">
        <v>918</v>
      </c>
      <c r="D165" t="s">
        <v>919</v>
      </c>
      <c r="E165" t="s">
        <v>920</v>
      </c>
      <c r="F165" t="s">
        <v>921</v>
      </c>
      <c r="G165" t="s">
        <v>922</v>
      </c>
      <c r="I165" t="str">
        <f t="shared" si="15"/>
        <v>N/A</v>
      </c>
      <c r="J165">
        <f t="shared" si="16"/>
        <v>124650000</v>
      </c>
      <c r="K165">
        <f t="shared" si="17"/>
        <v>142330000</v>
      </c>
      <c r="L165">
        <f t="shared" si="18"/>
        <v>147270000</v>
      </c>
      <c r="M165">
        <f t="shared" si="19"/>
        <v>53060000</v>
      </c>
      <c r="N165">
        <f t="shared" si="20"/>
        <v>44320000</v>
      </c>
    </row>
    <row r="166" spans="1:14" x14ac:dyDescent="0.3">
      <c r="A166" s="1">
        <v>8</v>
      </c>
      <c r="B166" t="s">
        <v>326</v>
      </c>
      <c r="C166" t="s">
        <v>264</v>
      </c>
      <c r="D166" t="s">
        <v>923</v>
      </c>
      <c r="E166" t="s">
        <v>924</v>
      </c>
      <c r="F166" t="s">
        <v>925</v>
      </c>
      <c r="G166" t="s">
        <v>926</v>
      </c>
      <c r="I166" t="str">
        <f t="shared" si="15"/>
        <v>N/A</v>
      </c>
      <c r="J166" t="str">
        <f t="shared" si="16"/>
        <v>N/A</v>
      </c>
      <c r="K166">
        <f t="shared" si="17"/>
        <v>0.1419</v>
      </c>
      <c r="L166">
        <f t="shared" si="18"/>
        <v>3.4700000000000002E-2</v>
      </c>
      <c r="M166">
        <f t="shared" si="19"/>
        <v>-0.63970000000000005</v>
      </c>
      <c r="N166">
        <f t="shared" si="20"/>
        <v>-0.16469999999999999</v>
      </c>
    </row>
    <row r="167" spans="1:14" x14ac:dyDescent="0.3">
      <c r="A167" s="1">
        <v>9</v>
      </c>
      <c r="B167" t="s">
        <v>330</v>
      </c>
      <c r="C167" t="s">
        <v>264</v>
      </c>
      <c r="D167" t="s">
        <v>264</v>
      </c>
      <c r="E167" t="s">
        <v>264</v>
      </c>
      <c r="F167" t="s">
        <v>264</v>
      </c>
      <c r="G167" t="s">
        <v>927</v>
      </c>
      <c r="I167" t="str">
        <f t="shared" si="15"/>
        <v>N/A</v>
      </c>
      <c r="J167" t="str">
        <f t="shared" si="16"/>
        <v>N/A</v>
      </c>
      <c r="K167" t="str">
        <f t="shared" si="17"/>
        <v>N/A</v>
      </c>
      <c r="L167" t="str">
        <f t="shared" si="18"/>
        <v>N/A</v>
      </c>
      <c r="M167" t="str">
        <f t="shared" si="19"/>
        <v>N/A</v>
      </c>
      <c r="N167">
        <f t="shared" si="20"/>
        <v>4.4400000000000002E-2</v>
      </c>
    </row>
    <row r="168" spans="1:14" x14ac:dyDescent="0.3">
      <c r="A168" s="1">
        <v>10</v>
      </c>
      <c r="B168" t="s">
        <v>332</v>
      </c>
      <c r="C168" t="s">
        <v>293</v>
      </c>
      <c r="D168" t="s">
        <v>928</v>
      </c>
      <c r="E168" t="s">
        <v>929</v>
      </c>
      <c r="F168" t="s">
        <v>930</v>
      </c>
      <c r="G168" t="s">
        <v>931</v>
      </c>
      <c r="I168" t="str">
        <f t="shared" si="15"/>
        <v>N/A</v>
      </c>
      <c r="J168">
        <f t="shared" si="16"/>
        <v>8740000</v>
      </c>
      <c r="K168">
        <f t="shared" si="17"/>
        <v>8540000</v>
      </c>
      <c r="L168">
        <f t="shared" si="18"/>
        <v>10180000</v>
      </c>
      <c r="M168">
        <f t="shared" si="19"/>
        <v>8260000</v>
      </c>
      <c r="N168">
        <f t="shared" si="20"/>
        <v>12940000</v>
      </c>
    </row>
    <row r="169" spans="1:14" x14ac:dyDescent="0.3">
      <c r="A169" s="1">
        <v>11</v>
      </c>
      <c r="B169" t="s">
        <v>333</v>
      </c>
      <c r="C169" t="s">
        <v>932</v>
      </c>
      <c r="D169" t="s">
        <v>933</v>
      </c>
      <c r="E169" t="s">
        <v>934</v>
      </c>
      <c r="F169" t="s">
        <v>935</v>
      </c>
      <c r="G169" t="s">
        <v>936</v>
      </c>
      <c r="I169" t="str">
        <f t="shared" si="15"/>
        <v>N/A</v>
      </c>
      <c r="J169">
        <f t="shared" si="16"/>
        <v>2840000</v>
      </c>
      <c r="K169">
        <f t="shared" si="17"/>
        <v>2520000</v>
      </c>
      <c r="L169">
        <f t="shared" si="18"/>
        <v>4420000</v>
      </c>
      <c r="M169">
        <f t="shared" si="19"/>
        <v>1790000</v>
      </c>
      <c r="N169" t="str">
        <f t="shared" si="20"/>
        <v>160000</v>
      </c>
    </row>
    <row r="170" spans="1:14" x14ac:dyDescent="0.3">
      <c r="A170" s="1">
        <v>12</v>
      </c>
      <c r="B170" t="s">
        <v>334</v>
      </c>
      <c r="C170" t="s">
        <v>937</v>
      </c>
      <c r="D170" t="s">
        <v>938</v>
      </c>
      <c r="E170" t="s">
        <v>939</v>
      </c>
      <c r="F170" t="s">
        <v>940</v>
      </c>
      <c r="G170" t="s">
        <v>941</v>
      </c>
      <c r="I170" t="str">
        <f t="shared" si="15"/>
        <v>pos_trend</v>
      </c>
      <c r="J170">
        <f t="shared" si="16"/>
        <v>2910000</v>
      </c>
      <c r="K170">
        <f t="shared" si="17"/>
        <v>4010000</v>
      </c>
      <c r="L170">
        <f t="shared" si="18"/>
        <v>4600000</v>
      </c>
      <c r="M170">
        <f t="shared" si="19"/>
        <v>7800000</v>
      </c>
      <c r="N170">
        <f t="shared" si="20"/>
        <v>15370000</v>
      </c>
    </row>
    <row r="171" spans="1:14" x14ac:dyDescent="0.3">
      <c r="A171" s="1">
        <v>13</v>
      </c>
      <c r="B171" t="s">
        <v>335</v>
      </c>
      <c r="C171" t="s">
        <v>942</v>
      </c>
      <c r="D171" t="s">
        <v>264</v>
      </c>
      <c r="E171" t="s">
        <v>264</v>
      </c>
      <c r="F171" t="s">
        <v>264</v>
      </c>
      <c r="G171" t="s">
        <v>943</v>
      </c>
      <c r="I171" t="str">
        <f t="shared" si="15"/>
        <v>N/A</v>
      </c>
      <c r="J171" t="str">
        <f t="shared" si="16"/>
        <v>388000</v>
      </c>
      <c r="K171" t="str">
        <f t="shared" si="17"/>
        <v>N/A</v>
      </c>
      <c r="L171" t="str">
        <f t="shared" si="18"/>
        <v>N/A</v>
      </c>
      <c r="M171" t="str">
        <f t="shared" si="19"/>
        <v>N/A</v>
      </c>
      <c r="N171" t="str">
        <f t="shared" si="20"/>
        <v>432000</v>
      </c>
    </row>
    <row r="172" spans="1:14" x14ac:dyDescent="0.3">
      <c r="A172" s="1">
        <v>14</v>
      </c>
      <c r="B172" t="s">
        <v>336</v>
      </c>
      <c r="C172" t="s">
        <v>944</v>
      </c>
      <c r="D172" t="s">
        <v>945</v>
      </c>
      <c r="E172" t="s">
        <v>946</v>
      </c>
      <c r="F172" t="s">
        <v>947</v>
      </c>
      <c r="G172" t="s">
        <v>948</v>
      </c>
      <c r="I172" t="str">
        <f t="shared" si="15"/>
        <v>N/A</v>
      </c>
      <c r="J172">
        <f t="shared" si="16"/>
        <v>2600000</v>
      </c>
      <c r="K172">
        <f t="shared" si="17"/>
        <v>2020000</v>
      </c>
      <c r="L172">
        <f t="shared" si="18"/>
        <v>1170000</v>
      </c>
      <c r="M172" t="str">
        <f t="shared" si="19"/>
        <v>(1.33M)</v>
      </c>
      <c r="N172" t="str">
        <f t="shared" si="20"/>
        <v>(3.03M)</v>
      </c>
    </row>
    <row r="173" spans="1:14" x14ac:dyDescent="0.3">
      <c r="A173" s="1">
        <v>15</v>
      </c>
      <c r="B173" t="s">
        <v>337</v>
      </c>
      <c r="C173" t="s">
        <v>264</v>
      </c>
      <c r="D173" t="s">
        <v>264</v>
      </c>
      <c r="E173" t="s">
        <v>264</v>
      </c>
      <c r="F173" t="s">
        <v>264</v>
      </c>
      <c r="G173" t="s">
        <v>264</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338</v>
      </c>
      <c r="C174" t="s">
        <v>264</v>
      </c>
      <c r="D174" t="s">
        <v>264</v>
      </c>
      <c r="E174" t="s">
        <v>264</v>
      </c>
      <c r="F174" t="s">
        <v>264</v>
      </c>
      <c r="G174" t="s">
        <v>264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339</v>
      </c>
      <c r="C175" t="s">
        <v>264</v>
      </c>
      <c r="D175" t="s">
        <v>264</v>
      </c>
      <c r="E175" t="s">
        <v>264</v>
      </c>
      <c r="F175" t="s">
        <v>264</v>
      </c>
      <c r="G175" t="s">
        <v>264</v>
      </c>
      <c r="I175" t="str">
        <f t="shared" si="15"/>
        <v>N/A</v>
      </c>
      <c r="J175" t="str">
        <f t="shared" si="16"/>
        <v>N/A</v>
      </c>
      <c r="K175" t="str">
        <f t="shared" si="17"/>
        <v>N/A</v>
      </c>
      <c r="L175" t="str">
        <f t="shared" si="18"/>
        <v>N/A</v>
      </c>
      <c r="M175" t="str">
        <f t="shared" si="19"/>
        <v>N/A</v>
      </c>
      <c r="N175" t="str">
        <f t="shared" si="20"/>
        <v>N/A</v>
      </c>
    </row>
    <row r="176" spans="1:14" x14ac:dyDescent="0.3">
      <c r="A176" s="1">
        <v>18</v>
      </c>
      <c r="B176" t="s">
        <v>340</v>
      </c>
      <c r="C176" t="s">
        <v>949</v>
      </c>
      <c r="D176" t="s">
        <v>950</v>
      </c>
      <c r="E176" t="s">
        <v>951</v>
      </c>
      <c r="F176" t="s">
        <v>952</v>
      </c>
      <c r="G176" t="s">
        <v>953</v>
      </c>
      <c r="I176" t="str">
        <f t="shared" si="15"/>
        <v>N/A</v>
      </c>
      <c r="J176">
        <f t="shared" si="16"/>
        <v>115910000</v>
      </c>
      <c r="K176">
        <f t="shared" si="17"/>
        <v>133789999.99999999</v>
      </c>
      <c r="L176">
        <f t="shared" si="18"/>
        <v>137090000</v>
      </c>
      <c r="M176">
        <f t="shared" si="19"/>
        <v>44800000</v>
      </c>
      <c r="N176">
        <f t="shared" si="20"/>
        <v>31390000</v>
      </c>
    </row>
    <row r="177" spans="1:14" x14ac:dyDescent="0.3">
      <c r="A177" s="1">
        <v>19</v>
      </c>
      <c r="B177" t="s">
        <v>341</v>
      </c>
      <c r="C177" t="s">
        <v>954</v>
      </c>
      <c r="D177" t="s">
        <v>955</v>
      </c>
      <c r="E177" t="s">
        <v>944</v>
      </c>
      <c r="F177" t="s">
        <v>956</v>
      </c>
      <c r="G177" t="s">
        <v>957</v>
      </c>
      <c r="I177" t="str">
        <f t="shared" si="15"/>
        <v>N/A</v>
      </c>
      <c r="J177">
        <f t="shared" si="16"/>
        <v>5280000</v>
      </c>
      <c r="K177">
        <f t="shared" si="17"/>
        <v>3820000</v>
      </c>
      <c r="L177">
        <f t="shared" si="18"/>
        <v>2600000</v>
      </c>
      <c r="M177">
        <f t="shared" si="19"/>
        <v>3200000</v>
      </c>
      <c r="N177">
        <f t="shared" si="20"/>
        <v>2690000</v>
      </c>
    </row>
    <row r="178" spans="1:14" x14ac:dyDescent="0.3">
      <c r="A178" s="1">
        <v>20</v>
      </c>
      <c r="B178" t="s">
        <v>347</v>
      </c>
      <c r="C178" t="s">
        <v>958</v>
      </c>
      <c r="D178" t="s">
        <v>959</v>
      </c>
      <c r="E178" t="s">
        <v>960</v>
      </c>
      <c r="F178" t="s">
        <v>961</v>
      </c>
      <c r="G178" t="s">
        <v>962</v>
      </c>
      <c r="I178" t="str">
        <f t="shared" si="15"/>
        <v>N/A</v>
      </c>
      <c r="J178">
        <f t="shared" si="16"/>
        <v>110630000</v>
      </c>
      <c r="K178">
        <f t="shared" si="17"/>
        <v>129970000</v>
      </c>
      <c r="L178">
        <f t="shared" si="18"/>
        <v>134480000</v>
      </c>
      <c r="M178">
        <f t="shared" si="19"/>
        <v>41600000</v>
      </c>
      <c r="N178">
        <f t="shared" si="20"/>
        <v>28690000</v>
      </c>
    </row>
    <row r="179" spans="1:14" x14ac:dyDescent="0.3">
      <c r="A179" s="1">
        <v>21</v>
      </c>
      <c r="B179" t="s">
        <v>353</v>
      </c>
      <c r="C179" t="s">
        <v>264</v>
      </c>
      <c r="D179" t="s">
        <v>963</v>
      </c>
      <c r="E179" t="s">
        <v>924</v>
      </c>
      <c r="F179" t="s">
        <v>964</v>
      </c>
      <c r="G179" t="s">
        <v>965</v>
      </c>
      <c r="I179" t="str">
        <f t="shared" si="15"/>
        <v>N/A</v>
      </c>
      <c r="J179" t="str">
        <f t="shared" si="16"/>
        <v>N/A</v>
      </c>
      <c r="K179">
        <f t="shared" si="17"/>
        <v>0.1749</v>
      </c>
      <c r="L179">
        <f t="shared" si="18"/>
        <v>3.4700000000000002E-2</v>
      </c>
      <c r="M179">
        <f t="shared" si="19"/>
        <v>-0.69069999999999998</v>
      </c>
      <c r="N179">
        <f t="shared" si="20"/>
        <v>-0.31019999999999998</v>
      </c>
    </row>
    <row r="180" spans="1:14" x14ac:dyDescent="0.3">
      <c r="A180" s="1">
        <v>22</v>
      </c>
      <c r="B180" t="s">
        <v>358</v>
      </c>
      <c r="C180" t="s">
        <v>264</v>
      </c>
      <c r="D180" t="s">
        <v>264</v>
      </c>
      <c r="E180" t="s">
        <v>264</v>
      </c>
      <c r="F180" t="s">
        <v>264</v>
      </c>
      <c r="G180" t="s">
        <v>966</v>
      </c>
      <c r="I180" t="str">
        <f t="shared" si="15"/>
        <v>N/A</v>
      </c>
      <c r="J180" t="str">
        <f t="shared" si="16"/>
        <v>N/A</v>
      </c>
      <c r="K180" t="str">
        <f t="shared" si="17"/>
        <v>N/A</v>
      </c>
      <c r="L180" t="str">
        <f t="shared" si="18"/>
        <v>N/A</v>
      </c>
      <c r="M180" t="str">
        <f t="shared" si="19"/>
        <v>N/A</v>
      </c>
      <c r="N180">
        <f t="shared" si="20"/>
        <v>2.8799999999999999E-2</v>
      </c>
    </row>
    <row r="181" spans="1:14" x14ac:dyDescent="0.3">
      <c r="A181" s="1">
        <v>23</v>
      </c>
      <c r="B181" t="s">
        <v>360</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364</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368</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369</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373</v>
      </c>
      <c r="C185" t="s">
        <v>264</v>
      </c>
      <c r="D185" t="s">
        <v>264</v>
      </c>
      <c r="E185" t="s">
        <v>264</v>
      </c>
      <c r="F185" t="s">
        <v>264</v>
      </c>
      <c r="G185" t="s">
        <v>264</v>
      </c>
      <c r="I185" t="str">
        <f t="shared" si="15"/>
        <v>N/A</v>
      </c>
      <c r="J185" t="str">
        <f t="shared" si="16"/>
        <v>N/A</v>
      </c>
      <c r="K185" t="str">
        <f t="shared" si="17"/>
        <v>N/A</v>
      </c>
      <c r="L185" t="str">
        <f t="shared" si="18"/>
        <v>N/A</v>
      </c>
      <c r="M185" t="str">
        <f t="shared" si="19"/>
        <v>N/A</v>
      </c>
      <c r="N185" t="str">
        <f t="shared" si="20"/>
        <v>N/A</v>
      </c>
    </row>
    <row r="186" spans="1:14" x14ac:dyDescent="0.3">
      <c r="A186" s="1">
        <v>28</v>
      </c>
      <c r="B186" t="s">
        <v>377</v>
      </c>
      <c r="C186" t="s">
        <v>264</v>
      </c>
      <c r="D186" t="s">
        <v>264</v>
      </c>
      <c r="E186" t="s">
        <v>264</v>
      </c>
      <c r="F186" t="s">
        <v>264</v>
      </c>
      <c r="G186" t="s">
        <v>264</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378</v>
      </c>
      <c r="C187" t="s">
        <v>958</v>
      </c>
      <c r="D187" t="s">
        <v>959</v>
      </c>
      <c r="E187" t="s">
        <v>960</v>
      </c>
      <c r="F187" t="s">
        <v>961</v>
      </c>
      <c r="G187" t="s">
        <v>962</v>
      </c>
      <c r="I187" t="str">
        <f t="shared" si="15"/>
        <v>N/A</v>
      </c>
      <c r="J187">
        <f t="shared" si="16"/>
        <v>110630000</v>
      </c>
      <c r="K187">
        <f t="shared" si="17"/>
        <v>129970000</v>
      </c>
      <c r="L187">
        <f t="shared" si="18"/>
        <v>134480000</v>
      </c>
      <c r="M187">
        <f t="shared" si="19"/>
        <v>41600000</v>
      </c>
      <c r="N187">
        <f t="shared" si="20"/>
        <v>28690000</v>
      </c>
    </row>
    <row r="188" spans="1:14" x14ac:dyDescent="0.3">
      <c r="A188" s="1">
        <v>30</v>
      </c>
      <c r="B188" t="s">
        <v>382</v>
      </c>
      <c r="C188" t="s">
        <v>967</v>
      </c>
      <c r="D188" t="s">
        <v>968</v>
      </c>
      <c r="E188" t="s">
        <v>969</v>
      </c>
      <c r="F188" t="s">
        <v>970</v>
      </c>
      <c r="G188" t="s">
        <v>971</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4.74</v>
      </c>
      <c r="K188" t="str">
        <f t="shared" ref="K188:K251" si="23">IF(TRIM(D188)="-", "N/A", IF(RIGHT(D188,1)="M",1000000*VALUE(LEFT(D188,LEN(D188)-1)),IF(RIGHT(D188,1)="B",1000000000*VALUE(LEFT(D188,LEN(D188)-1)),IF(RIGHT(D188,1)="%",0.01*VALUE(LEFT(D188,LEN(D188)-1)),D188))))</f>
        <v>5.63</v>
      </c>
      <c r="L188" t="str">
        <f t="shared" ref="L188:L251" si="24">IF(TRIM(E188)="-", "N/A", IF(RIGHT(E188,1)="M",1000000*VALUE(LEFT(E188,LEN(E188)-1)),IF(RIGHT(E188,1)="B",1000000000*VALUE(LEFT(E188,LEN(E188)-1)),IF(RIGHT(E188,1)="%",0.01*VALUE(LEFT(E188,LEN(E188)-1)),E188))))</f>
        <v>6.22</v>
      </c>
      <c r="M188" t="str">
        <f t="shared" ref="M188:M251" si="25">IF(TRIM(F188)="-", "N/A", IF(RIGHT(F188,1)="M",1000000*VALUE(LEFT(F188,LEN(F188)-1)),IF(RIGHT(F188,1)="B",1000000000*VALUE(LEFT(F188,LEN(F188)-1)),IF(RIGHT(F188,1)="%",0.01*VALUE(LEFT(F188,LEN(F188)-1)),F188))))</f>
        <v>2.13</v>
      </c>
      <c r="N188" t="str">
        <f t="shared" ref="N188:N251" si="26">IF(TRIM(G188)="-", "N/A", IF(RIGHT(G188,1)="M",1000000*VALUE(LEFT(G188,LEN(G188)-1)),IF(RIGHT(G188,1)="B",1000000000*VALUE(LEFT(G188,LEN(G188)-1)),IF(RIGHT(G188,1)="%",0.01*VALUE(LEFT(G188,LEN(G188)-1)),G188))))</f>
        <v>1.53</v>
      </c>
    </row>
    <row r="189" spans="1:14" x14ac:dyDescent="0.3">
      <c r="A189" s="1">
        <v>31</v>
      </c>
      <c r="B189" t="s">
        <v>388</v>
      </c>
      <c r="C189" t="s">
        <v>264</v>
      </c>
      <c r="D189" t="s">
        <v>972</v>
      </c>
      <c r="E189" t="s">
        <v>973</v>
      </c>
      <c r="F189" t="s">
        <v>974</v>
      </c>
      <c r="G189" t="s">
        <v>975</v>
      </c>
      <c r="I189" t="str">
        <f t="shared" si="21"/>
        <v>N/A</v>
      </c>
      <c r="J189" t="str">
        <f t="shared" si="22"/>
        <v>N/A</v>
      </c>
      <c r="K189">
        <f t="shared" si="23"/>
        <v>0.18780000000000002</v>
      </c>
      <c r="L189">
        <f t="shared" si="24"/>
        <v>0.1048</v>
      </c>
      <c r="M189">
        <f t="shared" si="25"/>
        <v>-0.65760000000000007</v>
      </c>
      <c r="N189">
        <f t="shared" si="26"/>
        <v>-0.28170000000000001</v>
      </c>
    </row>
    <row r="190" spans="1:14" x14ac:dyDescent="0.3">
      <c r="A190" s="1">
        <v>32</v>
      </c>
      <c r="B190" t="s">
        <v>393</v>
      </c>
      <c r="C190" t="s">
        <v>892</v>
      </c>
      <c r="D190" t="s">
        <v>976</v>
      </c>
      <c r="E190" t="s">
        <v>977</v>
      </c>
      <c r="F190" t="s">
        <v>978</v>
      </c>
      <c r="G190" t="s">
        <v>979</v>
      </c>
      <c r="I190" t="str">
        <f t="shared" si="21"/>
        <v>neg_trend</v>
      </c>
      <c r="J190">
        <f t="shared" si="22"/>
        <v>23360000</v>
      </c>
      <c r="K190">
        <f t="shared" si="23"/>
        <v>23070000</v>
      </c>
      <c r="L190">
        <f t="shared" si="24"/>
        <v>21630000</v>
      </c>
      <c r="M190">
        <f t="shared" si="25"/>
        <v>19500000</v>
      </c>
      <c r="N190">
        <f t="shared" si="26"/>
        <v>18700000</v>
      </c>
    </row>
    <row r="191" spans="1:14" x14ac:dyDescent="0.3">
      <c r="A191" s="1">
        <v>33</v>
      </c>
      <c r="B191" t="s">
        <v>399</v>
      </c>
      <c r="C191" t="s">
        <v>980</v>
      </c>
      <c r="D191" t="s">
        <v>981</v>
      </c>
      <c r="E191" t="s">
        <v>982</v>
      </c>
      <c r="F191" t="s">
        <v>214</v>
      </c>
      <c r="G191" t="s">
        <v>983</v>
      </c>
      <c r="I191" t="str">
        <f t="shared" si="21"/>
        <v>N/A</v>
      </c>
      <c r="J191" t="str">
        <f t="shared" si="22"/>
        <v>4.43</v>
      </c>
      <c r="K191" t="str">
        <f t="shared" si="23"/>
        <v>5.19</v>
      </c>
      <c r="L191" t="str">
        <f t="shared" si="24"/>
        <v>5.69</v>
      </c>
      <c r="M191" t="str">
        <f t="shared" si="25"/>
        <v>2.02</v>
      </c>
      <c r="N191" t="str">
        <f t="shared" si="26"/>
        <v>1.46</v>
      </c>
    </row>
    <row r="192" spans="1:14" x14ac:dyDescent="0.3">
      <c r="A192" s="1">
        <v>34</v>
      </c>
      <c r="B192" t="s">
        <v>402</v>
      </c>
      <c r="C192" t="s">
        <v>264</v>
      </c>
      <c r="D192" t="s">
        <v>984</v>
      </c>
      <c r="E192" t="s">
        <v>985</v>
      </c>
      <c r="F192" t="s">
        <v>986</v>
      </c>
      <c r="G192" t="s">
        <v>987</v>
      </c>
      <c r="I192" t="str">
        <f t="shared" si="21"/>
        <v>N/A</v>
      </c>
      <c r="J192" t="str">
        <f t="shared" si="22"/>
        <v>N/A</v>
      </c>
      <c r="K192">
        <f t="shared" si="23"/>
        <v>0.1716</v>
      </c>
      <c r="L192">
        <f t="shared" si="24"/>
        <v>9.6300000000000011E-2</v>
      </c>
      <c r="M192">
        <f t="shared" si="25"/>
        <v>-0.64500000000000002</v>
      </c>
      <c r="N192">
        <f t="shared" si="26"/>
        <v>-0.2772</v>
      </c>
    </row>
    <row r="193" spans="1:14" x14ac:dyDescent="0.3">
      <c r="A193" s="1">
        <v>35</v>
      </c>
      <c r="B193" t="s">
        <v>407</v>
      </c>
      <c r="C193" t="s">
        <v>988</v>
      </c>
      <c r="D193" t="s">
        <v>989</v>
      </c>
      <c r="E193" t="s">
        <v>990</v>
      </c>
      <c r="F193" t="s">
        <v>991</v>
      </c>
      <c r="G193" t="s">
        <v>992</v>
      </c>
      <c r="I193" t="str">
        <f t="shared" si="21"/>
        <v>N/A</v>
      </c>
      <c r="J193">
        <f t="shared" si="22"/>
        <v>24960000</v>
      </c>
      <c r="K193">
        <f t="shared" si="23"/>
        <v>25050000</v>
      </c>
      <c r="L193">
        <f t="shared" si="24"/>
        <v>23630000</v>
      </c>
      <c r="M193">
        <f t="shared" si="25"/>
        <v>20620000</v>
      </c>
      <c r="N193">
        <f t="shared" si="26"/>
        <v>19610000</v>
      </c>
    </row>
    <row r="194" spans="1:14" x14ac:dyDescent="0.3">
      <c r="I194" t="str">
        <f t="shared" si="21"/>
        <v>N/A</v>
      </c>
      <c r="J194">
        <f t="shared" si="22"/>
        <v>0</v>
      </c>
      <c r="K194">
        <f t="shared" si="23"/>
        <v>0</v>
      </c>
      <c r="L194">
        <f t="shared" si="24"/>
        <v>0</v>
      </c>
      <c r="M194">
        <f t="shared" si="25"/>
        <v>0</v>
      </c>
      <c r="N194">
        <f t="shared" si="26"/>
        <v>0</v>
      </c>
    </row>
    <row r="195" spans="1:14" x14ac:dyDescent="0.3">
      <c r="B195" s="1" t="s">
        <v>250</v>
      </c>
      <c r="C195" s="1" t="s">
        <v>251</v>
      </c>
      <c r="D195" s="1" t="s">
        <v>252</v>
      </c>
      <c r="E195" s="1" t="s">
        <v>253</v>
      </c>
      <c r="F195" s="1" t="s">
        <v>254</v>
      </c>
      <c r="G195" s="1" t="s">
        <v>255</v>
      </c>
      <c r="H195" s="1" t="s">
        <v>256</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413</v>
      </c>
      <c r="C196" t="s">
        <v>993</v>
      </c>
      <c r="D196" t="s">
        <v>994</v>
      </c>
      <c r="E196" t="s">
        <v>995</v>
      </c>
      <c r="F196" t="s">
        <v>996</v>
      </c>
      <c r="G196" t="s">
        <v>997</v>
      </c>
      <c r="I196" t="str">
        <f t="shared" si="21"/>
        <v>pos_trend</v>
      </c>
      <c r="J196">
        <f t="shared" si="22"/>
        <v>105500000</v>
      </c>
      <c r="K196">
        <f t="shared" si="23"/>
        <v>130320000</v>
      </c>
      <c r="L196">
        <f t="shared" si="24"/>
        <v>161360000</v>
      </c>
      <c r="M196">
        <f t="shared" si="25"/>
        <v>179330000</v>
      </c>
      <c r="N196">
        <f t="shared" si="26"/>
        <v>208070000</v>
      </c>
    </row>
    <row r="197" spans="1:14" x14ac:dyDescent="0.3">
      <c r="A197" s="1">
        <v>1</v>
      </c>
      <c r="B197" t="s">
        <v>418</v>
      </c>
      <c r="C197" t="s">
        <v>264</v>
      </c>
      <c r="D197" t="s">
        <v>994</v>
      </c>
      <c r="E197" t="s">
        <v>995</v>
      </c>
      <c r="F197" t="s">
        <v>996</v>
      </c>
      <c r="G197" t="s">
        <v>998</v>
      </c>
      <c r="I197" t="str">
        <f t="shared" si="21"/>
        <v>N/A</v>
      </c>
      <c r="J197" t="str">
        <f t="shared" si="22"/>
        <v>N/A</v>
      </c>
      <c r="K197">
        <f t="shared" si="23"/>
        <v>130320000</v>
      </c>
      <c r="L197">
        <f t="shared" si="24"/>
        <v>161360000</v>
      </c>
      <c r="M197">
        <f t="shared" si="25"/>
        <v>179330000</v>
      </c>
      <c r="N197">
        <f t="shared" si="26"/>
        <v>149290000</v>
      </c>
    </row>
    <row r="198" spans="1:14" x14ac:dyDescent="0.3">
      <c r="A198" s="1">
        <v>2</v>
      </c>
      <c r="B198" t="s">
        <v>419</v>
      </c>
      <c r="C198" t="s">
        <v>264</v>
      </c>
      <c r="D198" t="s">
        <v>264</v>
      </c>
      <c r="E198" t="s">
        <v>264</v>
      </c>
      <c r="F198" t="s">
        <v>264</v>
      </c>
      <c r="G198" t="s">
        <v>999</v>
      </c>
      <c r="I198" t="str">
        <f t="shared" si="21"/>
        <v>N/A</v>
      </c>
      <c r="J198" t="str">
        <f t="shared" si="22"/>
        <v>N/A</v>
      </c>
      <c r="K198" t="str">
        <f t="shared" si="23"/>
        <v>N/A</v>
      </c>
      <c r="L198" t="str">
        <f t="shared" si="24"/>
        <v>N/A</v>
      </c>
      <c r="M198" t="str">
        <f t="shared" si="25"/>
        <v>N/A</v>
      </c>
      <c r="N198">
        <f t="shared" si="26"/>
        <v>58780000</v>
      </c>
    </row>
    <row r="199" spans="1:14" x14ac:dyDescent="0.3">
      <c r="A199" s="1">
        <v>3</v>
      </c>
      <c r="B199" t="s">
        <v>420</v>
      </c>
      <c r="C199" t="s">
        <v>264</v>
      </c>
      <c r="D199" t="s">
        <v>1000</v>
      </c>
      <c r="E199" t="s">
        <v>1001</v>
      </c>
      <c r="F199" t="s">
        <v>1002</v>
      </c>
      <c r="G199" t="s">
        <v>1003</v>
      </c>
      <c r="I199" t="str">
        <f t="shared" si="21"/>
        <v>N/A</v>
      </c>
      <c r="J199" t="str">
        <f t="shared" si="22"/>
        <v>N/A</v>
      </c>
      <c r="K199">
        <f t="shared" si="23"/>
        <v>0.23530000000000001</v>
      </c>
      <c r="L199">
        <f t="shared" si="24"/>
        <v>0.2382</v>
      </c>
      <c r="M199">
        <f t="shared" si="25"/>
        <v>0.11130000000000001</v>
      </c>
      <c r="N199">
        <f t="shared" si="26"/>
        <v>0.16030000000000003</v>
      </c>
    </row>
    <row r="200" spans="1:14" x14ac:dyDescent="0.3">
      <c r="A200" s="1">
        <v>4</v>
      </c>
      <c r="B200" t="s">
        <v>425</v>
      </c>
      <c r="C200" t="s">
        <v>1004</v>
      </c>
      <c r="D200" t="s">
        <v>1005</v>
      </c>
      <c r="E200" t="s">
        <v>1006</v>
      </c>
      <c r="F200" t="s">
        <v>1007</v>
      </c>
      <c r="G200" t="s">
        <v>1008</v>
      </c>
      <c r="I200" t="str">
        <f t="shared" si="21"/>
        <v>N/A</v>
      </c>
      <c r="J200">
        <f t="shared" si="22"/>
        <v>171890000</v>
      </c>
      <c r="K200">
        <f t="shared" si="23"/>
        <v>102940000</v>
      </c>
      <c r="L200">
        <f t="shared" si="24"/>
        <v>117440000</v>
      </c>
      <c r="M200">
        <f t="shared" si="25"/>
        <v>105660000</v>
      </c>
      <c r="N200">
        <f t="shared" si="26"/>
        <v>97010000</v>
      </c>
    </row>
    <row r="201" spans="1:14" x14ac:dyDescent="0.3">
      <c r="A201" s="1">
        <v>5</v>
      </c>
      <c r="B201" t="s">
        <v>431</v>
      </c>
      <c r="C201" t="s">
        <v>264</v>
      </c>
      <c r="D201" t="s">
        <v>1009</v>
      </c>
      <c r="E201" t="s">
        <v>1010</v>
      </c>
      <c r="F201" t="s">
        <v>1011</v>
      </c>
      <c r="G201" t="s">
        <v>1012</v>
      </c>
      <c r="I201" t="str">
        <f t="shared" si="21"/>
        <v>N/A</v>
      </c>
      <c r="J201" t="str">
        <f t="shared" si="22"/>
        <v>N/A</v>
      </c>
      <c r="K201">
        <f t="shared" si="23"/>
        <v>-0.40110000000000001</v>
      </c>
      <c r="L201">
        <f t="shared" si="24"/>
        <v>0.14080000000000001</v>
      </c>
      <c r="M201">
        <f t="shared" si="25"/>
        <v>-0.1003</v>
      </c>
      <c r="N201">
        <f t="shared" si="26"/>
        <v>-8.1900000000000001E-2</v>
      </c>
    </row>
    <row r="202" spans="1:14" x14ac:dyDescent="0.3">
      <c r="A202" s="1">
        <v>6</v>
      </c>
      <c r="B202" t="s">
        <v>436</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437</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440</v>
      </c>
      <c r="C206" t="s">
        <v>1013</v>
      </c>
      <c r="D206" t="s">
        <v>1014</v>
      </c>
      <c r="E206" t="s">
        <v>1015</v>
      </c>
      <c r="F206" t="s">
        <v>1016</v>
      </c>
      <c r="G206" t="s">
        <v>1017</v>
      </c>
      <c r="I206" t="str">
        <f t="shared" si="21"/>
        <v>N/A</v>
      </c>
      <c r="J206" t="str">
        <f t="shared" si="22"/>
        <v>158000</v>
      </c>
      <c r="K206">
        <f t="shared" si="23"/>
        <v>1620000</v>
      </c>
      <c r="L206">
        <f t="shared" si="24"/>
        <v>10300000</v>
      </c>
      <c r="M206">
        <f t="shared" si="25"/>
        <v>10140000</v>
      </c>
      <c r="N206">
        <f t="shared" si="26"/>
        <v>9640000</v>
      </c>
    </row>
    <row r="207" spans="1:14" x14ac:dyDescent="0.3">
      <c r="A207" s="1">
        <v>11</v>
      </c>
      <c r="B207" t="s">
        <v>443</v>
      </c>
      <c r="C207" t="s">
        <v>1018</v>
      </c>
      <c r="D207" t="s">
        <v>1019</v>
      </c>
      <c r="E207" t="s">
        <v>1020</v>
      </c>
      <c r="F207" t="s">
        <v>1021</v>
      </c>
      <c r="G207" t="s">
        <v>686</v>
      </c>
      <c r="I207" t="str">
        <f t="shared" si="21"/>
        <v>N/A</v>
      </c>
      <c r="J207">
        <f t="shared" si="22"/>
        <v>50400000</v>
      </c>
      <c r="K207">
        <f t="shared" si="23"/>
        <v>87250000</v>
      </c>
      <c r="L207">
        <f t="shared" si="24"/>
        <v>127760000</v>
      </c>
      <c r="M207">
        <f t="shared" si="25"/>
        <v>119120000</v>
      </c>
      <c r="N207">
        <f t="shared" si="26"/>
        <v>103470000</v>
      </c>
    </row>
    <row r="208" spans="1:14" x14ac:dyDescent="0.3">
      <c r="A208" s="1">
        <v>12</v>
      </c>
      <c r="B208" t="s">
        <v>446</v>
      </c>
      <c r="C208" t="s">
        <v>1022</v>
      </c>
      <c r="D208" t="s">
        <v>1023</v>
      </c>
      <c r="E208" t="s">
        <v>1024</v>
      </c>
      <c r="F208" t="s">
        <v>1025</v>
      </c>
      <c r="G208" t="s">
        <v>1026</v>
      </c>
      <c r="I208" t="str">
        <f t="shared" si="21"/>
        <v>N/A</v>
      </c>
      <c r="J208">
        <f t="shared" si="22"/>
        <v>84480000</v>
      </c>
      <c r="K208">
        <f t="shared" si="23"/>
        <v>402080000</v>
      </c>
      <c r="L208">
        <f t="shared" si="24"/>
        <v>371360000</v>
      </c>
      <c r="M208">
        <f t="shared" si="25"/>
        <v>310120000</v>
      </c>
      <c r="N208">
        <f t="shared" si="26"/>
        <v>263730000.00000003</v>
      </c>
    </row>
    <row r="209" spans="1:14" x14ac:dyDescent="0.3">
      <c r="A209" s="1">
        <v>13</v>
      </c>
      <c r="B209" t="s">
        <v>452</v>
      </c>
      <c r="C209" t="s">
        <v>1027</v>
      </c>
      <c r="D209" t="s">
        <v>1028</v>
      </c>
      <c r="E209" t="s">
        <v>1029</v>
      </c>
      <c r="F209" t="s">
        <v>1030</v>
      </c>
      <c r="G209" t="s">
        <v>1031</v>
      </c>
      <c r="I209" t="str">
        <f t="shared" si="21"/>
        <v>N/A</v>
      </c>
      <c r="J209">
        <f t="shared" si="22"/>
        <v>12980000</v>
      </c>
      <c r="K209">
        <f t="shared" si="23"/>
        <v>28540000</v>
      </c>
      <c r="L209">
        <f t="shared" si="24"/>
        <v>35260000</v>
      </c>
      <c r="M209">
        <f t="shared" si="25"/>
        <v>30310000</v>
      </c>
      <c r="N209">
        <f t="shared" si="26"/>
        <v>22020000</v>
      </c>
    </row>
    <row r="210" spans="1:14" x14ac:dyDescent="0.3">
      <c r="A210" s="1">
        <v>14</v>
      </c>
      <c r="B210" t="s">
        <v>457</v>
      </c>
      <c r="C210" t="s">
        <v>1032</v>
      </c>
      <c r="D210" t="s">
        <v>1033</v>
      </c>
      <c r="E210" t="s">
        <v>1034</v>
      </c>
      <c r="F210" t="s">
        <v>1035</v>
      </c>
      <c r="G210" t="s">
        <v>1036</v>
      </c>
      <c r="I210" t="str">
        <f t="shared" si="21"/>
        <v>N/A</v>
      </c>
      <c r="J210">
        <f t="shared" si="22"/>
        <v>71500000</v>
      </c>
      <c r="K210">
        <f t="shared" si="23"/>
        <v>373540000</v>
      </c>
      <c r="L210">
        <f t="shared" si="24"/>
        <v>336100000</v>
      </c>
      <c r="M210">
        <f t="shared" si="25"/>
        <v>279800000</v>
      </c>
      <c r="N210">
        <f t="shared" si="26"/>
        <v>241720000</v>
      </c>
    </row>
    <row r="211" spans="1:14" x14ac:dyDescent="0.3">
      <c r="A211" s="1">
        <v>15</v>
      </c>
      <c r="B211" t="s">
        <v>462</v>
      </c>
      <c r="C211" t="s">
        <v>1037</v>
      </c>
      <c r="D211" t="s">
        <v>1038</v>
      </c>
      <c r="E211" t="s">
        <v>1039</v>
      </c>
      <c r="F211" t="s">
        <v>1040</v>
      </c>
      <c r="G211" t="s">
        <v>1041</v>
      </c>
      <c r="I211" t="str">
        <f t="shared" si="21"/>
        <v>N/A</v>
      </c>
      <c r="J211">
        <f t="shared" si="22"/>
        <v>429230000</v>
      </c>
      <c r="K211">
        <f t="shared" si="23"/>
        <v>724840000</v>
      </c>
      <c r="L211">
        <f t="shared" si="24"/>
        <v>788220000</v>
      </c>
      <c r="M211">
        <f t="shared" si="25"/>
        <v>727980000</v>
      </c>
      <c r="N211">
        <f t="shared" si="26"/>
        <v>689210000</v>
      </c>
    </row>
    <row r="212" spans="1:14" x14ac:dyDescent="0.3">
      <c r="A212" s="1">
        <v>16</v>
      </c>
      <c r="B212" t="s">
        <v>468</v>
      </c>
      <c r="C212" t="s">
        <v>264</v>
      </c>
      <c r="D212" t="s">
        <v>1042</v>
      </c>
      <c r="E212" t="s">
        <v>1043</v>
      </c>
      <c r="F212" t="s">
        <v>1044</v>
      </c>
      <c r="G212" t="s">
        <v>1045</v>
      </c>
      <c r="I212" t="str">
        <f t="shared" si="21"/>
        <v>N/A</v>
      </c>
      <c r="J212" t="str">
        <f t="shared" si="22"/>
        <v>N/A</v>
      </c>
      <c r="K212">
        <f t="shared" si="23"/>
        <v>0.68870000000000009</v>
      </c>
      <c r="L212">
        <f t="shared" si="24"/>
        <v>8.7400000000000005E-2</v>
      </c>
      <c r="M212">
        <f t="shared" si="25"/>
        <v>-7.6399999999999996E-2</v>
      </c>
      <c r="N212">
        <f t="shared" si="26"/>
        <v>-5.33E-2</v>
      </c>
    </row>
    <row r="213" spans="1:14" x14ac:dyDescent="0.3">
      <c r="A213" s="1">
        <v>17</v>
      </c>
      <c r="B213" t="s">
        <v>473</v>
      </c>
      <c r="C213" t="s">
        <v>264</v>
      </c>
      <c r="D213" t="s">
        <v>264</v>
      </c>
      <c r="E213" t="s">
        <v>264</v>
      </c>
      <c r="F213" t="s">
        <v>264</v>
      </c>
      <c r="G213" t="s">
        <v>1046</v>
      </c>
      <c r="I213" t="str">
        <f t="shared" si="21"/>
        <v>N/A</v>
      </c>
      <c r="J213" t="str">
        <f t="shared" si="22"/>
        <v>N/A</v>
      </c>
      <c r="K213" t="str">
        <f t="shared" si="23"/>
        <v>N/A</v>
      </c>
      <c r="L213" t="str">
        <f t="shared" si="24"/>
        <v>N/A</v>
      </c>
      <c r="M213" t="str">
        <f t="shared" si="25"/>
        <v>N/A</v>
      </c>
      <c r="N213">
        <f t="shared" si="26"/>
        <v>4.0500000000000001E-2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299</v>
      </c>
      <c r="C215" s="1" t="s">
        <v>251</v>
      </c>
      <c r="D215" s="1" t="s">
        <v>252</v>
      </c>
      <c r="E215" s="1" t="s">
        <v>253</v>
      </c>
      <c r="F215" s="1" t="s">
        <v>254</v>
      </c>
      <c r="G215" s="1" t="s">
        <v>255</v>
      </c>
      <c r="H215" s="1" t="s">
        <v>256</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475</v>
      </c>
      <c r="C216" t="s">
        <v>1047</v>
      </c>
      <c r="D216" t="s">
        <v>1048</v>
      </c>
      <c r="E216" t="s">
        <v>1049</v>
      </c>
      <c r="F216" t="s">
        <v>1050</v>
      </c>
      <c r="G216" t="s">
        <v>1051</v>
      </c>
      <c r="I216" t="str">
        <f t="shared" si="21"/>
        <v>N/A</v>
      </c>
      <c r="J216">
        <f t="shared" si="22"/>
        <v>198260000</v>
      </c>
      <c r="K216">
        <f t="shared" si="23"/>
        <v>395260000</v>
      </c>
      <c r="L216">
        <f t="shared" si="24"/>
        <v>588610000</v>
      </c>
      <c r="M216">
        <f t="shared" si="25"/>
        <v>534360000</v>
      </c>
      <c r="N216">
        <f t="shared" si="26"/>
        <v>473550000</v>
      </c>
    </row>
    <row r="217" spans="1:14" x14ac:dyDescent="0.3">
      <c r="A217" s="1">
        <v>1</v>
      </c>
      <c r="B217" t="s">
        <v>481</v>
      </c>
      <c r="C217" t="s">
        <v>1052</v>
      </c>
      <c r="D217" t="s">
        <v>1053</v>
      </c>
      <c r="E217" t="s">
        <v>1054</v>
      </c>
      <c r="F217" t="s">
        <v>1054</v>
      </c>
      <c r="G217" t="s">
        <v>1054</v>
      </c>
      <c r="I217" t="str">
        <f t="shared" si="21"/>
        <v>N/A</v>
      </c>
      <c r="J217">
        <f t="shared" si="22"/>
        <v>2230000</v>
      </c>
      <c r="K217">
        <f t="shared" si="23"/>
        <v>3980000</v>
      </c>
      <c r="L217">
        <f t="shared" si="24"/>
        <v>5950000</v>
      </c>
      <c r="M217">
        <f t="shared" si="25"/>
        <v>5950000</v>
      </c>
      <c r="N217">
        <f t="shared" si="26"/>
        <v>5950000</v>
      </c>
    </row>
    <row r="218" spans="1:14" x14ac:dyDescent="0.3">
      <c r="A218" s="1">
        <v>2</v>
      </c>
      <c r="B218" t="s">
        <v>485</v>
      </c>
      <c r="C218" t="s">
        <v>264</v>
      </c>
      <c r="D218" t="s">
        <v>264</v>
      </c>
      <c r="E218" t="s">
        <v>264</v>
      </c>
      <c r="F218" t="s">
        <v>264</v>
      </c>
      <c r="G218" t="s">
        <v>264</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486</v>
      </c>
      <c r="C219" t="s">
        <v>1052</v>
      </c>
      <c r="D219" t="s">
        <v>1053</v>
      </c>
      <c r="E219" t="s">
        <v>1054</v>
      </c>
      <c r="F219" t="s">
        <v>1054</v>
      </c>
      <c r="G219" t="s">
        <v>1054</v>
      </c>
      <c r="I219" t="str">
        <f t="shared" si="21"/>
        <v>N/A</v>
      </c>
      <c r="J219">
        <f t="shared" si="22"/>
        <v>2230000</v>
      </c>
      <c r="K219">
        <f t="shared" si="23"/>
        <v>3980000</v>
      </c>
      <c r="L219">
        <f t="shared" si="24"/>
        <v>5950000</v>
      </c>
      <c r="M219">
        <f t="shared" si="25"/>
        <v>5950000</v>
      </c>
      <c r="N219">
        <f t="shared" si="26"/>
        <v>5950000</v>
      </c>
    </row>
    <row r="220" spans="1:14" x14ac:dyDescent="0.3">
      <c r="A220" s="1">
        <v>4</v>
      </c>
      <c r="B220" t="s">
        <v>487</v>
      </c>
      <c r="C220" t="s">
        <v>1055</v>
      </c>
      <c r="D220" t="s">
        <v>1056</v>
      </c>
      <c r="E220" t="s">
        <v>1057</v>
      </c>
      <c r="F220" t="s">
        <v>1058</v>
      </c>
      <c r="G220" t="s">
        <v>1059</v>
      </c>
      <c r="I220" t="str">
        <f t="shared" si="21"/>
        <v>N/A</v>
      </c>
      <c r="J220">
        <f t="shared" si="22"/>
        <v>196030000</v>
      </c>
      <c r="K220">
        <f t="shared" si="23"/>
        <v>391280000</v>
      </c>
      <c r="L220">
        <f t="shared" si="24"/>
        <v>582670000</v>
      </c>
      <c r="M220">
        <f t="shared" si="25"/>
        <v>528419999.99999994</v>
      </c>
      <c r="N220">
        <f t="shared" si="26"/>
        <v>467600000</v>
      </c>
    </row>
    <row r="221" spans="1:14" x14ac:dyDescent="0.3">
      <c r="A221" s="1">
        <v>5</v>
      </c>
      <c r="B221" t="s">
        <v>491</v>
      </c>
      <c r="C221" t="s">
        <v>1055</v>
      </c>
      <c r="D221" t="s">
        <v>1056</v>
      </c>
      <c r="E221" t="s">
        <v>1057</v>
      </c>
      <c r="F221" t="s">
        <v>1058</v>
      </c>
      <c r="G221" t="s">
        <v>1059</v>
      </c>
      <c r="I221" t="str">
        <f t="shared" si="21"/>
        <v>N/A</v>
      </c>
      <c r="J221">
        <f t="shared" si="22"/>
        <v>196030000</v>
      </c>
      <c r="K221">
        <f t="shared" si="23"/>
        <v>391280000</v>
      </c>
      <c r="L221">
        <f t="shared" si="24"/>
        <v>582670000</v>
      </c>
      <c r="M221">
        <f t="shared" si="25"/>
        <v>528419999.99999994</v>
      </c>
      <c r="N221">
        <f t="shared" si="26"/>
        <v>467600000</v>
      </c>
    </row>
    <row r="222" spans="1:14" x14ac:dyDescent="0.3">
      <c r="A222" s="1">
        <v>6</v>
      </c>
      <c r="B222" t="s">
        <v>492</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493</v>
      </c>
      <c r="C223" t="s">
        <v>264</v>
      </c>
      <c r="D223" t="s">
        <v>1060</v>
      </c>
      <c r="E223" t="s">
        <v>1061</v>
      </c>
      <c r="F223" t="s">
        <v>1062</v>
      </c>
      <c r="G223" t="s">
        <v>1063</v>
      </c>
      <c r="I223" t="str">
        <f t="shared" si="21"/>
        <v>neg_trend</v>
      </c>
      <c r="J223" t="str">
        <f t="shared" si="22"/>
        <v>N/A</v>
      </c>
      <c r="K223">
        <f t="shared" si="23"/>
        <v>0.99360000000000004</v>
      </c>
      <c r="L223">
        <f t="shared" si="24"/>
        <v>0.48920000000000002</v>
      </c>
      <c r="M223">
        <f t="shared" si="25"/>
        <v>-9.2200000000000004E-2</v>
      </c>
      <c r="N223">
        <f t="shared" si="26"/>
        <v>-0.11380000000000001</v>
      </c>
    </row>
    <row r="224" spans="1:14" x14ac:dyDescent="0.3">
      <c r="A224" s="1">
        <v>8</v>
      </c>
      <c r="B224" t="s">
        <v>498</v>
      </c>
      <c r="C224" t="s">
        <v>1064</v>
      </c>
      <c r="D224" t="s">
        <v>1065</v>
      </c>
      <c r="E224" t="s">
        <v>1066</v>
      </c>
      <c r="F224" t="s">
        <v>1067</v>
      </c>
      <c r="G224" t="s">
        <v>1068</v>
      </c>
      <c r="I224" t="str">
        <f t="shared" si="21"/>
        <v>N/A</v>
      </c>
      <c r="J224">
        <f t="shared" si="22"/>
        <v>0.46189999999999998</v>
      </c>
      <c r="K224">
        <f t="shared" si="23"/>
        <v>0.54530000000000001</v>
      </c>
      <c r="L224">
        <f t="shared" si="24"/>
        <v>0.74680000000000013</v>
      </c>
      <c r="M224">
        <f t="shared" si="25"/>
        <v>0.7340000000000001</v>
      </c>
      <c r="N224">
        <f t="shared" si="26"/>
        <v>0.68709999999999993</v>
      </c>
    </row>
    <row r="225" spans="1:14" x14ac:dyDescent="0.3">
      <c r="A225" s="1">
        <v>9</v>
      </c>
      <c r="B225" t="s">
        <v>504</v>
      </c>
      <c r="C225" t="s">
        <v>1069</v>
      </c>
      <c r="D225" t="s">
        <v>1070</v>
      </c>
      <c r="E225" t="s">
        <v>957</v>
      </c>
      <c r="F225" t="s">
        <v>1071</v>
      </c>
      <c r="G225" t="s">
        <v>1072</v>
      </c>
      <c r="I225" t="str">
        <f t="shared" si="21"/>
        <v>N/A</v>
      </c>
      <c r="J225" t="str">
        <f t="shared" si="22"/>
        <v>(4.07M)</v>
      </c>
      <c r="K225" t="str">
        <f t="shared" si="23"/>
        <v>(622,000)</v>
      </c>
      <c r="L225">
        <f t="shared" si="24"/>
        <v>2690000</v>
      </c>
      <c r="M225" t="str">
        <f t="shared" si="25"/>
        <v>(3.62M)</v>
      </c>
      <c r="N225" t="str">
        <f t="shared" si="26"/>
        <v>(7.29M)</v>
      </c>
    </row>
    <row r="226" spans="1:14" x14ac:dyDescent="0.3">
      <c r="A226" s="1">
        <v>10</v>
      </c>
      <c r="B226" t="s">
        <v>506</v>
      </c>
      <c r="C226" t="s">
        <v>1073</v>
      </c>
      <c r="D226" t="s">
        <v>1074</v>
      </c>
      <c r="E226" t="s">
        <v>1075</v>
      </c>
      <c r="F226" t="s">
        <v>1076</v>
      </c>
      <c r="G226" t="s">
        <v>1077</v>
      </c>
      <c r="I226" t="str">
        <f t="shared" si="21"/>
        <v>N/A</v>
      </c>
      <c r="J226">
        <f t="shared" si="22"/>
        <v>71140000</v>
      </c>
      <c r="K226">
        <f t="shared" si="23"/>
        <v>171840000</v>
      </c>
      <c r="L226">
        <f t="shared" si="24"/>
        <v>155470000</v>
      </c>
      <c r="M226">
        <f t="shared" si="25"/>
        <v>141350000</v>
      </c>
      <c r="N226">
        <f t="shared" si="26"/>
        <v>153470000</v>
      </c>
    </row>
    <row r="227" spans="1:14" x14ac:dyDescent="0.3">
      <c r="A227" s="1">
        <v>11</v>
      </c>
      <c r="B227" t="s">
        <v>512</v>
      </c>
      <c r="C227" t="s">
        <v>1078</v>
      </c>
      <c r="D227" t="s">
        <v>1079</v>
      </c>
      <c r="E227" t="s">
        <v>1080</v>
      </c>
      <c r="F227" t="s">
        <v>1081</v>
      </c>
      <c r="G227" t="s">
        <v>1082</v>
      </c>
      <c r="I227" t="str">
        <f t="shared" si="21"/>
        <v>N/A</v>
      </c>
      <c r="J227">
        <f t="shared" si="22"/>
        <v>68660000</v>
      </c>
      <c r="K227">
        <f t="shared" si="23"/>
        <v>135100000</v>
      </c>
      <c r="L227">
        <f t="shared" si="24"/>
        <v>139450000</v>
      </c>
      <c r="M227">
        <f t="shared" si="25"/>
        <v>126290000</v>
      </c>
      <c r="N227">
        <f t="shared" si="26"/>
        <v>144680000</v>
      </c>
    </row>
    <row r="228" spans="1:14" x14ac:dyDescent="0.3">
      <c r="A228" s="1">
        <v>12</v>
      </c>
      <c r="B228" t="s">
        <v>517</v>
      </c>
      <c r="C228" t="s">
        <v>1083</v>
      </c>
      <c r="D228" t="s">
        <v>1084</v>
      </c>
      <c r="E228" t="s">
        <v>1085</v>
      </c>
      <c r="F228" t="s">
        <v>1086</v>
      </c>
      <c r="G228" t="s">
        <v>1087</v>
      </c>
      <c r="I228" t="str">
        <f t="shared" si="21"/>
        <v>N/A</v>
      </c>
      <c r="J228">
        <f t="shared" si="22"/>
        <v>269400000</v>
      </c>
      <c r="K228">
        <f t="shared" si="23"/>
        <v>567100000</v>
      </c>
      <c r="L228">
        <f t="shared" si="24"/>
        <v>746780000</v>
      </c>
      <c r="M228">
        <f t="shared" si="25"/>
        <v>675710000</v>
      </c>
      <c r="N228">
        <f t="shared" si="26"/>
        <v>627020000</v>
      </c>
    </row>
    <row r="229" spans="1:14" x14ac:dyDescent="0.3">
      <c r="A229" s="1">
        <v>13</v>
      </c>
      <c r="B229" t="s">
        <v>523</v>
      </c>
      <c r="C229" t="s">
        <v>264</v>
      </c>
      <c r="D229" t="s">
        <v>1088</v>
      </c>
      <c r="E229" t="s">
        <v>1089</v>
      </c>
      <c r="F229" t="s">
        <v>1090</v>
      </c>
      <c r="G229" t="s">
        <v>1091</v>
      </c>
      <c r="I229" t="str">
        <f t="shared" si="21"/>
        <v>N/A</v>
      </c>
      <c r="J229" t="str">
        <f t="shared" si="22"/>
        <v>N/A</v>
      </c>
      <c r="K229">
        <f t="shared" si="23"/>
        <v>1.1051</v>
      </c>
      <c r="L229">
        <f t="shared" si="24"/>
        <v>0.31680000000000003</v>
      </c>
      <c r="M229">
        <f t="shared" si="25"/>
        <v>-9.5199999999999993E-2</v>
      </c>
      <c r="N229">
        <f t="shared" si="26"/>
        <v>-7.2099999999999997E-2</v>
      </c>
    </row>
    <row r="230" spans="1:14" x14ac:dyDescent="0.3">
      <c r="A230" s="1">
        <v>14</v>
      </c>
      <c r="B230" t="s">
        <v>528</v>
      </c>
      <c r="C230" t="s">
        <v>264</v>
      </c>
      <c r="D230" t="s">
        <v>264</v>
      </c>
      <c r="E230" t="s">
        <v>264</v>
      </c>
      <c r="F230" t="s">
        <v>264</v>
      </c>
      <c r="G230" t="s">
        <v>264</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529</v>
      </c>
      <c r="C231" t="s">
        <v>264</v>
      </c>
      <c r="D231" t="s">
        <v>264</v>
      </c>
      <c r="E231" t="s">
        <v>264</v>
      </c>
      <c r="F231" t="s">
        <v>264</v>
      </c>
      <c r="G231" t="s">
        <v>264</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530</v>
      </c>
      <c r="C232" t="s">
        <v>264</v>
      </c>
      <c r="D232" t="s">
        <v>264</v>
      </c>
      <c r="E232" t="s">
        <v>264</v>
      </c>
      <c r="F232" t="s">
        <v>264</v>
      </c>
      <c r="G232" t="s">
        <v>264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531</v>
      </c>
      <c r="C233" t="s">
        <v>1092</v>
      </c>
      <c r="D233" t="s">
        <v>1093</v>
      </c>
      <c r="E233" t="s">
        <v>1094</v>
      </c>
      <c r="F233" t="s">
        <v>1095</v>
      </c>
      <c r="G233" t="s">
        <v>1096</v>
      </c>
      <c r="I233" t="str">
        <f t="shared" si="21"/>
        <v>N/A</v>
      </c>
      <c r="J233">
        <f t="shared" si="22"/>
        <v>158460000</v>
      </c>
      <c r="K233">
        <f t="shared" si="23"/>
        <v>156700000</v>
      </c>
      <c r="L233">
        <f t="shared" si="24"/>
        <v>40390000</v>
      </c>
      <c r="M233">
        <f t="shared" si="25"/>
        <v>50980000</v>
      </c>
      <c r="N233">
        <f t="shared" si="26"/>
        <v>60790000</v>
      </c>
    </row>
    <row r="234" spans="1:14" x14ac:dyDescent="0.3">
      <c r="A234" s="1">
        <v>18</v>
      </c>
      <c r="B234" t="s">
        <v>537</v>
      </c>
      <c r="C234" t="s">
        <v>1097</v>
      </c>
      <c r="D234" t="s">
        <v>1097</v>
      </c>
      <c r="E234" t="s">
        <v>1097</v>
      </c>
      <c r="F234" t="s">
        <v>1097</v>
      </c>
      <c r="G234" t="s">
        <v>1097</v>
      </c>
      <c r="I234" t="str">
        <f t="shared" si="21"/>
        <v>N/A</v>
      </c>
      <c r="J234">
        <f t="shared" si="22"/>
        <v>25410000</v>
      </c>
      <c r="K234">
        <f t="shared" si="23"/>
        <v>25410000</v>
      </c>
      <c r="L234">
        <f t="shared" si="24"/>
        <v>25410000</v>
      </c>
      <c r="M234">
        <f t="shared" si="25"/>
        <v>25410000</v>
      </c>
      <c r="N234">
        <f t="shared" si="26"/>
        <v>25410000</v>
      </c>
    </row>
    <row r="235" spans="1:14" x14ac:dyDescent="0.3">
      <c r="A235" s="1">
        <v>19</v>
      </c>
      <c r="B235" t="s">
        <v>543</v>
      </c>
      <c r="C235" t="s">
        <v>1098</v>
      </c>
      <c r="D235" t="s">
        <v>1099</v>
      </c>
      <c r="E235" t="s">
        <v>1100</v>
      </c>
      <c r="F235" t="s">
        <v>1101</v>
      </c>
      <c r="G235" t="s">
        <v>1102</v>
      </c>
      <c r="I235" t="str">
        <f t="shared" si="21"/>
        <v>pos_trend</v>
      </c>
      <c r="J235">
        <f t="shared" si="22"/>
        <v>86870000</v>
      </c>
      <c r="K235">
        <f t="shared" si="23"/>
        <v>89270000</v>
      </c>
      <c r="L235">
        <f t="shared" si="24"/>
        <v>91510000</v>
      </c>
      <c r="M235">
        <f t="shared" si="25"/>
        <v>96320000</v>
      </c>
      <c r="N235">
        <f t="shared" si="26"/>
        <v>107290000</v>
      </c>
    </row>
    <row r="236" spans="1:14" x14ac:dyDescent="0.3">
      <c r="A236" s="1">
        <v>20</v>
      </c>
      <c r="B236" t="s">
        <v>549</v>
      </c>
      <c r="C236" t="s">
        <v>1103</v>
      </c>
      <c r="D236" t="s">
        <v>1104</v>
      </c>
      <c r="E236" t="s">
        <v>1105</v>
      </c>
      <c r="F236" t="s">
        <v>1106</v>
      </c>
      <c r="G236" t="s">
        <v>1107</v>
      </c>
      <c r="I236" t="str">
        <f t="shared" si="21"/>
        <v>N/A</v>
      </c>
      <c r="J236">
        <f t="shared" si="22"/>
        <v>124130000</v>
      </c>
      <c r="K236">
        <f t="shared" si="23"/>
        <v>239560000</v>
      </c>
      <c r="L236">
        <f t="shared" si="24"/>
        <v>367970000</v>
      </c>
      <c r="M236">
        <f t="shared" si="25"/>
        <v>369270000</v>
      </c>
      <c r="N236">
        <f t="shared" si="26"/>
        <v>333790000</v>
      </c>
    </row>
    <row r="237" spans="1:14" x14ac:dyDescent="0.3">
      <c r="A237" s="1">
        <v>21</v>
      </c>
      <c r="B237" t="s">
        <v>555</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556</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557</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558</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559</v>
      </c>
      <c r="C241" t="s">
        <v>264</v>
      </c>
      <c r="D241" t="s">
        <v>264</v>
      </c>
      <c r="E241" t="s">
        <v>264</v>
      </c>
      <c r="F241" t="s">
        <v>264</v>
      </c>
      <c r="G241" t="s">
        <v>1108</v>
      </c>
      <c r="I241" t="str">
        <f t="shared" si="21"/>
        <v>N/A</v>
      </c>
      <c r="J241" t="str">
        <f t="shared" si="22"/>
        <v>N/A</v>
      </c>
      <c r="K241" t="str">
        <f t="shared" si="23"/>
        <v>N/A</v>
      </c>
      <c r="L241" t="str">
        <f t="shared" si="24"/>
        <v>N/A</v>
      </c>
      <c r="M241" t="str">
        <f t="shared" si="25"/>
        <v>N/A</v>
      </c>
      <c r="N241" t="str">
        <f t="shared" si="26"/>
        <v>(1.75M)</v>
      </c>
    </row>
    <row r="242" spans="1:14" x14ac:dyDescent="0.3">
      <c r="A242" s="1">
        <v>26</v>
      </c>
      <c r="B242" t="s">
        <v>565</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566</v>
      </c>
      <c r="C243" t="s">
        <v>1109</v>
      </c>
      <c r="D243" t="s">
        <v>1110</v>
      </c>
      <c r="E243" t="s">
        <v>1111</v>
      </c>
      <c r="F243" t="s">
        <v>1112</v>
      </c>
      <c r="G243" t="s">
        <v>1113</v>
      </c>
      <c r="I243" t="str">
        <f t="shared" si="21"/>
        <v>N/A</v>
      </c>
      <c r="J243" t="str">
        <f t="shared" si="22"/>
        <v>(77.95M)</v>
      </c>
      <c r="K243" t="str">
        <f t="shared" si="23"/>
        <v>(197.55M)</v>
      </c>
      <c r="L243" t="str">
        <f t="shared" si="24"/>
        <v>(444.5M)</v>
      </c>
      <c r="M243" t="str">
        <f t="shared" si="25"/>
        <v>(440.03M)</v>
      </c>
      <c r="N243" t="str">
        <f t="shared" si="26"/>
        <v>(403.95M)</v>
      </c>
    </row>
    <row r="244" spans="1:14" x14ac:dyDescent="0.3">
      <c r="A244" s="1">
        <v>28</v>
      </c>
      <c r="B244" t="s">
        <v>567</v>
      </c>
      <c r="C244" t="s">
        <v>1114</v>
      </c>
      <c r="D244" t="s">
        <v>1115</v>
      </c>
      <c r="E244" t="s">
        <v>1116</v>
      </c>
      <c r="F244" t="s">
        <v>1117</v>
      </c>
      <c r="G244" t="s">
        <v>1118</v>
      </c>
      <c r="I244" t="str">
        <f t="shared" si="21"/>
        <v>N/A</v>
      </c>
      <c r="J244">
        <f t="shared" si="22"/>
        <v>0.36920000000000003</v>
      </c>
      <c r="K244">
        <f t="shared" si="23"/>
        <v>0.2162</v>
      </c>
      <c r="L244">
        <f t="shared" si="24"/>
        <v>5.1200000000000002E-2</v>
      </c>
      <c r="M244">
        <f t="shared" si="25"/>
        <v>7.0000000000000007E-2</v>
      </c>
      <c r="N244">
        <f t="shared" si="26"/>
        <v>8.8200000000000001E-2</v>
      </c>
    </row>
    <row r="245" spans="1:14" x14ac:dyDescent="0.3">
      <c r="A245" s="1">
        <v>29</v>
      </c>
      <c r="B245" t="s">
        <v>573</v>
      </c>
      <c r="C245" t="s">
        <v>1092</v>
      </c>
      <c r="D245" t="s">
        <v>1093</v>
      </c>
      <c r="E245" t="s">
        <v>1094</v>
      </c>
      <c r="F245" t="s">
        <v>1095</v>
      </c>
      <c r="G245" t="s">
        <v>1096</v>
      </c>
      <c r="I245" t="str">
        <f t="shared" si="21"/>
        <v>N/A</v>
      </c>
      <c r="J245">
        <f t="shared" si="22"/>
        <v>158460000</v>
      </c>
      <c r="K245">
        <f t="shared" si="23"/>
        <v>156700000</v>
      </c>
      <c r="L245">
        <f t="shared" si="24"/>
        <v>40390000</v>
      </c>
      <c r="M245">
        <f t="shared" si="25"/>
        <v>50980000</v>
      </c>
      <c r="N245">
        <f t="shared" si="26"/>
        <v>60790000</v>
      </c>
    </row>
    <row r="246" spans="1:14" x14ac:dyDescent="0.3">
      <c r="A246" s="1">
        <v>30</v>
      </c>
      <c r="B246" t="s">
        <v>574</v>
      </c>
      <c r="C246" t="s">
        <v>1114</v>
      </c>
      <c r="D246" t="s">
        <v>1115</v>
      </c>
      <c r="E246" t="s">
        <v>1116</v>
      </c>
      <c r="F246" t="s">
        <v>1117</v>
      </c>
      <c r="G246" t="s">
        <v>1118</v>
      </c>
      <c r="I246" t="str">
        <f t="shared" si="21"/>
        <v>N/A</v>
      </c>
      <c r="J246">
        <f t="shared" si="22"/>
        <v>0.36920000000000003</v>
      </c>
      <c r="K246">
        <f t="shared" si="23"/>
        <v>0.2162</v>
      </c>
      <c r="L246">
        <f t="shared" si="24"/>
        <v>5.1200000000000002E-2</v>
      </c>
      <c r="M246">
        <f t="shared" si="25"/>
        <v>7.0000000000000007E-2</v>
      </c>
      <c r="N246">
        <f t="shared" si="26"/>
        <v>8.8200000000000001E-2</v>
      </c>
    </row>
    <row r="247" spans="1:14" x14ac:dyDescent="0.3">
      <c r="A247" s="1">
        <v>31</v>
      </c>
      <c r="B247" t="s">
        <v>575</v>
      </c>
      <c r="C247" t="s">
        <v>264</v>
      </c>
      <c r="D247" t="s">
        <v>264</v>
      </c>
      <c r="E247" t="s">
        <v>264</v>
      </c>
      <c r="F247" t="s">
        <v>264</v>
      </c>
      <c r="G247" t="s">
        <v>1119</v>
      </c>
      <c r="I247" t="str">
        <f t="shared" si="21"/>
        <v>N/A</v>
      </c>
      <c r="J247" t="str">
        <f t="shared" si="22"/>
        <v>N/A</v>
      </c>
      <c r="K247" t="str">
        <f t="shared" si="23"/>
        <v>N/A</v>
      </c>
      <c r="L247" t="str">
        <f t="shared" si="24"/>
        <v>N/A</v>
      </c>
      <c r="M247" t="str">
        <f t="shared" si="25"/>
        <v>N/A</v>
      </c>
      <c r="N247">
        <f t="shared" si="26"/>
        <v>0.51340000000000008</v>
      </c>
    </row>
    <row r="248" spans="1:14" x14ac:dyDescent="0.3">
      <c r="A248" s="1">
        <v>32</v>
      </c>
      <c r="B248" t="s">
        <v>577</v>
      </c>
      <c r="C248" t="s">
        <v>1120</v>
      </c>
      <c r="D248" t="s">
        <v>1121</v>
      </c>
      <c r="E248" t="s">
        <v>1122</v>
      </c>
      <c r="F248" t="s">
        <v>1123</v>
      </c>
      <c r="G248" t="s">
        <v>442</v>
      </c>
      <c r="I248" t="str">
        <f t="shared" si="21"/>
        <v>N/A</v>
      </c>
      <c r="J248">
        <f t="shared" si="22"/>
        <v>1370000</v>
      </c>
      <c r="K248">
        <f t="shared" si="23"/>
        <v>1040000</v>
      </c>
      <c r="L248">
        <f t="shared" si="24"/>
        <v>1050000</v>
      </c>
      <c r="M248">
        <f t="shared" si="25"/>
        <v>1290000</v>
      </c>
      <c r="N248">
        <f t="shared" si="26"/>
        <v>1410000</v>
      </c>
    </row>
    <row r="249" spans="1:14" x14ac:dyDescent="0.3">
      <c r="A249" s="1">
        <v>33</v>
      </c>
      <c r="B249" t="s">
        <v>583</v>
      </c>
      <c r="C249" t="s">
        <v>1124</v>
      </c>
      <c r="D249" t="s">
        <v>1125</v>
      </c>
      <c r="E249" t="s">
        <v>1126</v>
      </c>
      <c r="F249" t="s">
        <v>1127</v>
      </c>
      <c r="G249" t="s">
        <v>1128</v>
      </c>
      <c r="I249" t="str">
        <f t="shared" si="21"/>
        <v>N/A</v>
      </c>
      <c r="J249">
        <f t="shared" si="22"/>
        <v>159830000</v>
      </c>
      <c r="K249">
        <f t="shared" si="23"/>
        <v>157740000</v>
      </c>
      <c r="L249">
        <f t="shared" si="24"/>
        <v>41440000</v>
      </c>
      <c r="M249">
        <f t="shared" si="25"/>
        <v>52270000</v>
      </c>
      <c r="N249">
        <f t="shared" si="26"/>
        <v>62190000</v>
      </c>
    </row>
    <row r="250" spans="1:14" x14ac:dyDescent="0.3">
      <c r="A250" s="1">
        <v>34</v>
      </c>
      <c r="B250" t="s">
        <v>589</v>
      </c>
      <c r="C250" t="s">
        <v>1037</v>
      </c>
      <c r="D250" t="s">
        <v>1038</v>
      </c>
      <c r="E250" t="s">
        <v>1039</v>
      </c>
      <c r="F250" t="s">
        <v>1040</v>
      </c>
      <c r="G250" t="s">
        <v>1041</v>
      </c>
      <c r="I250" t="str">
        <f t="shared" si="21"/>
        <v>N/A</v>
      </c>
      <c r="J250">
        <f t="shared" si="22"/>
        <v>429230000</v>
      </c>
      <c r="K250">
        <f t="shared" si="23"/>
        <v>724840000</v>
      </c>
      <c r="L250">
        <f t="shared" si="24"/>
        <v>788220000</v>
      </c>
      <c r="M250">
        <f t="shared" si="25"/>
        <v>727980000</v>
      </c>
      <c r="N250">
        <f t="shared" si="26"/>
        <v>689210000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299</v>
      </c>
      <c r="C252" s="1" t="s">
        <v>251</v>
      </c>
      <c r="D252" s="1" t="s">
        <v>252</v>
      </c>
      <c r="E252" s="1" t="s">
        <v>253</v>
      </c>
      <c r="F252" s="1" t="s">
        <v>254</v>
      </c>
      <c r="G252" s="1" t="s">
        <v>255</v>
      </c>
      <c r="H252" s="1" t="s">
        <v>256</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590</v>
      </c>
      <c r="C253" t="s">
        <v>1129</v>
      </c>
      <c r="D253" t="s">
        <v>1130</v>
      </c>
      <c r="E253" t="s">
        <v>1131</v>
      </c>
      <c r="F253" t="s">
        <v>1132</v>
      </c>
      <c r="G253" t="s">
        <v>1133</v>
      </c>
      <c r="I253" t="str">
        <f t="shared" si="27"/>
        <v>N/A</v>
      </c>
      <c r="J253" t="str">
        <f t="shared" si="28"/>
        <v>(35.56M)</v>
      </c>
      <c r="K253" t="str">
        <f t="shared" si="29"/>
        <v>(34.13M)</v>
      </c>
      <c r="L253" t="str">
        <f t="shared" si="30"/>
        <v>(64.85M)</v>
      </c>
      <c r="M253" t="str">
        <f t="shared" si="31"/>
        <v>(36.19M)</v>
      </c>
      <c r="N253" t="str">
        <f t="shared" si="32"/>
        <v>(23.27M)</v>
      </c>
    </row>
    <row r="254" spans="1:14" x14ac:dyDescent="0.3">
      <c r="A254" s="1">
        <v>1</v>
      </c>
      <c r="B254" t="s">
        <v>596</v>
      </c>
      <c r="C254" t="s">
        <v>1129</v>
      </c>
      <c r="D254" t="s">
        <v>1130</v>
      </c>
      <c r="E254" t="s">
        <v>1131</v>
      </c>
      <c r="F254" t="s">
        <v>1132</v>
      </c>
      <c r="G254" t="s">
        <v>1133</v>
      </c>
      <c r="I254" t="str">
        <f t="shared" si="27"/>
        <v>N/A</v>
      </c>
      <c r="J254" t="str">
        <f t="shared" si="28"/>
        <v>(35.56M)</v>
      </c>
      <c r="K254" t="str">
        <f t="shared" si="29"/>
        <v>(34.13M)</v>
      </c>
      <c r="L254" t="str">
        <f t="shared" si="30"/>
        <v>(64.85M)</v>
      </c>
      <c r="M254" t="str">
        <f t="shared" si="31"/>
        <v>(36.19M)</v>
      </c>
      <c r="N254" t="str">
        <f t="shared" si="32"/>
        <v>(23.27M)</v>
      </c>
    </row>
    <row r="255" spans="1:14" x14ac:dyDescent="0.3">
      <c r="A255" s="1">
        <v>2</v>
      </c>
      <c r="B255" t="s">
        <v>601</v>
      </c>
      <c r="C255" t="s">
        <v>264</v>
      </c>
      <c r="D255" t="s">
        <v>264</v>
      </c>
      <c r="E255" t="s">
        <v>264</v>
      </c>
      <c r="F255" t="s">
        <v>264</v>
      </c>
      <c r="G255" t="s">
        <v>264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606</v>
      </c>
      <c r="C256" t="s">
        <v>264</v>
      </c>
      <c r="D256" t="s">
        <v>1134</v>
      </c>
      <c r="E256" t="s">
        <v>1135</v>
      </c>
      <c r="F256" t="s">
        <v>1136</v>
      </c>
      <c r="G256" t="s">
        <v>1137</v>
      </c>
      <c r="I256" t="str">
        <f t="shared" si="27"/>
        <v>N/A</v>
      </c>
      <c r="J256" t="str">
        <f t="shared" si="28"/>
        <v>N/A</v>
      </c>
      <c r="K256">
        <f t="shared" si="29"/>
        <v>4.02E-2</v>
      </c>
      <c r="L256">
        <f t="shared" si="30"/>
        <v>-0.89970000000000006</v>
      </c>
      <c r="M256">
        <f t="shared" si="31"/>
        <v>0.44189999999999996</v>
      </c>
      <c r="N256">
        <f t="shared" si="32"/>
        <v>0.35700000000000004</v>
      </c>
    </row>
    <row r="257" spans="1:14" x14ac:dyDescent="0.3">
      <c r="A257" s="1">
        <v>4</v>
      </c>
      <c r="B257" t="s">
        <v>611</v>
      </c>
      <c r="C257" t="s">
        <v>264</v>
      </c>
      <c r="D257" t="s">
        <v>1138</v>
      </c>
      <c r="E257" t="s">
        <v>1139</v>
      </c>
      <c r="F257" t="s">
        <v>1140</v>
      </c>
      <c r="G257" t="s">
        <v>1141</v>
      </c>
      <c r="I257" t="str">
        <f t="shared" si="27"/>
        <v>N/A</v>
      </c>
      <c r="J257" t="str">
        <f t="shared" si="28"/>
        <v>N/A</v>
      </c>
      <c r="K257" t="str">
        <f t="shared" si="29"/>
        <v>(267.95M)</v>
      </c>
      <c r="L257" t="str">
        <f t="shared" si="30"/>
        <v>(34.72M)</v>
      </c>
      <c r="M257" t="str">
        <f t="shared" si="31"/>
        <v>(28.68M)</v>
      </c>
      <c r="N257" t="str">
        <f t="shared" si="32"/>
        <v>(9.41M)</v>
      </c>
    </row>
    <row r="258" spans="1:14" x14ac:dyDescent="0.3">
      <c r="A258" s="1">
        <v>5</v>
      </c>
      <c r="B258" t="s">
        <v>612</v>
      </c>
      <c r="C258" t="s">
        <v>264</v>
      </c>
      <c r="D258" t="s">
        <v>264</v>
      </c>
      <c r="E258" t="s">
        <v>264</v>
      </c>
      <c r="F258" t="s">
        <v>264</v>
      </c>
      <c r="G258" t="s">
        <v>264</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615</v>
      </c>
      <c r="C259" t="s">
        <v>264</v>
      </c>
      <c r="D259" t="s">
        <v>1142</v>
      </c>
      <c r="E259" t="s">
        <v>264</v>
      </c>
      <c r="F259" t="s">
        <v>1143</v>
      </c>
      <c r="G259" t="s">
        <v>1144</v>
      </c>
      <c r="I259" t="str">
        <f t="shared" si="27"/>
        <v>N/A</v>
      </c>
      <c r="J259" t="str">
        <f t="shared" si="28"/>
        <v>N/A</v>
      </c>
      <c r="K259">
        <f t="shared" si="29"/>
        <v>12600000</v>
      </c>
      <c r="L259" t="str">
        <f t="shared" si="30"/>
        <v>N/A</v>
      </c>
      <c r="M259" t="str">
        <f t="shared" si="31"/>
        <v>(1.85M)</v>
      </c>
      <c r="N259" t="str">
        <f t="shared" si="32"/>
        <v>(47.55M)</v>
      </c>
    </row>
    <row r="260" spans="1:14" x14ac:dyDescent="0.3">
      <c r="A260" s="1">
        <v>7</v>
      </c>
      <c r="B260" t="s">
        <v>619</v>
      </c>
      <c r="C260" t="s">
        <v>264</v>
      </c>
      <c r="D260" t="s">
        <v>1145</v>
      </c>
      <c r="E260" t="s">
        <v>264</v>
      </c>
      <c r="F260" t="s">
        <v>1146</v>
      </c>
      <c r="G260" t="s">
        <v>1147</v>
      </c>
      <c r="I260" t="str">
        <f t="shared" si="27"/>
        <v>N/A</v>
      </c>
      <c r="J260" t="str">
        <f t="shared" si="28"/>
        <v>N/A</v>
      </c>
      <c r="K260" t="str">
        <f t="shared" si="29"/>
        <v>(50,000)</v>
      </c>
      <c r="L260" t="str">
        <f t="shared" si="30"/>
        <v>N/A</v>
      </c>
      <c r="M260" t="str">
        <f t="shared" si="31"/>
        <v>(29.97M)</v>
      </c>
      <c r="N260" t="str">
        <f t="shared" si="32"/>
        <v>(48.22M)</v>
      </c>
    </row>
    <row r="261" spans="1:14" x14ac:dyDescent="0.3">
      <c r="A261" s="1">
        <v>8</v>
      </c>
      <c r="B261" t="s">
        <v>621</v>
      </c>
      <c r="C261" t="s">
        <v>264</v>
      </c>
      <c r="D261" t="s">
        <v>1148</v>
      </c>
      <c r="E261" t="s">
        <v>264</v>
      </c>
      <c r="F261" t="s">
        <v>1149</v>
      </c>
      <c r="G261" t="s">
        <v>1150</v>
      </c>
      <c r="I261" t="str">
        <f t="shared" si="27"/>
        <v>N/A</v>
      </c>
      <c r="J261" t="str">
        <f t="shared" si="28"/>
        <v>N/A</v>
      </c>
      <c r="K261">
        <f t="shared" si="29"/>
        <v>12650000</v>
      </c>
      <c r="L261" t="str">
        <f t="shared" si="30"/>
        <v>N/A</v>
      </c>
      <c r="M261">
        <f t="shared" si="31"/>
        <v>28110000</v>
      </c>
      <c r="N261" t="str">
        <f t="shared" si="32"/>
        <v>674000</v>
      </c>
    </row>
    <row r="262" spans="1:14" x14ac:dyDescent="0.3">
      <c r="A262" s="1">
        <v>9</v>
      </c>
      <c r="B262" t="s">
        <v>623</v>
      </c>
      <c r="C262" t="s">
        <v>1151</v>
      </c>
      <c r="D262" t="s">
        <v>1152</v>
      </c>
      <c r="E262" t="s">
        <v>1153</v>
      </c>
      <c r="F262" t="s">
        <v>264</v>
      </c>
      <c r="G262" t="s">
        <v>264</v>
      </c>
      <c r="I262" t="str">
        <f t="shared" si="27"/>
        <v>N/A</v>
      </c>
      <c r="J262" t="str">
        <f t="shared" si="28"/>
        <v>(75M)</v>
      </c>
      <c r="K262" t="str">
        <f t="shared" si="29"/>
        <v>(1.46M)</v>
      </c>
      <c r="L262" t="str">
        <f t="shared" si="30"/>
        <v>(1.7M)</v>
      </c>
      <c r="M262" t="str">
        <f t="shared" si="31"/>
        <v>N/A</v>
      </c>
      <c r="N262" t="str">
        <f t="shared" si="32"/>
        <v>N/A</v>
      </c>
    </row>
    <row r="263" spans="1:14" x14ac:dyDescent="0.3">
      <c r="A263" s="1">
        <v>10</v>
      </c>
      <c r="B263" t="s">
        <v>624</v>
      </c>
      <c r="C263" t="s">
        <v>264</v>
      </c>
      <c r="D263" t="s">
        <v>1154</v>
      </c>
      <c r="E263" t="s">
        <v>264</v>
      </c>
      <c r="F263" t="s">
        <v>264</v>
      </c>
      <c r="G263" t="s">
        <v>264</v>
      </c>
      <c r="I263" t="str">
        <f t="shared" si="27"/>
        <v>N/A</v>
      </c>
      <c r="J263" t="str">
        <f t="shared" si="28"/>
        <v>N/A</v>
      </c>
      <c r="K263">
        <f t="shared" si="29"/>
        <v>75000000</v>
      </c>
      <c r="L263" t="str">
        <f t="shared" si="30"/>
        <v>N/A</v>
      </c>
      <c r="M263" t="str">
        <f t="shared" si="31"/>
        <v>N/A</v>
      </c>
      <c r="N263" t="str">
        <f t="shared" si="32"/>
        <v>N/A</v>
      </c>
    </row>
    <row r="264" spans="1:14" x14ac:dyDescent="0.3">
      <c r="A264" s="1">
        <v>11</v>
      </c>
      <c r="B264" t="s">
        <v>627</v>
      </c>
      <c r="C264" t="s">
        <v>1155</v>
      </c>
      <c r="D264" t="s">
        <v>1156</v>
      </c>
      <c r="E264" t="s">
        <v>1157</v>
      </c>
      <c r="F264" t="s">
        <v>1158</v>
      </c>
      <c r="G264" t="s">
        <v>1159</v>
      </c>
      <c r="I264" t="str">
        <f t="shared" si="27"/>
        <v>N/A</v>
      </c>
      <c r="J264" t="str">
        <f t="shared" si="28"/>
        <v>(110.56M)</v>
      </c>
      <c r="K264" t="str">
        <f t="shared" si="29"/>
        <v>(215.94M)</v>
      </c>
      <c r="L264" t="str">
        <f t="shared" si="30"/>
        <v>(101.27M)</v>
      </c>
      <c r="M264" t="str">
        <f t="shared" si="31"/>
        <v>(66.72M)</v>
      </c>
      <c r="N264" t="str">
        <f t="shared" si="32"/>
        <v>(80.22M)</v>
      </c>
    </row>
    <row r="265" spans="1:14" x14ac:dyDescent="0.3">
      <c r="I265" t="str">
        <f t="shared" si="27"/>
        <v>N/A</v>
      </c>
      <c r="J265">
        <f t="shared" si="28"/>
        <v>0</v>
      </c>
      <c r="K265">
        <f t="shared" si="29"/>
        <v>0</v>
      </c>
      <c r="L265">
        <f t="shared" si="30"/>
        <v>0</v>
      </c>
      <c r="M265">
        <f t="shared" si="31"/>
        <v>0</v>
      </c>
      <c r="N265">
        <f t="shared" si="32"/>
        <v>0</v>
      </c>
    </row>
    <row r="266" spans="1:14" x14ac:dyDescent="0.3">
      <c r="B266" s="1" t="s">
        <v>299</v>
      </c>
      <c r="C266" s="1" t="s">
        <v>251</v>
      </c>
      <c r="D266" s="1" t="s">
        <v>252</v>
      </c>
      <c r="E266" s="1" t="s">
        <v>253</v>
      </c>
      <c r="F266" s="1" t="s">
        <v>254</v>
      </c>
      <c r="G266" s="1" t="s">
        <v>255</v>
      </c>
      <c r="H266" s="1" t="s">
        <v>256</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633</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v>
      </c>
      <c r="B268" t="s">
        <v>639</v>
      </c>
      <c r="C268" t="s">
        <v>264</v>
      </c>
      <c r="D268" t="s">
        <v>264</v>
      </c>
      <c r="E268" t="s">
        <v>264</v>
      </c>
      <c r="F268" t="s">
        <v>264</v>
      </c>
      <c r="G268" t="s">
        <v>264</v>
      </c>
      <c r="I268" t="str">
        <f t="shared" si="27"/>
        <v>N/A</v>
      </c>
      <c r="J268" t="str">
        <f t="shared" si="28"/>
        <v>N/A</v>
      </c>
      <c r="K268" t="str">
        <f t="shared" si="29"/>
        <v>N/A</v>
      </c>
      <c r="L268" t="str">
        <f t="shared" si="30"/>
        <v>N/A</v>
      </c>
      <c r="M268" t="str">
        <f t="shared" si="31"/>
        <v>N/A</v>
      </c>
      <c r="N268" t="str">
        <f t="shared" si="32"/>
        <v>N/A</v>
      </c>
    </row>
    <row r="269" spans="1:14" x14ac:dyDescent="0.3">
      <c r="A269" s="1">
        <v>2</v>
      </c>
      <c r="B269" t="s">
        <v>377</v>
      </c>
      <c r="C269" t="s">
        <v>264</v>
      </c>
      <c r="D269" t="s">
        <v>264</v>
      </c>
      <c r="E269" t="s">
        <v>264</v>
      </c>
      <c r="F269" t="s">
        <v>264</v>
      </c>
      <c r="G269" t="s">
        <v>264</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640</v>
      </c>
      <c r="C270" t="s">
        <v>264</v>
      </c>
      <c r="D270" t="s">
        <v>264</v>
      </c>
      <c r="E270" t="s">
        <v>264</v>
      </c>
      <c r="F270" t="s">
        <v>264</v>
      </c>
      <c r="G270" t="s">
        <v>264</v>
      </c>
      <c r="I270" t="str">
        <f t="shared" si="27"/>
        <v>N/A</v>
      </c>
      <c r="J270" t="str">
        <f t="shared" si="28"/>
        <v>N/A</v>
      </c>
      <c r="K270" t="str">
        <f t="shared" si="29"/>
        <v>N/A</v>
      </c>
      <c r="L270" t="str">
        <f t="shared" si="30"/>
        <v>N/A</v>
      </c>
      <c r="M270" t="str">
        <f t="shared" si="31"/>
        <v>N/A</v>
      </c>
      <c r="N270" t="str">
        <f t="shared" si="32"/>
        <v>N/A</v>
      </c>
    </row>
    <row r="271" spans="1:14" x14ac:dyDescent="0.3">
      <c r="A271" s="1">
        <v>4</v>
      </c>
      <c r="B271" t="s">
        <v>645</v>
      </c>
      <c r="C271" t="s">
        <v>1160</v>
      </c>
      <c r="D271" t="s">
        <v>1161</v>
      </c>
      <c r="E271" t="s">
        <v>1162</v>
      </c>
      <c r="F271" t="s">
        <v>1163</v>
      </c>
      <c r="G271" t="s">
        <v>1164</v>
      </c>
      <c r="I271" t="str">
        <f t="shared" si="27"/>
        <v>N/A</v>
      </c>
      <c r="J271" t="str">
        <f t="shared" si="28"/>
        <v>(13.57M)</v>
      </c>
      <c r="K271" t="str">
        <f t="shared" si="29"/>
        <v>(141.02M)</v>
      </c>
      <c r="L271" t="str">
        <f t="shared" si="30"/>
        <v>(253.03M)</v>
      </c>
      <c r="M271" t="str">
        <f t="shared" si="31"/>
        <v>(57.56M)</v>
      </c>
      <c r="N271" t="str">
        <f t="shared" si="32"/>
        <v>(28.1M)</v>
      </c>
    </row>
    <row r="272" spans="1:14" x14ac:dyDescent="0.3">
      <c r="A272" s="1">
        <v>5</v>
      </c>
      <c r="B272" t="s">
        <v>651</v>
      </c>
      <c r="C272" t="s">
        <v>1165</v>
      </c>
      <c r="D272" t="s">
        <v>1161</v>
      </c>
      <c r="E272" t="s">
        <v>1166</v>
      </c>
      <c r="F272" t="s">
        <v>1167</v>
      </c>
      <c r="G272" t="s">
        <v>1168</v>
      </c>
      <c r="I272" t="str">
        <f t="shared" si="27"/>
        <v>N/A</v>
      </c>
      <c r="J272" t="str">
        <f t="shared" si="28"/>
        <v>(16.78M)</v>
      </c>
      <c r="K272" t="str">
        <f t="shared" si="29"/>
        <v>(141.02M)</v>
      </c>
      <c r="L272" t="str">
        <f t="shared" si="30"/>
        <v>(255.71M)</v>
      </c>
      <c r="M272" t="str">
        <f t="shared" si="31"/>
        <v>(58.95M)</v>
      </c>
      <c r="N272" t="str">
        <f t="shared" si="32"/>
        <v>(37.66M)</v>
      </c>
    </row>
    <row r="273" spans="1:14" x14ac:dyDescent="0.3">
      <c r="A273" s="1">
        <v>6</v>
      </c>
      <c r="B273" t="s">
        <v>653</v>
      </c>
      <c r="C273" t="s">
        <v>1169</v>
      </c>
      <c r="D273" t="s">
        <v>264</v>
      </c>
      <c r="E273" t="s">
        <v>957</v>
      </c>
      <c r="F273" t="s">
        <v>1170</v>
      </c>
      <c r="G273" t="s">
        <v>1171</v>
      </c>
      <c r="I273" t="str">
        <f t="shared" si="27"/>
        <v>N/A</v>
      </c>
      <c r="J273">
        <f t="shared" si="28"/>
        <v>3210000</v>
      </c>
      <c r="K273" t="str">
        <f t="shared" si="29"/>
        <v>N/A</v>
      </c>
      <c r="L273">
        <f t="shared" si="30"/>
        <v>2690000</v>
      </c>
      <c r="M273">
        <f t="shared" si="31"/>
        <v>1390000</v>
      </c>
      <c r="N273">
        <f t="shared" si="32"/>
        <v>9560000</v>
      </c>
    </row>
    <row r="274" spans="1:14" x14ac:dyDescent="0.3">
      <c r="A274" s="1">
        <v>7</v>
      </c>
      <c r="B274" t="s">
        <v>655</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8</v>
      </c>
      <c r="B275" t="s">
        <v>656</v>
      </c>
      <c r="C275" t="s">
        <v>1169</v>
      </c>
      <c r="D275" t="s">
        <v>264</v>
      </c>
      <c r="E275" t="s">
        <v>957</v>
      </c>
      <c r="F275" t="s">
        <v>1170</v>
      </c>
      <c r="G275" t="s">
        <v>1171</v>
      </c>
      <c r="I275" t="str">
        <f t="shared" si="27"/>
        <v>N/A</v>
      </c>
      <c r="J275">
        <f t="shared" si="28"/>
        <v>3210000</v>
      </c>
      <c r="K275" t="str">
        <f t="shared" si="29"/>
        <v>N/A</v>
      </c>
      <c r="L275">
        <f t="shared" si="30"/>
        <v>2690000</v>
      </c>
      <c r="M275">
        <f t="shared" si="31"/>
        <v>1390000</v>
      </c>
      <c r="N275">
        <f t="shared" si="32"/>
        <v>9560000</v>
      </c>
    </row>
    <row r="276" spans="1:14" x14ac:dyDescent="0.3">
      <c r="A276" s="1">
        <v>9</v>
      </c>
      <c r="B276" t="s">
        <v>657</v>
      </c>
      <c r="C276" t="s">
        <v>1172</v>
      </c>
      <c r="D276" t="s">
        <v>1173</v>
      </c>
      <c r="E276" t="s">
        <v>1174</v>
      </c>
      <c r="F276" t="s">
        <v>1175</v>
      </c>
      <c r="G276" t="s">
        <v>1176</v>
      </c>
      <c r="I276" t="str">
        <f t="shared" si="27"/>
        <v>N/A</v>
      </c>
      <c r="J276">
        <f t="shared" si="28"/>
        <v>193080000</v>
      </c>
      <c r="K276">
        <f t="shared" si="29"/>
        <v>196770000</v>
      </c>
      <c r="L276">
        <f t="shared" si="30"/>
        <v>190430000</v>
      </c>
      <c r="M276" t="str">
        <f t="shared" si="31"/>
        <v>(50.37M)</v>
      </c>
      <c r="N276" t="str">
        <f t="shared" si="32"/>
        <v>(50.72M)</v>
      </c>
    </row>
    <row r="277" spans="1:14" x14ac:dyDescent="0.3">
      <c r="A277" s="1">
        <v>10</v>
      </c>
      <c r="B277" t="s">
        <v>663</v>
      </c>
      <c r="C277" t="s">
        <v>264</v>
      </c>
      <c r="D277" t="s">
        <v>264</v>
      </c>
      <c r="E277" t="s">
        <v>264</v>
      </c>
      <c r="F277" t="s">
        <v>264</v>
      </c>
      <c r="G277" t="s">
        <v>264</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664</v>
      </c>
      <c r="C278" t="s">
        <v>1172</v>
      </c>
      <c r="D278" t="s">
        <v>1173</v>
      </c>
      <c r="E278" t="s">
        <v>1174</v>
      </c>
      <c r="F278" t="s">
        <v>1175</v>
      </c>
      <c r="G278" t="s">
        <v>1176</v>
      </c>
      <c r="I278" t="str">
        <f t="shared" si="27"/>
        <v>N/A</v>
      </c>
      <c r="J278">
        <f t="shared" si="28"/>
        <v>193080000</v>
      </c>
      <c r="K278">
        <f t="shared" si="29"/>
        <v>196770000</v>
      </c>
      <c r="L278">
        <f t="shared" si="30"/>
        <v>190430000</v>
      </c>
      <c r="M278" t="str">
        <f t="shared" si="31"/>
        <v>(50.37M)</v>
      </c>
      <c r="N278" t="str">
        <f t="shared" si="32"/>
        <v>(50.72M)</v>
      </c>
    </row>
    <row r="279" spans="1:14" x14ac:dyDescent="0.3">
      <c r="A279" s="1">
        <v>12</v>
      </c>
      <c r="B279" t="s">
        <v>665</v>
      </c>
      <c r="C279" t="s">
        <v>1177</v>
      </c>
      <c r="D279" t="s">
        <v>1178</v>
      </c>
      <c r="E279" t="s">
        <v>1177</v>
      </c>
      <c r="F279" t="s">
        <v>264</v>
      </c>
      <c r="G279" t="s">
        <v>264</v>
      </c>
      <c r="I279" t="str">
        <f t="shared" si="27"/>
        <v>N/A</v>
      </c>
      <c r="J279">
        <f t="shared" si="28"/>
        <v>198000000</v>
      </c>
      <c r="K279">
        <f t="shared" si="29"/>
        <v>200500000</v>
      </c>
      <c r="L279">
        <f t="shared" si="30"/>
        <v>198000000</v>
      </c>
      <c r="M279" t="str">
        <f t="shared" si="31"/>
        <v>N/A</v>
      </c>
      <c r="N279" t="str">
        <f t="shared" si="32"/>
        <v>N/A</v>
      </c>
    </row>
    <row r="280" spans="1:14" x14ac:dyDescent="0.3">
      <c r="A280" s="1">
        <v>13</v>
      </c>
      <c r="B280" t="s">
        <v>671</v>
      </c>
      <c r="C280" t="s">
        <v>1179</v>
      </c>
      <c r="D280" t="s">
        <v>1180</v>
      </c>
      <c r="E280" t="s">
        <v>1181</v>
      </c>
      <c r="F280" t="s">
        <v>1175</v>
      </c>
      <c r="G280" t="s">
        <v>1176</v>
      </c>
      <c r="I280" t="str">
        <f t="shared" si="27"/>
        <v>N/A</v>
      </c>
      <c r="J280" t="str">
        <f t="shared" si="28"/>
        <v>(4.92M)</v>
      </c>
      <c r="K280" t="str">
        <f t="shared" si="29"/>
        <v>(3.73M)</v>
      </c>
      <c r="L280" t="str">
        <f t="shared" si="30"/>
        <v>(7.57M)</v>
      </c>
      <c r="M280" t="str">
        <f t="shared" si="31"/>
        <v>(50.37M)</v>
      </c>
      <c r="N280" t="str">
        <f t="shared" si="32"/>
        <v>(50.72M)</v>
      </c>
    </row>
    <row r="281" spans="1:14" x14ac:dyDescent="0.3">
      <c r="A281" s="1">
        <v>14</v>
      </c>
      <c r="B281" t="s">
        <v>677</v>
      </c>
      <c r="C281" t="s">
        <v>1182</v>
      </c>
      <c r="D281" t="s">
        <v>1183</v>
      </c>
      <c r="E281" t="s">
        <v>1184</v>
      </c>
      <c r="F281" t="s">
        <v>1185</v>
      </c>
      <c r="G281" t="s">
        <v>1186</v>
      </c>
      <c r="I281" t="str">
        <f t="shared" si="27"/>
        <v>N/A</v>
      </c>
      <c r="J281" t="str">
        <f t="shared" si="28"/>
        <v>(112.1M)</v>
      </c>
      <c r="K281" t="str">
        <f t="shared" si="29"/>
        <v>(463,000)</v>
      </c>
      <c r="L281" t="str">
        <f t="shared" si="30"/>
        <v>(2.6M)</v>
      </c>
      <c r="M281" t="str">
        <f t="shared" si="31"/>
        <v>(3.46M)</v>
      </c>
      <c r="N281">
        <f t="shared" si="32"/>
        <v>2200000</v>
      </c>
    </row>
    <row r="282" spans="1:14" x14ac:dyDescent="0.3">
      <c r="A282" s="1">
        <v>15</v>
      </c>
      <c r="B282" t="s">
        <v>623</v>
      </c>
      <c r="C282" t="s">
        <v>1187</v>
      </c>
      <c r="D282" t="s">
        <v>1188</v>
      </c>
      <c r="E282" t="s">
        <v>1184</v>
      </c>
      <c r="F282" t="s">
        <v>1185</v>
      </c>
      <c r="G282" t="s">
        <v>1189</v>
      </c>
      <c r="I282" t="str">
        <f t="shared" si="27"/>
        <v>N/A</v>
      </c>
      <c r="J282" t="str">
        <f t="shared" si="28"/>
        <v>(112.15M)</v>
      </c>
      <c r="K282" t="str">
        <f t="shared" si="29"/>
        <v>(7.38M)</v>
      </c>
      <c r="L282" t="str">
        <f t="shared" si="30"/>
        <v>(2.6M)</v>
      </c>
      <c r="M282" t="str">
        <f t="shared" si="31"/>
        <v>(3.46M)</v>
      </c>
      <c r="N282" t="str">
        <f t="shared" si="32"/>
        <v>(2.58M)</v>
      </c>
    </row>
    <row r="283" spans="1:14" x14ac:dyDescent="0.3">
      <c r="A283" s="1">
        <v>16</v>
      </c>
      <c r="B283" t="s">
        <v>624</v>
      </c>
      <c r="C283" t="s">
        <v>1190</v>
      </c>
      <c r="D283" t="s">
        <v>1191</v>
      </c>
      <c r="E283" t="s">
        <v>264</v>
      </c>
      <c r="F283" t="s">
        <v>264</v>
      </c>
      <c r="G283" t="s">
        <v>1192</v>
      </c>
      <c r="I283" t="str">
        <f t="shared" si="27"/>
        <v>N/A</v>
      </c>
      <c r="J283" t="str">
        <f t="shared" si="28"/>
        <v>43000</v>
      </c>
      <c r="K283">
        <f t="shared" si="29"/>
        <v>6910000</v>
      </c>
      <c r="L283" t="str">
        <f t="shared" si="30"/>
        <v>N/A</v>
      </c>
      <c r="M283" t="str">
        <f t="shared" si="31"/>
        <v>N/A</v>
      </c>
      <c r="N283">
        <f t="shared" si="32"/>
        <v>4780000</v>
      </c>
    </row>
    <row r="284" spans="1:14" x14ac:dyDescent="0.3">
      <c r="A284" s="1">
        <v>17</v>
      </c>
      <c r="B284" t="s">
        <v>683</v>
      </c>
      <c r="C284" t="s">
        <v>1193</v>
      </c>
      <c r="D284" t="s">
        <v>1194</v>
      </c>
      <c r="E284" t="s">
        <v>1195</v>
      </c>
      <c r="F284" t="s">
        <v>1196</v>
      </c>
      <c r="G284" t="s">
        <v>1197</v>
      </c>
      <c r="I284" t="str">
        <f t="shared" si="27"/>
        <v>N/A</v>
      </c>
      <c r="J284">
        <f t="shared" si="28"/>
        <v>67410000</v>
      </c>
      <c r="K284">
        <f t="shared" si="29"/>
        <v>55290000</v>
      </c>
      <c r="L284" t="str">
        <f t="shared" si="30"/>
        <v>(65.19M)</v>
      </c>
      <c r="M284" t="str">
        <f t="shared" si="31"/>
        <v>(111.39M)</v>
      </c>
      <c r="N284" t="str">
        <f t="shared" si="32"/>
        <v>(76.63M)</v>
      </c>
    </row>
    <row r="285" spans="1:14" x14ac:dyDescent="0.3">
      <c r="A285" s="1">
        <v>18</v>
      </c>
      <c r="B285" t="s">
        <v>689</v>
      </c>
      <c r="C285" t="s">
        <v>264</v>
      </c>
      <c r="D285" t="s">
        <v>1198</v>
      </c>
      <c r="E285" t="s">
        <v>1199</v>
      </c>
      <c r="F285" t="s">
        <v>1200</v>
      </c>
      <c r="G285" t="s">
        <v>1201</v>
      </c>
      <c r="I285" t="str">
        <f t="shared" si="27"/>
        <v>N/A</v>
      </c>
      <c r="J285" t="str">
        <f t="shared" si="28"/>
        <v>N/A</v>
      </c>
      <c r="K285">
        <f t="shared" si="29"/>
        <v>-0.17980000000000002</v>
      </c>
      <c r="L285">
        <f t="shared" si="30"/>
        <v>-2.1790000000000003</v>
      </c>
      <c r="M285">
        <f t="shared" si="31"/>
        <v>-0.70879999999999999</v>
      </c>
      <c r="N285">
        <f t="shared" si="32"/>
        <v>0.31209999999999999</v>
      </c>
    </row>
    <row r="286" spans="1:14" x14ac:dyDescent="0.3">
      <c r="A286" s="1">
        <v>19</v>
      </c>
      <c r="B286" t="s">
        <v>694</v>
      </c>
      <c r="C286" t="s">
        <v>264</v>
      </c>
      <c r="D286" t="s">
        <v>264</v>
      </c>
      <c r="E286" t="s">
        <v>264</v>
      </c>
      <c r="F286" t="s">
        <v>264</v>
      </c>
      <c r="G286" t="s">
        <v>264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695</v>
      </c>
      <c r="C287" t="s">
        <v>264</v>
      </c>
      <c r="D287" t="s">
        <v>264</v>
      </c>
      <c r="E287" t="s">
        <v>696</v>
      </c>
      <c r="F287" t="s">
        <v>264</v>
      </c>
      <c r="G287" t="s">
        <v>264</v>
      </c>
      <c r="I287" t="str">
        <f t="shared" si="27"/>
        <v>N/A</v>
      </c>
      <c r="J287" t="str">
        <f t="shared" si="28"/>
        <v>N/A</v>
      </c>
      <c r="K287" t="str">
        <f t="shared" si="29"/>
        <v>N/A</v>
      </c>
      <c r="L287" t="str">
        <f t="shared" si="30"/>
        <v>0</v>
      </c>
      <c r="M287" t="str">
        <f t="shared" si="31"/>
        <v>N/A</v>
      </c>
      <c r="N287" t="str">
        <f t="shared" si="32"/>
        <v>N/A</v>
      </c>
    </row>
    <row r="288" spans="1:14" x14ac:dyDescent="0.3">
      <c r="A288" s="1">
        <v>21</v>
      </c>
      <c r="B288" t="s">
        <v>697</v>
      </c>
      <c r="C288" t="s">
        <v>1202</v>
      </c>
      <c r="D288" t="s">
        <v>1203</v>
      </c>
      <c r="E288" t="s">
        <v>1204</v>
      </c>
      <c r="F288" t="s">
        <v>1205</v>
      </c>
      <c r="G288" t="s">
        <v>1206</v>
      </c>
      <c r="I288" t="str">
        <f t="shared" si="27"/>
        <v>N/A</v>
      </c>
      <c r="J288">
        <f t="shared" si="28"/>
        <v>73380000</v>
      </c>
      <c r="K288">
        <f t="shared" si="29"/>
        <v>24820000</v>
      </c>
      <c r="L288">
        <f t="shared" si="30"/>
        <v>31040000</v>
      </c>
      <c r="M288">
        <f t="shared" si="31"/>
        <v>17240000</v>
      </c>
      <c r="N288" t="str">
        <f t="shared" si="32"/>
        <v>(30.03M)</v>
      </c>
    </row>
    <row r="289" spans="1:14" x14ac:dyDescent="0.3">
      <c r="A289" s="1">
        <v>22</v>
      </c>
      <c r="B289" t="s">
        <v>703</v>
      </c>
      <c r="C289" t="s">
        <v>1207</v>
      </c>
      <c r="D289" t="s">
        <v>1208</v>
      </c>
      <c r="E289" t="s">
        <v>1209</v>
      </c>
      <c r="F289" t="s">
        <v>1210</v>
      </c>
      <c r="G289" t="s">
        <v>1211</v>
      </c>
      <c r="I289" t="str">
        <f t="shared" si="27"/>
        <v>N/A</v>
      </c>
      <c r="J289">
        <f t="shared" si="28"/>
        <v>80970000</v>
      </c>
      <c r="K289">
        <f t="shared" si="29"/>
        <v>151340000</v>
      </c>
      <c r="L289">
        <f t="shared" si="30"/>
        <v>132650000</v>
      </c>
      <c r="M289">
        <f t="shared" si="31"/>
        <v>159160000</v>
      </c>
      <c r="N289">
        <f t="shared" si="32"/>
        <v>103550000</v>
      </c>
    </row>
    <row r="290" spans="1:14" x14ac:dyDescent="0.3">
      <c r="A290" s="1">
        <v>23</v>
      </c>
      <c r="B290" t="s">
        <v>709</v>
      </c>
      <c r="C290" t="s">
        <v>264</v>
      </c>
      <c r="D290" t="s">
        <v>1212</v>
      </c>
      <c r="E290" t="s">
        <v>1213</v>
      </c>
      <c r="F290" t="s">
        <v>1214</v>
      </c>
      <c r="G290" t="s">
        <v>1215</v>
      </c>
      <c r="I290" t="str">
        <f t="shared" si="27"/>
        <v>N/A</v>
      </c>
      <c r="J290" t="str">
        <f t="shared" si="28"/>
        <v>N/A</v>
      </c>
      <c r="K290">
        <f t="shared" si="29"/>
        <v>0.86920000000000008</v>
      </c>
      <c r="L290">
        <f t="shared" si="30"/>
        <v>-0.1235</v>
      </c>
      <c r="M290">
        <f t="shared" si="31"/>
        <v>0.19989999999999999</v>
      </c>
      <c r="N290">
        <f t="shared" si="32"/>
        <v>-0.34939999999999999</v>
      </c>
    </row>
    <row r="291" spans="1:14" x14ac:dyDescent="0.3">
      <c r="A291" s="1">
        <v>24</v>
      </c>
      <c r="B291" t="s">
        <v>714</v>
      </c>
      <c r="C291" t="s">
        <v>264</v>
      </c>
      <c r="D291" t="s">
        <v>264</v>
      </c>
      <c r="E291" t="s">
        <v>264</v>
      </c>
      <c r="F291" t="s">
        <v>264</v>
      </c>
      <c r="G291" t="s">
        <v>1216</v>
      </c>
      <c r="I291" t="str">
        <f t="shared" si="27"/>
        <v>N/A</v>
      </c>
      <c r="J291" t="str">
        <f t="shared" si="28"/>
        <v>N/A</v>
      </c>
      <c r="K291" t="str">
        <f t="shared" si="29"/>
        <v>N/A</v>
      </c>
      <c r="L291" t="str">
        <f t="shared" si="30"/>
        <v>N/A</v>
      </c>
      <c r="M291" t="str">
        <f t="shared" si="31"/>
        <v>N/A</v>
      </c>
      <c r="N291">
        <f t="shared" si="32"/>
        <v>0.1986</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1217</v>
      </c>
      <c r="C293" t="s">
        <v>1218</v>
      </c>
      <c r="I293" t="str">
        <f t="shared" si="27"/>
        <v>N/A</v>
      </c>
      <c r="J293" t="str">
        <f t="shared" si="28"/>
        <v>Atento</v>
      </c>
      <c r="K293">
        <f t="shared" si="29"/>
        <v>0</v>
      </c>
      <c r="L293">
        <f t="shared" si="30"/>
        <v>0</v>
      </c>
      <c r="M293">
        <f t="shared" si="31"/>
        <v>0</v>
      </c>
      <c r="N293">
        <f t="shared" si="32"/>
        <v>0</v>
      </c>
    </row>
    <row r="294" spans="1:14" x14ac:dyDescent="0.3">
      <c r="A294" s="1">
        <v>1</v>
      </c>
      <c r="B294" t="s">
        <v>1219</v>
      </c>
      <c r="C294" t="s">
        <v>1220</v>
      </c>
      <c r="I294" t="str">
        <f t="shared" si="27"/>
        <v>N/A</v>
      </c>
      <c r="J294" t="str">
        <f t="shared" si="28"/>
        <v>DryShips</v>
      </c>
      <c r="K294">
        <f t="shared" si="29"/>
        <v>0</v>
      </c>
      <c r="L294">
        <f t="shared" si="30"/>
        <v>0</v>
      </c>
      <c r="M294">
        <f t="shared" si="31"/>
        <v>0</v>
      </c>
      <c r="N294">
        <f t="shared" si="32"/>
        <v>0</v>
      </c>
    </row>
    <row r="295" spans="1:14" x14ac:dyDescent="0.3">
      <c r="A295" s="1">
        <v>2</v>
      </c>
      <c r="B295" t="s">
        <v>1221</v>
      </c>
      <c r="C295" t="s">
        <v>1222</v>
      </c>
      <c r="I295" t="str">
        <f t="shared" si="27"/>
        <v>N/A</v>
      </c>
      <c r="J295" t="str">
        <f t="shared" si="28"/>
        <v>H&amp;E Equipment Services</v>
      </c>
      <c r="K295">
        <f t="shared" si="29"/>
        <v>0</v>
      </c>
      <c r="L295">
        <f t="shared" si="30"/>
        <v>0</v>
      </c>
      <c r="M295">
        <f t="shared" si="31"/>
        <v>0</v>
      </c>
      <c r="N295">
        <f t="shared" si="32"/>
        <v>0</v>
      </c>
    </row>
    <row r="296" spans="1:14" x14ac:dyDescent="0.3">
      <c r="A296" s="1">
        <v>3</v>
      </c>
      <c r="B296" t="s">
        <v>1223</v>
      </c>
      <c r="C296" t="s">
        <v>1224</v>
      </c>
      <c r="I296" t="str">
        <f t="shared" si="27"/>
        <v>N/A</v>
      </c>
      <c r="J296" t="str">
        <f t="shared" si="28"/>
        <v>Scorpio Tankers</v>
      </c>
      <c r="K296">
        <f t="shared" si="29"/>
        <v>0</v>
      </c>
      <c r="L296">
        <f t="shared" si="30"/>
        <v>0</v>
      </c>
      <c r="M296">
        <f t="shared" si="31"/>
        <v>0</v>
      </c>
      <c r="N296">
        <f t="shared" si="32"/>
        <v>0</v>
      </c>
    </row>
    <row r="297" spans="1:14" x14ac:dyDescent="0.3">
      <c r="A297" s="1">
        <v>4</v>
      </c>
      <c r="B297" t="s">
        <v>1225</v>
      </c>
      <c r="C297" t="s">
        <v>1226</v>
      </c>
      <c r="I297" t="str">
        <f t="shared" si="27"/>
        <v>N/A</v>
      </c>
      <c r="J297" t="str">
        <f t="shared" si="28"/>
        <v>Costamare</v>
      </c>
      <c r="K297">
        <f t="shared" si="29"/>
        <v>0</v>
      </c>
      <c r="L297">
        <f t="shared" si="30"/>
        <v>0</v>
      </c>
      <c r="M297">
        <f t="shared" si="31"/>
        <v>0</v>
      </c>
      <c r="N297">
        <f t="shared" si="32"/>
        <v>0</v>
      </c>
    </row>
    <row r="298" spans="1:14" x14ac:dyDescent="0.3">
      <c r="A298" s="1">
        <v>5</v>
      </c>
      <c r="B298" t="s">
        <v>1227</v>
      </c>
      <c r="C298" t="s">
        <v>1228</v>
      </c>
      <c r="I298" t="e">
        <f t="shared" si="27"/>
        <v>#VALUE!</v>
      </c>
      <c r="J298" t="e">
        <f t="shared" si="28"/>
        <v>#VALUE!</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123</v>
      </c>
      <c r="C301" t="s">
        <v>1229</v>
      </c>
      <c r="I301" t="str">
        <f t="shared" si="27"/>
        <v>N/A</v>
      </c>
      <c r="J301">
        <f t="shared" si="28"/>
        <v>868340000</v>
      </c>
      <c r="K301">
        <f t="shared" si="29"/>
        <v>0</v>
      </c>
      <c r="L301">
        <f t="shared" si="30"/>
        <v>0</v>
      </c>
      <c r="M301">
        <f t="shared" si="31"/>
        <v>0</v>
      </c>
      <c r="N301">
        <f t="shared" si="32"/>
        <v>0</v>
      </c>
    </row>
    <row r="302" spans="1:14" x14ac:dyDescent="0.3">
      <c r="A302" s="1">
        <v>1</v>
      </c>
      <c r="B302" t="s">
        <v>125</v>
      </c>
      <c r="I302" t="str">
        <f t="shared" si="27"/>
        <v>N/A</v>
      </c>
      <c r="J302">
        <f t="shared" si="28"/>
        <v>0</v>
      </c>
      <c r="K302">
        <f t="shared" si="29"/>
        <v>0</v>
      </c>
      <c r="L302">
        <f t="shared" si="30"/>
        <v>0</v>
      </c>
      <c r="M302">
        <f t="shared" si="31"/>
        <v>0</v>
      </c>
      <c r="N302">
        <f t="shared" si="32"/>
        <v>0</v>
      </c>
    </row>
    <row r="303" spans="1:14" x14ac:dyDescent="0.3">
      <c r="A303" s="1">
        <v>2</v>
      </c>
      <c r="B303" t="s">
        <v>126</v>
      </c>
      <c r="C303" t="s">
        <v>1230</v>
      </c>
      <c r="I303" t="str">
        <f t="shared" si="27"/>
        <v>N/A</v>
      </c>
      <c r="J303" t="str">
        <f t="shared" si="28"/>
        <v>62.83</v>
      </c>
      <c r="K303">
        <f t="shared" si="29"/>
        <v>0</v>
      </c>
      <c r="L303">
        <f t="shared" si="30"/>
        <v>0</v>
      </c>
      <c r="M303">
        <f t="shared" si="31"/>
        <v>0</v>
      </c>
      <c r="N303">
        <f t="shared" si="32"/>
        <v>0</v>
      </c>
    </row>
    <row r="304" spans="1:14" x14ac:dyDescent="0.3">
      <c r="A304" s="1">
        <v>3</v>
      </c>
      <c r="B304" t="s">
        <v>128</v>
      </c>
      <c r="C304" t="s">
        <v>1231</v>
      </c>
      <c r="I304" t="str">
        <f t="shared" si="27"/>
        <v>N/A</v>
      </c>
      <c r="J304" t="str">
        <f t="shared" si="28"/>
        <v>15.06</v>
      </c>
      <c r="K304">
        <f t="shared" si="29"/>
        <v>0</v>
      </c>
      <c r="L304">
        <f t="shared" si="30"/>
        <v>0</v>
      </c>
      <c r="M304">
        <f t="shared" si="31"/>
        <v>0</v>
      </c>
      <c r="N304">
        <f t="shared" si="32"/>
        <v>0</v>
      </c>
    </row>
    <row r="305" spans="1:14" x14ac:dyDescent="0.3">
      <c r="A305" s="1">
        <v>4</v>
      </c>
      <c r="B305" t="s">
        <v>130</v>
      </c>
      <c r="C305" t="s">
        <v>1232</v>
      </c>
      <c r="I305" t="str">
        <f t="shared" si="27"/>
        <v>N/A</v>
      </c>
      <c r="J305" t="str">
        <f t="shared" si="28"/>
        <v>1.29</v>
      </c>
      <c r="K305">
        <f t="shared" si="29"/>
        <v>0</v>
      </c>
      <c r="L305">
        <f t="shared" si="30"/>
        <v>0</v>
      </c>
      <c r="M305">
        <f t="shared" si="31"/>
        <v>0</v>
      </c>
      <c r="N305">
        <f t="shared" si="32"/>
        <v>0</v>
      </c>
    </row>
    <row r="306" spans="1:14" x14ac:dyDescent="0.3">
      <c r="A306" s="1">
        <v>5</v>
      </c>
      <c r="B306" t="s">
        <v>132</v>
      </c>
      <c r="C306" t="s">
        <v>80</v>
      </c>
      <c r="I306" t="str">
        <f t="shared" si="27"/>
        <v>N/A</v>
      </c>
      <c r="J306" t="str">
        <f t="shared" si="28"/>
        <v>0.48</v>
      </c>
      <c r="K306">
        <f t="shared" si="29"/>
        <v>0</v>
      </c>
      <c r="L306">
        <f t="shared" si="30"/>
        <v>0</v>
      </c>
      <c r="M306">
        <f t="shared" si="31"/>
        <v>0</v>
      </c>
      <c r="N306">
        <f t="shared" si="32"/>
        <v>0</v>
      </c>
    </row>
    <row r="307" spans="1:14" x14ac:dyDescent="0.3">
      <c r="A307" s="1">
        <v>6</v>
      </c>
      <c r="B307" t="s">
        <v>134</v>
      </c>
      <c r="C307" t="s">
        <v>1233</v>
      </c>
      <c r="I307" t="str">
        <f t="shared" si="27"/>
        <v>N/A</v>
      </c>
      <c r="J307" t="str">
        <f t="shared" si="28"/>
        <v>1.96</v>
      </c>
      <c r="K307">
        <f t="shared" si="29"/>
        <v>0</v>
      </c>
      <c r="L307">
        <f t="shared" si="30"/>
        <v>0</v>
      </c>
      <c r="M307">
        <f t="shared" si="31"/>
        <v>0</v>
      </c>
      <c r="N307">
        <f t="shared" si="32"/>
        <v>0</v>
      </c>
    </row>
    <row r="308" spans="1:14" x14ac:dyDescent="0.3">
      <c r="A308" s="1">
        <v>7</v>
      </c>
      <c r="B308" t="s">
        <v>136</v>
      </c>
      <c r="I308" t="str">
        <f t="shared" si="27"/>
        <v>N/A</v>
      </c>
      <c r="J308">
        <f t="shared" si="28"/>
        <v>0</v>
      </c>
      <c r="K308">
        <f t="shared" si="29"/>
        <v>0</v>
      </c>
      <c r="L308">
        <f t="shared" si="30"/>
        <v>0</v>
      </c>
      <c r="M308">
        <f t="shared" si="31"/>
        <v>0</v>
      </c>
      <c r="N308">
        <f t="shared" si="32"/>
        <v>0</v>
      </c>
    </row>
    <row r="309" spans="1:14" x14ac:dyDescent="0.3">
      <c r="A309" s="1">
        <v>8</v>
      </c>
      <c r="B309" t="s">
        <v>137</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123</v>
      </c>
      <c r="C312" t="s">
        <v>1234</v>
      </c>
      <c r="I312" t="str">
        <f t="shared" si="27"/>
        <v>N/A</v>
      </c>
      <c r="J312">
        <f t="shared" si="28"/>
        <v>3410000</v>
      </c>
      <c r="K312">
        <f t="shared" si="29"/>
        <v>0</v>
      </c>
      <c r="L312">
        <f t="shared" si="30"/>
        <v>0</v>
      </c>
      <c r="M312">
        <f t="shared" si="31"/>
        <v>0</v>
      </c>
      <c r="N312">
        <f t="shared" si="32"/>
        <v>0</v>
      </c>
    </row>
    <row r="313" spans="1:14" x14ac:dyDescent="0.3">
      <c r="A313" s="1">
        <v>1</v>
      </c>
      <c r="B313" t="s">
        <v>125</v>
      </c>
      <c r="I313" t="str">
        <f t="shared" si="27"/>
        <v>N/A</v>
      </c>
      <c r="J313">
        <f t="shared" si="28"/>
        <v>0</v>
      </c>
      <c r="K313">
        <f t="shared" si="29"/>
        <v>0</v>
      </c>
      <c r="L313">
        <f t="shared" si="30"/>
        <v>0</v>
      </c>
      <c r="M313">
        <f t="shared" si="31"/>
        <v>0</v>
      </c>
      <c r="N313">
        <f t="shared" si="32"/>
        <v>0</v>
      </c>
    </row>
    <row r="314" spans="1:14" x14ac:dyDescent="0.3">
      <c r="A314" s="1">
        <v>2</v>
      </c>
      <c r="B314" t="s">
        <v>126</v>
      </c>
      <c r="C314" t="s">
        <v>1235</v>
      </c>
      <c r="I314" t="str">
        <f t="shared" si="27"/>
        <v>N/A</v>
      </c>
      <c r="J314" t="str">
        <f t="shared" si="28"/>
        <v>-0.00</v>
      </c>
      <c r="K314">
        <f t="shared" si="29"/>
        <v>0</v>
      </c>
      <c r="L314">
        <f t="shared" si="30"/>
        <v>0</v>
      </c>
      <c r="M314">
        <f t="shared" si="31"/>
        <v>0</v>
      </c>
      <c r="N314">
        <f t="shared" si="32"/>
        <v>0</v>
      </c>
    </row>
    <row r="315" spans="1:14" x14ac:dyDescent="0.3">
      <c r="A315" s="1">
        <v>3</v>
      </c>
      <c r="B315" t="s">
        <v>128</v>
      </c>
      <c r="I315" t="str">
        <f t="shared" si="27"/>
        <v>N/A</v>
      </c>
      <c r="J315">
        <f t="shared" si="28"/>
        <v>0</v>
      </c>
      <c r="K315">
        <f t="shared" si="29"/>
        <v>0</v>
      </c>
      <c r="L315">
        <f t="shared" si="30"/>
        <v>0</v>
      </c>
      <c r="M315">
        <f t="shared" si="31"/>
        <v>0</v>
      </c>
      <c r="N315">
        <f t="shared" si="32"/>
        <v>0</v>
      </c>
    </row>
    <row r="316" spans="1:14" x14ac:dyDescent="0.3">
      <c r="A316" s="1">
        <v>4</v>
      </c>
      <c r="B316" t="s">
        <v>130</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132</v>
      </c>
      <c r="C317" t="s">
        <v>804</v>
      </c>
      <c r="I317" t="str">
        <f t="shared" si="33"/>
        <v>N/A</v>
      </c>
      <c r="J317" t="str">
        <f t="shared" si="34"/>
        <v>0.07</v>
      </c>
      <c r="K317">
        <f t="shared" si="35"/>
        <v>0</v>
      </c>
      <c r="L317">
        <f t="shared" si="36"/>
        <v>0</v>
      </c>
      <c r="M317">
        <f t="shared" si="37"/>
        <v>0</v>
      </c>
      <c r="N317">
        <f t="shared" si="38"/>
        <v>0</v>
      </c>
    </row>
    <row r="318" spans="1:14" x14ac:dyDescent="0.3">
      <c r="A318" s="1">
        <v>6</v>
      </c>
      <c r="B318" t="s">
        <v>134</v>
      </c>
      <c r="C318" t="s">
        <v>1236</v>
      </c>
      <c r="I318" t="str">
        <f t="shared" si="33"/>
        <v>N/A</v>
      </c>
      <c r="J318" t="str">
        <f t="shared" si="34"/>
        <v>0.01</v>
      </c>
      <c r="K318">
        <f t="shared" si="35"/>
        <v>0</v>
      </c>
      <c r="L318">
        <f t="shared" si="36"/>
        <v>0</v>
      </c>
      <c r="M318">
        <f t="shared" si="37"/>
        <v>0</v>
      </c>
      <c r="N318">
        <f t="shared" si="38"/>
        <v>0</v>
      </c>
    </row>
    <row r="319" spans="1:14" x14ac:dyDescent="0.3">
      <c r="A319" s="1">
        <v>7</v>
      </c>
      <c r="B319" t="s">
        <v>136</v>
      </c>
      <c r="I319" t="str">
        <f t="shared" si="33"/>
        <v>N/A</v>
      </c>
      <c r="J319">
        <f t="shared" si="34"/>
        <v>0</v>
      </c>
      <c r="K319">
        <f t="shared" si="35"/>
        <v>0</v>
      </c>
      <c r="L319">
        <f t="shared" si="36"/>
        <v>0</v>
      </c>
      <c r="M319">
        <f t="shared" si="37"/>
        <v>0</v>
      </c>
      <c r="N319">
        <f t="shared" si="38"/>
        <v>0</v>
      </c>
    </row>
    <row r="320" spans="1:14" x14ac:dyDescent="0.3">
      <c r="A320" s="1">
        <v>8</v>
      </c>
      <c r="B320" t="s">
        <v>137</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123</v>
      </c>
      <c r="C323" t="s">
        <v>1237</v>
      </c>
      <c r="I323" t="str">
        <f t="shared" si="33"/>
        <v>N/A</v>
      </c>
      <c r="J323">
        <f t="shared" si="34"/>
        <v>785850000</v>
      </c>
      <c r="K323">
        <f t="shared" si="35"/>
        <v>0</v>
      </c>
      <c r="L323">
        <f t="shared" si="36"/>
        <v>0</v>
      </c>
      <c r="M323">
        <f t="shared" si="37"/>
        <v>0</v>
      </c>
      <c r="N323">
        <f t="shared" si="38"/>
        <v>0</v>
      </c>
    </row>
    <row r="324" spans="1:14" x14ac:dyDescent="0.3">
      <c r="A324" s="1">
        <v>1</v>
      </c>
      <c r="B324" t="s">
        <v>125</v>
      </c>
      <c r="I324" t="str">
        <f t="shared" si="33"/>
        <v>N/A</v>
      </c>
      <c r="J324">
        <f t="shared" si="34"/>
        <v>0</v>
      </c>
      <c r="K324">
        <f t="shared" si="35"/>
        <v>0</v>
      </c>
      <c r="L324">
        <f t="shared" si="36"/>
        <v>0</v>
      </c>
      <c r="M324">
        <f t="shared" si="37"/>
        <v>0</v>
      </c>
      <c r="N324">
        <f t="shared" si="38"/>
        <v>0</v>
      </c>
    </row>
    <row r="325" spans="1:14" x14ac:dyDescent="0.3">
      <c r="A325" s="1">
        <v>2</v>
      </c>
      <c r="B325" t="s">
        <v>126</v>
      </c>
      <c r="C325" t="s">
        <v>1238</v>
      </c>
      <c r="I325" t="str">
        <f t="shared" si="33"/>
        <v>N/A</v>
      </c>
      <c r="J325" t="str">
        <f t="shared" si="34"/>
        <v>21.26</v>
      </c>
      <c r="K325">
        <f t="shared" si="35"/>
        <v>0</v>
      </c>
      <c r="L325">
        <f t="shared" si="36"/>
        <v>0</v>
      </c>
      <c r="M325">
        <f t="shared" si="37"/>
        <v>0</v>
      </c>
      <c r="N325">
        <f t="shared" si="38"/>
        <v>0</v>
      </c>
    </row>
    <row r="326" spans="1:14" x14ac:dyDescent="0.3">
      <c r="A326" s="1">
        <v>3</v>
      </c>
      <c r="B326" t="s">
        <v>128</v>
      </c>
      <c r="C326" t="s">
        <v>1239</v>
      </c>
      <c r="I326" t="str">
        <f t="shared" si="33"/>
        <v>N/A</v>
      </c>
      <c r="J326" t="str">
        <f t="shared" si="34"/>
        <v>19.38</v>
      </c>
      <c r="K326">
        <f t="shared" si="35"/>
        <v>0</v>
      </c>
      <c r="L326">
        <f t="shared" si="36"/>
        <v>0</v>
      </c>
      <c r="M326">
        <f t="shared" si="37"/>
        <v>0</v>
      </c>
      <c r="N326">
        <f t="shared" si="38"/>
        <v>0</v>
      </c>
    </row>
    <row r="327" spans="1:14" x14ac:dyDescent="0.3">
      <c r="A327" s="1">
        <v>4</v>
      </c>
      <c r="B327" t="s">
        <v>130</v>
      </c>
      <c r="C327" t="s">
        <v>1240</v>
      </c>
      <c r="I327" t="str">
        <f t="shared" si="33"/>
        <v>N/A</v>
      </c>
      <c r="J327" t="str">
        <f t="shared" si="34"/>
        <v>1.39</v>
      </c>
      <c r="K327">
        <f t="shared" si="35"/>
        <v>0</v>
      </c>
      <c r="L327">
        <f t="shared" si="36"/>
        <v>0</v>
      </c>
      <c r="M327">
        <f t="shared" si="37"/>
        <v>0</v>
      </c>
      <c r="N327">
        <f t="shared" si="38"/>
        <v>0</v>
      </c>
    </row>
    <row r="328" spans="1:14" x14ac:dyDescent="0.3">
      <c r="A328" s="1">
        <v>5</v>
      </c>
      <c r="B328" t="s">
        <v>132</v>
      </c>
      <c r="C328" t="s">
        <v>1241</v>
      </c>
      <c r="I328" t="str">
        <f t="shared" si="33"/>
        <v>N/A</v>
      </c>
      <c r="J328" t="str">
        <f t="shared" si="34"/>
        <v>0.82</v>
      </c>
      <c r="K328">
        <f t="shared" si="35"/>
        <v>0</v>
      </c>
      <c r="L328">
        <f t="shared" si="36"/>
        <v>0</v>
      </c>
      <c r="M328">
        <f t="shared" si="37"/>
        <v>0</v>
      </c>
      <c r="N328">
        <f t="shared" si="38"/>
        <v>0</v>
      </c>
    </row>
    <row r="329" spans="1:14" x14ac:dyDescent="0.3">
      <c r="A329" s="1">
        <v>6</v>
      </c>
      <c r="B329" t="s">
        <v>134</v>
      </c>
      <c r="C329" t="s">
        <v>1242</v>
      </c>
      <c r="I329" t="str">
        <f t="shared" si="33"/>
        <v>N/A</v>
      </c>
      <c r="J329" t="str">
        <f t="shared" si="34"/>
        <v>5.53</v>
      </c>
      <c r="K329">
        <f t="shared" si="35"/>
        <v>0</v>
      </c>
      <c r="L329">
        <f t="shared" si="36"/>
        <v>0</v>
      </c>
      <c r="M329">
        <f t="shared" si="37"/>
        <v>0</v>
      </c>
      <c r="N329">
        <f t="shared" si="38"/>
        <v>0</v>
      </c>
    </row>
    <row r="330" spans="1:14" x14ac:dyDescent="0.3">
      <c r="A330" s="1">
        <v>7</v>
      </c>
      <c r="B330" t="s">
        <v>136</v>
      </c>
      <c r="I330" t="str">
        <f t="shared" si="33"/>
        <v>N/A</v>
      </c>
      <c r="J330">
        <f t="shared" si="34"/>
        <v>0</v>
      </c>
      <c r="K330">
        <f t="shared" si="35"/>
        <v>0</v>
      </c>
      <c r="L330">
        <f t="shared" si="36"/>
        <v>0</v>
      </c>
      <c r="M330">
        <f t="shared" si="37"/>
        <v>0</v>
      </c>
      <c r="N330">
        <f t="shared" si="38"/>
        <v>0</v>
      </c>
    </row>
    <row r="331" spans="1:14" x14ac:dyDescent="0.3">
      <c r="A331" s="1">
        <v>8</v>
      </c>
      <c r="B331" t="s">
        <v>137</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123</v>
      </c>
      <c r="C334" t="s">
        <v>1243</v>
      </c>
      <c r="I334" t="str">
        <f t="shared" si="33"/>
        <v>N/A</v>
      </c>
      <c r="J334">
        <f t="shared" si="34"/>
        <v>831130000</v>
      </c>
      <c r="K334">
        <f t="shared" si="35"/>
        <v>0</v>
      </c>
      <c r="L334">
        <f t="shared" si="36"/>
        <v>0</v>
      </c>
      <c r="M334">
        <f t="shared" si="37"/>
        <v>0</v>
      </c>
      <c r="N334">
        <f t="shared" si="38"/>
        <v>0</v>
      </c>
    </row>
    <row r="335" spans="1:14" x14ac:dyDescent="0.3">
      <c r="A335" s="1">
        <v>1</v>
      </c>
      <c r="B335" t="s">
        <v>125</v>
      </c>
      <c r="I335" t="str">
        <f t="shared" si="33"/>
        <v>N/A</v>
      </c>
      <c r="J335">
        <f t="shared" si="34"/>
        <v>0</v>
      </c>
      <c r="K335">
        <f t="shared" si="35"/>
        <v>0</v>
      </c>
      <c r="L335">
        <f t="shared" si="36"/>
        <v>0</v>
      </c>
      <c r="M335">
        <f t="shared" si="37"/>
        <v>0</v>
      </c>
      <c r="N335">
        <f t="shared" si="38"/>
        <v>0</v>
      </c>
    </row>
    <row r="336" spans="1:14" x14ac:dyDescent="0.3">
      <c r="A336" s="1">
        <v>2</v>
      </c>
      <c r="B336" t="s">
        <v>126</v>
      </c>
      <c r="C336" t="s">
        <v>1244</v>
      </c>
      <c r="I336" t="str">
        <f t="shared" si="33"/>
        <v>N/A</v>
      </c>
      <c r="J336" t="str">
        <f t="shared" si="34"/>
        <v>-9.27</v>
      </c>
      <c r="K336">
        <f t="shared" si="35"/>
        <v>0</v>
      </c>
      <c r="L336">
        <f t="shared" si="36"/>
        <v>0</v>
      </c>
      <c r="M336">
        <f t="shared" si="37"/>
        <v>0</v>
      </c>
      <c r="N336">
        <f t="shared" si="38"/>
        <v>0</v>
      </c>
    </row>
    <row r="337" spans="1:14" x14ac:dyDescent="0.3">
      <c r="A337" s="1">
        <v>3</v>
      </c>
      <c r="B337" t="s">
        <v>128</v>
      </c>
      <c r="C337" t="s">
        <v>1245</v>
      </c>
      <c r="I337" t="str">
        <f t="shared" si="33"/>
        <v>N/A</v>
      </c>
      <c r="J337" t="str">
        <f t="shared" si="34"/>
        <v>7.87</v>
      </c>
      <c r="K337">
        <f t="shared" si="35"/>
        <v>0</v>
      </c>
      <c r="L337">
        <f t="shared" si="36"/>
        <v>0</v>
      </c>
      <c r="M337">
        <f t="shared" si="37"/>
        <v>0</v>
      </c>
      <c r="N337">
        <f t="shared" si="38"/>
        <v>0</v>
      </c>
    </row>
    <row r="338" spans="1:14" x14ac:dyDescent="0.3">
      <c r="A338" s="1">
        <v>4</v>
      </c>
      <c r="B338" t="s">
        <v>130</v>
      </c>
      <c r="C338" t="s">
        <v>1246</v>
      </c>
      <c r="I338" t="str">
        <f t="shared" si="33"/>
        <v>N/A</v>
      </c>
      <c r="J338" t="str">
        <f t="shared" si="34"/>
        <v>0.75</v>
      </c>
      <c r="K338">
        <f t="shared" si="35"/>
        <v>0</v>
      </c>
      <c r="L338">
        <f t="shared" si="36"/>
        <v>0</v>
      </c>
      <c r="M338">
        <f t="shared" si="37"/>
        <v>0</v>
      </c>
      <c r="N338">
        <f t="shared" si="38"/>
        <v>0</v>
      </c>
    </row>
    <row r="339" spans="1:14" x14ac:dyDescent="0.3">
      <c r="A339" s="1">
        <v>5</v>
      </c>
      <c r="B339" t="s">
        <v>132</v>
      </c>
      <c r="C339" t="s">
        <v>1247</v>
      </c>
      <c r="I339" t="str">
        <f t="shared" si="33"/>
        <v>N/A</v>
      </c>
      <c r="J339" t="str">
        <f t="shared" si="34"/>
        <v>1.73</v>
      </c>
      <c r="K339">
        <f t="shared" si="35"/>
        <v>0</v>
      </c>
      <c r="L339">
        <f t="shared" si="36"/>
        <v>0</v>
      </c>
      <c r="M339">
        <f t="shared" si="37"/>
        <v>0</v>
      </c>
      <c r="N339">
        <f t="shared" si="38"/>
        <v>0</v>
      </c>
    </row>
    <row r="340" spans="1:14" x14ac:dyDescent="0.3">
      <c r="A340" s="1">
        <v>6</v>
      </c>
      <c r="B340" t="s">
        <v>134</v>
      </c>
      <c r="C340" t="s">
        <v>1248</v>
      </c>
      <c r="I340" t="str">
        <f t="shared" si="33"/>
        <v>N/A</v>
      </c>
      <c r="J340" t="str">
        <f t="shared" si="34"/>
        <v>0.46</v>
      </c>
      <c r="K340">
        <f t="shared" si="35"/>
        <v>0</v>
      </c>
      <c r="L340">
        <f t="shared" si="36"/>
        <v>0</v>
      </c>
      <c r="M340">
        <f t="shared" si="37"/>
        <v>0</v>
      </c>
      <c r="N340">
        <f t="shared" si="38"/>
        <v>0</v>
      </c>
    </row>
    <row r="341" spans="1:14" x14ac:dyDescent="0.3">
      <c r="A341" s="1">
        <v>7</v>
      </c>
      <c r="B341" t="s">
        <v>136</v>
      </c>
      <c r="I341" t="str">
        <f t="shared" si="33"/>
        <v>N/A</v>
      </c>
      <c r="J341">
        <f t="shared" si="34"/>
        <v>0</v>
      </c>
      <c r="K341">
        <f t="shared" si="35"/>
        <v>0</v>
      </c>
      <c r="L341">
        <f t="shared" si="36"/>
        <v>0</v>
      </c>
      <c r="M341">
        <f t="shared" si="37"/>
        <v>0</v>
      </c>
      <c r="N341">
        <f t="shared" si="38"/>
        <v>0</v>
      </c>
    </row>
    <row r="342" spans="1:14" x14ac:dyDescent="0.3">
      <c r="A342" s="1">
        <v>8</v>
      </c>
      <c r="B342" t="s">
        <v>137</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750</v>
      </c>
    </row>
    <row r="502" spans="3:3" x14ac:dyDescent="0.3">
      <c r="C502" t="s">
        <v>1250</v>
      </c>
    </row>
    <row r="503" spans="3:3" x14ac:dyDescent="0.3">
      <c r="C503" t="s">
        <v>753</v>
      </c>
    </row>
    <row r="504" spans="3:3" x14ac:dyDescent="0.3">
      <c r="C504" t="s">
        <v>750</v>
      </c>
    </row>
    <row r="505" spans="3:3" x14ac:dyDescent="0.3">
      <c r="C505" t="s">
        <v>752</v>
      </c>
    </row>
    <row r="506" spans="3:3" x14ac:dyDescent="0.3">
      <c r="C506" t="s">
        <v>755</v>
      </c>
    </row>
    <row r="507" spans="3:3" x14ac:dyDescent="0.3">
      <c r="C507" t="s">
        <v>1251</v>
      </c>
    </row>
    <row r="508" spans="3:3" x14ac:dyDescent="0.3">
      <c r="C508" t="s">
        <v>1252</v>
      </c>
    </row>
    <row r="509" spans="3:3" x14ac:dyDescent="0.3">
      <c r="C509" t="s">
        <v>1249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8"/>
  <sheetViews>
    <sheetView topLeftCell="B1" workbookViewId="0"/>
  </sheetViews>
  <sheetFormatPr defaultRowHeight="14.4" x14ac:dyDescent="0.3"/>
  <cols>
    <col min="1" max="1" width="0" hidden="1" customWidth="1"/>
    <col min="2" max="7" width="20.6640625" customWidth="1"/>
  </cols>
  <sheetData>
    <row r="1" spans="1:16" x14ac:dyDescent="0.3">
      <c r="B1" t="s">
        <v>0</v>
      </c>
      <c r="C1" t="s">
        <v>1253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American Campus Communities</v>
      </c>
    </row>
    <row r="2" spans="1:16" x14ac:dyDescent="0.3">
      <c r="B2" t="s">
        <v>2</v>
      </c>
      <c r="C2" t="s">
        <v>1254</v>
      </c>
      <c r="K2" t="str">
        <f>LEFT(C1,FIND("(",C1) - 2)</f>
        <v>American Campus Communities, Inc.</v>
      </c>
    </row>
    <row r="3" spans="1:16" x14ac:dyDescent="0.3">
      <c r="J3">
        <f ca="1">RANDBETWEEN(1,6)</f>
        <v>3</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$48.81, down .17%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$48.81, down .17% after opening up a fraction over yesterday's closing price</v>
      </c>
    </row>
    <row r="5" spans="1:16" x14ac:dyDescent="0.3">
      <c r="J5">
        <f ca="1">RANDBETWEEN(1,2)</f>
        <v>1</v>
      </c>
      <c r="K5" t="str">
        <f>"The one year target estimate for " &amp; D1 &amp; " is " &amp; TEXT(C23,"$####.00")</f>
        <v>The one year target estimate for American Campus Communities is $51.92</v>
      </c>
      <c r="L5" t="str">
        <f>D1 &amp; " is expected to be trading at " &amp; TEXT(C23, "$####.00") &amp; ", based on target estimates"</f>
        <v>American Campus Communities is expected to be trading at $51.92, based on target estimates</v>
      </c>
    </row>
    <row r="6" spans="1:16" x14ac:dyDescent="0.3">
      <c r="K6" t="str">
        <f>" which would be " &amp; IF(OR(LEFT(ABS((C23-C2)/C2*100),1)="8",LEFT(ABS((C23-C2)/C2*100),2)="18"), "an ", "a ")  &amp;TEXT(ABS((C23-C2)/C2),"####.00%")&amp;IF((C23-C2)&gt;0," increase over"," decrease from")&amp;" the current price"</f>
        <v xml:space="preserve"> which would be a 6.38% increase over the current price</v>
      </c>
    </row>
    <row r="7" spans="1:16" x14ac:dyDescent="0.3">
      <c r="A7" s="1">
        <v>0</v>
      </c>
      <c r="B7" t="s">
        <v>5</v>
      </c>
      <c r="C7" t="s">
        <v>1255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33.33% from last quarter based on the average of 6 analyst estimates (Yahoo Finance)</v>
      </c>
    </row>
    <row r="8" spans="1:16" x14ac:dyDescent="0.3">
      <c r="A8" s="1">
        <v>1</v>
      </c>
      <c r="B8" t="s">
        <v>7</v>
      </c>
      <c r="C8" t="s">
        <v>1256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1257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1258</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1259</v>
      </c>
      <c r="K11" t="str">
        <f>IF(B145="Interest Income",U42, K42)</f>
        <v>American Campus Communities has managed to increase revenue, depreciation &amp; amortization expense, and fiscal year is january-december. all values usd millions. each year since 2012</v>
      </c>
    </row>
    <row r="12" spans="1:16" x14ac:dyDescent="0.3">
      <c r="A12" s="1">
        <v>5</v>
      </c>
      <c r="B12" t="s">
        <v>15</v>
      </c>
      <c r="C12" t="s">
        <v>1260</v>
      </c>
      <c r="D12" t="str">
        <f>LEFT(C12,FIND("-",C12)-2)</f>
        <v>44.6500</v>
      </c>
      <c r="E12" t="str">
        <f>TRIM(RIGHT(C12,FIND("-",C12)-1))</f>
        <v>54.5600</v>
      </c>
      <c r="K12" t="str">
        <f ca="1">D78</f>
        <v>There are some indications that American Campus Communities may be overvalued. The company has a higher trailing p/e, and price/sales than the comparable average</v>
      </c>
    </row>
    <row r="13" spans="1:16" x14ac:dyDescent="0.3">
      <c r="A13" s="1">
        <v>6</v>
      </c>
      <c r="B13" t="s">
        <v>17</v>
      </c>
      <c r="C13" t="s">
        <v>1261</v>
      </c>
      <c r="K13" t="str">
        <f ca="1">D89</f>
        <v>There are some indications that American Campus Communities may be undervalued. The company has a lower forward p/e, peg ratio, price/book than the comparable average</v>
      </c>
    </row>
    <row r="14" spans="1:16" x14ac:dyDescent="0.3">
      <c r="A14" s="1">
        <v>7</v>
      </c>
      <c r="B14" t="s">
        <v>19</v>
      </c>
      <c r="C14" t="s">
        <v>1262</v>
      </c>
    </row>
    <row r="16" spans="1:16" x14ac:dyDescent="0.3">
      <c r="A16" s="1">
        <v>0</v>
      </c>
      <c r="B16" t="s">
        <v>21</v>
      </c>
      <c r="C16" t="s">
        <v>1263</v>
      </c>
    </row>
    <row r="17" spans="1:23" x14ac:dyDescent="0.3">
      <c r="A17" s="1">
        <v>1</v>
      </c>
      <c r="B17" t="s">
        <v>23</v>
      </c>
      <c r="C17" t="s">
        <v>819</v>
      </c>
      <c r="K17" t="str">
        <f ca="1">K2 &amp; IF(J3=1, K3,IF(J3=2,L3,IF(J3=3,M3,IF(J3=4,N3,IF(J3=5,O3,IF(J3=6,P3)))))) &amp; ". " &amp; IF(J4=1,K4,IF(J4=2,L4)) &amp; ". " &amp; IF(J5=1,K5,IF(J5=2,L5)) &amp; K6 &amp; ". " &amp; K7 &amp; ". " &amp; K8 &amp; ". " &amp; K9 &amp; "."</f>
        <v>American Campus Communities, Inc. will report earnings on Jul 24, 2017. The stock is currently trading at $48.81, down .17% after opening up slightly over yesterday's close. The one year target estimate for American Campus Communities is $51.92 which would be a 6.38% increase over the current price. Earnings are expected to decrease by 33.33% from last quarter based on the average of 6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1264</v>
      </c>
    </row>
    <row r="19" spans="1:23" x14ac:dyDescent="0.3">
      <c r="A19" s="1">
        <v>3</v>
      </c>
      <c r="B19" t="s">
        <v>27</v>
      </c>
      <c r="C19" t="s">
        <v>1265</v>
      </c>
    </row>
    <row r="20" spans="1:23" x14ac:dyDescent="0.3">
      <c r="A20" s="1">
        <v>4</v>
      </c>
      <c r="B20" t="s">
        <v>29</v>
      </c>
      <c r="C20" t="s">
        <v>30</v>
      </c>
    </row>
    <row r="21" spans="1:23" x14ac:dyDescent="0.3">
      <c r="A21" s="1">
        <v>5</v>
      </c>
      <c r="B21" t="s">
        <v>31</v>
      </c>
      <c r="C21" t="s">
        <v>1266</v>
      </c>
    </row>
    <row r="22" spans="1:23" x14ac:dyDescent="0.3">
      <c r="A22" s="1">
        <v>6</v>
      </c>
      <c r="B22" t="s">
        <v>33</v>
      </c>
      <c r="C22" t="s">
        <v>1267</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1268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3</v>
      </c>
      <c r="U24" t="str">
        <f>IF(I161="pos_trend",B161,"")</f>
        <v>Non-Operating Interest Income</v>
      </c>
      <c r="V24" t="str">
        <f t="shared" si="1"/>
        <v>non-operating interest income</v>
      </c>
      <c r="W24" t="str">
        <f t="shared" si="3"/>
        <v>, non-operating interest income</v>
      </c>
    </row>
    <row r="25" spans="1:23" x14ac:dyDescent="0.3">
      <c r="J25">
        <f>IF(K25 &lt;&gt; "",4, 0)</f>
        <v>4</v>
      </c>
      <c r="K25" t="str">
        <f>IF(I154="pos_trend",B154,"")</f>
        <v>Depreciation &amp; Amortization Expense</v>
      </c>
      <c r="L25" t="str">
        <f t="shared" si="0"/>
        <v>depreciation &amp; amortization expense</v>
      </c>
      <c r="M25" t="str">
        <f t="shared" si="2"/>
        <v>revenue, depreciation &amp; amortization expense</v>
      </c>
      <c r="T25">
        <f>IF(U25 &lt;&gt; "",4, 0)</f>
        <v>0</v>
      </c>
      <c r="U25" t="str">
        <f>IF(I162="pos_trend",B162,"")</f>
        <v/>
      </c>
      <c r="V25" t="str">
        <f t="shared" si="1"/>
        <v/>
      </c>
      <c r="W25" t="str">
        <f t="shared" si="3"/>
        <v>, non-operating interest income</v>
      </c>
    </row>
    <row r="26" spans="1:23" x14ac:dyDescent="0.3">
      <c r="B26" s="1" t="s">
        <v>37</v>
      </c>
      <c r="C26" s="1" t="s">
        <v>38</v>
      </c>
      <c r="D26" s="1" t="s">
        <v>39</v>
      </c>
      <c r="E26" s="1" t="s">
        <v>40</v>
      </c>
      <c r="F26" s="1" t="s">
        <v>41</v>
      </c>
      <c r="J26">
        <f>IF(K26 &lt;&gt; "",5, 0)</f>
        <v>0</v>
      </c>
      <c r="K26" t="str">
        <f>IF(I155="pos_trend",B155,"")</f>
        <v/>
      </c>
      <c r="L26" t="str">
        <f t="shared" si="0"/>
        <v/>
      </c>
      <c r="M26" t="str">
        <f t="shared" si="2"/>
        <v>revenue, depreciation &amp; amortization expense</v>
      </c>
      <c r="T26">
        <f>IF(U26 &lt;&gt; "",5, 0)</f>
        <v>0</v>
      </c>
      <c r="U26" t="str">
        <f>IF(I167="pos_trend",B167,"")</f>
        <v/>
      </c>
      <c r="V26" t="str">
        <f t="shared" si="1"/>
        <v/>
      </c>
      <c r="W26" t="str">
        <f t="shared" si="3"/>
        <v>, non-operating interest income</v>
      </c>
    </row>
    <row r="27" spans="1:23" x14ac:dyDescent="0.3">
      <c r="A27" s="1">
        <v>0</v>
      </c>
      <c r="B27" t="s">
        <v>42</v>
      </c>
      <c r="C27">
        <v>6</v>
      </c>
      <c r="D27">
        <v>6</v>
      </c>
      <c r="E27">
        <v>7</v>
      </c>
      <c r="F27">
        <v>7</v>
      </c>
      <c r="J27">
        <f>IF(K27 &lt;&gt; "",6, 0)</f>
        <v>0</v>
      </c>
      <c r="K27" t="str">
        <f>IF(I172="pos_trend",B172,"")</f>
        <v/>
      </c>
      <c r="L27" t="str">
        <f t="shared" si="0"/>
        <v/>
      </c>
      <c r="M27" t="str">
        <f t="shared" si="2"/>
        <v>revenue, depreciation &amp; amortization expense</v>
      </c>
      <c r="T27">
        <f>IF(U27 &lt;&gt; "",6, 0)</f>
        <v>0</v>
      </c>
      <c r="U27" t="str">
        <f>IF(I170="pos_trend",B170,"")</f>
        <v/>
      </c>
      <c r="V27" t="str">
        <f t="shared" si="1"/>
        <v/>
      </c>
      <c r="W27" t="str">
        <f t="shared" si="3"/>
        <v>, non-operating interest income</v>
      </c>
    </row>
    <row r="28" spans="1:23" x14ac:dyDescent="0.3">
      <c r="A28" s="1">
        <v>1</v>
      </c>
      <c r="B28" t="s">
        <v>43</v>
      </c>
      <c r="C28">
        <v>0.15</v>
      </c>
      <c r="D28">
        <v>0.1</v>
      </c>
      <c r="E28">
        <v>0.85</v>
      </c>
      <c r="F28">
        <v>1.01</v>
      </c>
      <c r="J28">
        <f>IF(K28 &lt;&gt; "",7, 0)</f>
        <v>0</v>
      </c>
      <c r="K28" t="str">
        <f>IF(I173="pos_trend",B173,"")</f>
        <v/>
      </c>
      <c r="L28" t="str">
        <f t="shared" si="0"/>
        <v/>
      </c>
      <c r="M28" t="str">
        <f t="shared" si="2"/>
        <v>revenue, depreciation &amp; amortization expense</v>
      </c>
      <c r="T28">
        <f>IF(U28 &lt;&gt; "",7, 0)</f>
        <v>0</v>
      </c>
      <c r="U28" t="str">
        <f>IF(I171="pos_trend",B171,"")</f>
        <v/>
      </c>
      <c r="V28" t="str">
        <f t="shared" si="1"/>
        <v/>
      </c>
      <c r="W28" t="str">
        <f t="shared" si="3"/>
        <v>, non-operating interest income</v>
      </c>
    </row>
    <row r="29" spans="1:23" x14ac:dyDescent="0.3">
      <c r="A29" s="1">
        <v>2</v>
      </c>
      <c r="B29" t="s">
        <v>44</v>
      </c>
      <c r="C29">
        <v>0.13</v>
      </c>
      <c r="D29">
        <v>0.08</v>
      </c>
      <c r="E29">
        <v>0.8</v>
      </c>
      <c r="F29">
        <v>0.91</v>
      </c>
      <c r="J29">
        <f>IF(K29 &lt;&gt; "",8, 0)</f>
        <v>0</v>
      </c>
      <c r="K29" t="str">
        <f>IF(I174="pos_trend",B174,"")</f>
        <v/>
      </c>
      <c r="L29" t="str">
        <f t="shared" si="0"/>
        <v/>
      </c>
      <c r="M29" t="str">
        <f t="shared" si="2"/>
        <v>revenue, depreciation &amp; amortization expense</v>
      </c>
      <c r="T29">
        <f>IF(U29 &lt;&gt; "",8, 0)</f>
        <v>0</v>
      </c>
      <c r="U29" t="str">
        <f>IF(I172="pos_trend",B172,"")</f>
        <v/>
      </c>
      <c r="V29" t="str">
        <f t="shared" si="1"/>
        <v/>
      </c>
      <c r="W29" t="str">
        <f t="shared" si="3"/>
        <v>, non-operating interest income</v>
      </c>
    </row>
    <row r="30" spans="1:23" x14ac:dyDescent="0.3">
      <c r="A30" s="1">
        <v>3</v>
      </c>
      <c r="B30" t="s">
        <v>45</v>
      </c>
      <c r="C30">
        <v>0.19</v>
      </c>
      <c r="D30">
        <v>0.12</v>
      </c>
      <c r="E30">
        <v>0.94</v>
      </c>
      <c r="F30">
        <v>1.2</v>
      </c>
      <c r="J30">
        <f>IF(K30 &lt;&gt; "",9, 0)</f>
        <v>0</v>
      </c>
      <c r="K30" t="str">
        <f>IF(I185="pos_trend",B185,"")</f>
        <v/>
      </c>
      <c r="L30" t="str">
        <f t="shared" si="0"/>
        <v/>
      </c>
      <c r="M30" t="str">
        <f t="shared" si="2"/>
        <v>revenue, depreciation &amp; amortization expense</v>
      </c>
      <c r="T30">
        <f>IF(U30 &lt;&gt; "",9, 0)</f>
        <v>0</v>
      </c>
      <c r="U30" t="str">
        <f>IF(I178="pos_trend",B178,"")</f>
        <v/>
      </c>
      <c r="V30" t="str">
        <f t="shared" si="1"/>
        <v/>
      </c>
      <c r="W30" t="str">
        <f t="shared" si="3"/>
        <v>, non-operating interest income</v>
      </c>
    </row>
    <row r="31" spans="1:23" x14ac:dyDescent="0.3">
      <c r="A31" s="1">
        <v>4</v>
      </c>
      <c r="B31" t="s">
        <v>46</v>
      </c>
      <c r="C31">
        <v>0.14000000000000001</v>
      </c>
      <c r="D31">
        <v>7.0000000000000007E-2</v>
      </c>
      <c r="E31">
        <v>0.75</v>
      </c>
      <c r="F31">
        <v>0.85</v>
      </c>
      <c r="J31">
        <f>IF(K31 &lt;&gt; "",10, 0)</f>
        <v>0</v>
      </c>
      <c r="K31" t="str">
        <f>IF(I186="pos_trend",B186,"")</f>
        <v/>
      </c>
      <c r="L31" t="str">
        <f t="shared" si="0"/>
        <v/>
      </c>
      <c r="M31" t="str">
        <f t="shared" si="2"/>
        <v>revenue, depreciation &amp; amortization expense</v>
      </c>
      <c r="T31">
        <f>IF(U31 &lt;&gt; "",10, 0)</f>
        <v>0</v>
      </c>
      <c r="U31" t="str">
        <f>IF(I199="pos_trend",B199,"")</f>
        <v/>
      </c>
      <c r="V31" t="str">
        <f t="shared" si="1"/>
        <v/>
      </c>
      <c r="W31" t="str">
        <f t="shared" si="3"/>
        <v>, non-operating interest income</v>
      </c>
    </row>
    <row r="32" spans="1:23" x14ac:dyDescent="0.3">
      <c r="J32">
        <f>IF(K32 &lt;&gt; "",11, 0)</f>
        <v>0</v>
      </c>
      <c r="K32" t="str">
        <f>IF(I187="pos_trend",B187,"")</f>
        <v/>
      </c>
      <c r="L32" t="str">
        <f t="shared" si="0"/>
        <v/>
      </c>
      <c r="M32" t="str">
        <f t="shared" si="2"/>
        <v>revenue, depreciation &amp; amortization expense</v>
      </c>
      <c r="T32">
        <f>IF(U32 &lt;&gt; "",11, 0)</f>
        <v>0</v>
      </c>
      <c r="U32" t="str">
        <f>IF(I209="pos_trend",B209,"")</f>
        <v/>
      </c>
      <c r="V32" t="str">
        <f t="shared" si="1"/>
        <v/>
      </c>
      <c r="W32" t="str">
        <f t="shared" si="3"/>
        <v>, non-operating interest income</v>
      </c>
    </row>
    <row r="33" spans="1:23" x14ac:dyDescent="0.3">
      <c r="B33" s="1" t="s">
        <v>47</v>
      </c>
      <c r="C33" s="1" t="s">
        <v>38</v>
      </c>
      <c r="D33" s="1" t="s">
        <v>39</v>
      </c>
      <c r="E33" s="1" t="s">
        <v>40</v>
      </c>
      <c r="F33" s="1" t="s">
        <v>41</v>
      </c>
      <c r="J33">
        <f>IF(K33 &lt;&gt; "",12, 0)</f>
        <v>12</v>
      </c>
      <c r="K33" t="str">
        <f>IF(I195="pos_trend",B195,"")</f>
        <v>Fiscal year is January-December. All values USD millions.</v>
      </c>
      <c r="L33" t="str">
        <f t="shared" si="0"/>
        <v>fiscal year is january-december. all values usd millions.</v>
      </c>
      <c r="M33" t="str">
        <f t="shared" si="2"/>
        <v>revenue, depreciation &amp; amortization expense, fiscal year is january-december. all values usd millions.</v>
      </c>
      <c r="T33">
        <f>IF(U33 &lt;&gt; "",12, 0)</f>
        <v>0</v>
      </c>
      <c r="U33" t="str">
        <f>IF(I231="pos_trend",B231,"")</f>
        <v/>
      </c>
      <c r="V33" t="str">
        <f t="shared" si="1"/>
        <v/>
      </c>
      <c r="W33" t="str">
        <f t="shared" si="3"/>
        <v>, non-operating interest income</v>
      </c>
    </row>
    <row r="34" spans="1:23" x14ac:dyDescent="0.3">
      <c r="A34" s="1">
        <v>0</v>
      </c>
      <c r="B34" t="s">
        <v>42</v>
      </c>
      <c r="C34" t="s">
        <v>48</v>
      </c>
      <c r="D34" t="s">
        <v>48</v>
      </c>
      <c r="E34" t="s">
        <v>48</v>
      </c>
      <c r="F34" t="s">
        <v>1269</v>
      </c>
      <c r="J34">
        <f>IF(K34 &lt;&gt; "",13, 0)</f>
        <v>0</v>
      </c>
      <c r="K34" t="str">
        <f>IF(I196="pos_trend",B196,"")</f>
        <v/>
      </c>
      <c r="L34" t="str">
        <f t="shared" si="0"/>
        <v/>
      </c>
      <c r="M34" t="str">
        <f t="shared" si="2"/>
        <v>revenue, depreciation &amp; amortization expense, fiscal year is january-december. all values usd millions.</v>
      </c>
      <c r="T34">
        <f>IF(U34 &lt;&gt; "",13, 0)</f>
        <v>0</v>
      </c>
      <c r="U34" t="str">
        <f>IF(I251="pos_trend",B251,"")</f>
        <v/>
      </c>
      <c r="V34" t="str">
        <f t="shared" si="1"/>
        <v/>
      </c>
      <c r="W34" t="str">
        <f t="shared" si="3"/>
        <v>, non-operating interest income</v>
      </c>
    </row>
    <row r="35" spans="1:23" x14ac:dyDescent="0.3">
      <c r="A35" s="1">
        <v>1</v>
      </c>
      <c r="B35" t="s">
        <v>43</v>
      </c>
      <c r="C35" t="s">
        <v>1270</v>
      </c>
      <c r="D35" t="s">
        <v>1271</v>
      </c>
      <c r="E35" t="s">
        <v>1272</v>
      </c>
      <c r="F35" t="s">
        <v>1273</v>
      </c>
      <c r="J35">
        <f>IF(K35 &lt;&gt; "",14, 0)</f>
        <v>0</v>
      </c>
      <c r="K35" t="str">
        <f>IF(I201="pos_trend",B201,"")</f>
        <v/>
      </c>
      <c r="L35" t="str">
        <f t="shared" si="0"/>
        <v/>
      </c>
      <c r="M35" t="str">
        <f t="shared" si="2"/>
        <v>revenue, depreciation &amp; amortization expense, fiscal year is january-december. all values usd millions.</v>
      </c>
      <c r="T35">
        <f>IF(U35 &lt;&gt; "",14, 0)</f>
        <v>0</v>
      </c>
      <c r="U35" t="str">
        <f>IF(I279="pos_trend",B279,"")</f>
        <v/>
      </c>
      <c r="V35" t="str">
        <f t="shared" si="1"/>
        <v/>
      </c>
      <c r="W35" t="str">
        <f t="shared" si="3"/>
        <v>, non-operating interest income</v>
      </c>
    </row>
    <row r="36" spans="1:23" x14ac:dyDescent="0.3">
      <c r="A36" s="1">
        <v>2</v>
      </c>
      <c r="B36" t="s">
        <v>44</v>
      </c>
      <c r="C36" t="s">
        <v>1274</v>
      </c>
      <c r="D36" t="s">
        <v>1275</v>
      </c>
      <c r="E36" t="s">
        <v>1276</v>
      </c>
      <c r="F36" t="s">
        <v>1277</v>
      </c>
      <c r="J36">
        <f>IF(K36 &lt;&gt; "",15, 0)</f>
        <v>0</v>
      </c>
      <c r="K36" t="str">
        <f>IF(I202="pos_trend",B202,"")</f>
        <v/>
      </c>
      <c r="L36" t="str">
        <f t="shared" si="0"/>
        <v/>
      </c>
      <c r="M36" t="str">
        <f t="shared" si="2"/>
        <v>revenue, depreciation &amp; amortization expense, fiscal year is january-december. all values usd millions.</v>
      </c>
      <c r="T36">
        <f>IF(U36 &lt;&gt; "",15, 0)</f>
        <v>0</v>
      </c>
      <c r="U36" t="str">
        <f>IF(I336="pos_trend",B336,"")</f>
        <v/>
      </c>
      <c r="V36" t="str">
        <f t="shared" si="1"/>
        <v/>
      </c>
      <c r="W36" t="str">
        <f t="shared" si="3"/>
        <v>, non-operating interest income</v>
      </c>
    </row>
    <row r="37" spans="1:23" x14ac:dyDescent="0.3">
      <c r="A37" s="1">
        <v>3</v>
      </c>
      <c r="B37" t="s">
        <v>45</v>
      </c>
      <c r="C37" t="s">
        <v>1278</v>
      </c>
      <c r="D37" t="s">
        <v>1279</v>
      </c>
      <c r="E37" t="s">
        <v>1280</v>
      </c>
      <c r="F37" t="s">
        <v>1281</v>
      </c>
      <c r="J37">
        <f>IF(K37 &lt;&gt; "",16, 0)</f>
        <v>0</v>
      </c>
      <c r="K37" t="str">
        <f>IF(I203="pos_trend",B203,"")</f>
        <v/>
      </c>
      <c r="L37" t="str">
        <f t="shared" si="0"/>
        <v/>
      </c>
      <c r="M37" t="str">
        <f t="shared" si="2"/>
        <v>revenue, depreciation &amp; amortization expense, fiscal year is january-december. all values usd millions.</v>
      </c>
      <c r="T37">
        <f>IF(U37 &lt;&gt; "",16, 0)</f>
        <v>16</v>
      </c>
      <c r="U37" t="str">
        <f>IF(I235="pos_trend",B235,"")</f>
        <v>Additional Paid-In Capital/Capital Surplus</v>
      </c>
      <c r="V37" t="str">
        <f t="shared" si="1"/>
        <v>additional paid-in capital/capital surplus</v>
      </c>
      <c r="W37" t="str">
        <f t="shared" si="3"/>
        <v>, non-operating interest income, additional paid-in capital/capital surplus</v>
      </c>
    </row>
    <row r="38" spans="1:23" x14ac:dyDescent="0.3">
      <c r="A38" s="1">
        <v>4</v>
      </c>
      <c r="B38" t="s">
        <v>61</v>
      </c>
      <c r="C38" t="s">
        <v>1282</v>
      </c>
      <c r="D38" t="s">
        <v>1283</v>
      </c>
      <c r="E38" t="s">
        <v>1284</v>
      </c>
      <c r="F38" t="s">
        <v>1272</v>
      </c>
      <c r="J38">
        <f>IF(K38 &lt;&gt; "",17, 0)</f>
        <v>0</v>
      </c>
      <c r="K38" t="str">
        <f>IF(I351="pos_trend",B351,"")</f>
        <v/>
      </c>
      <c r="L38" t="str">
        <f t="shared" si="0"/>
        <v/>
      </c>
      <c r="M38" t="str">
        <f t="shared" si="2"/>
        <v>revenue, depreciation &amp; amortization expense, fiscal year is january-december. all values usd millions.</v>
      </c>
      <c r="T38">
        <f>IF(U38 &lt;&gt; "",17, 0)</f>
        <v>17</v>
      </c>
      <c r="U38" t="str">
        <f>IF(I236="pos_trend",B236,"")</f>
        <v>Retained Earnings</v>
      </c>
      <c r="V38" t="str">
        <f t="shared" si="1"/>
        <v>retained earnings</v>
      </c>
      <c r="W38" t="str">
        <f t="shared" si="3"/>
        <v>, non-operating interest income, additional paid-in capital/capital surplus, retained earnings</v>
      </c>
    </row>
    <row r="39" spans="1:23" x14ac:dyDescent="0.3">
      <c r="A39" s="1">
        <v>5</v>
      </c>
      <c r="B39" t="s">
        <v>65</v>
      </c>
      <c r="C39" t="s">
        <v>1285</v>
      </c>
      <c r="D39" t="s">
        <v>1286</v>
      </c>
      <c r="E39" t="s">
        <v>1287</v>
      </c>
      <c r="F39" t="s">
        <v>1288</v>
      </c>
      <c r="K39" t="str">
        <f>IF(I352="pos_trend",B352,"")</f>
        <v/>
      </c>
      <c r="M39" t="str">
        <f t="shared" si="2"/>
        <v>revenue, depreciation &amp; amortization expense, fiscal year is january-december. all values usd millions.</v>
      </c>
      <c r="W39" t="str">
        <f t="shared" si="3"/>
        <v>, non-operating interest income, additional paid-in capital/capital surplus, retained earnings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revenue, depreciation &amp; amortization expense, and fiscal year is january-december. all values usd millions.</v>
      </c>
      <c r="T40">
        <f>MAX(T22:T39)</f>
        <v>17</v>
      </c>
      <c r="U40" t="str">
        <f>VLOOKUP(T40,T22:U39,2,FALSE)</f>
        <v>Retained Earnings</v>
      </c>
      <c r="W40" t="str">
        <f>IF(IFERROR(FIND(",",W39),TRUE)=TRUE,W39,IF(NOT(EXACT(U40,UPPER(U40))),SUBSTITUTE(W39,LOWER(U40),"and "&amp;LOWER(U40)),SUBSTITUTE(W39,U40,"and "&amp;U40)))</f>
        <v>, non-operating interest income, additional paid-in capital/capital surplus, and retained earnings</v>
      </c>
    </row>
    <row r="41" spans="1:23" x14ac:dyDescent="0.3">
      <c r="B41" s="1" t="s">
        <v>70</v>
      </c>
      <c r="C41" s="1" t="s">
        <v>71</v>
      </c>
      <c r="D41" s="1" t="s">
        <v>72</v>
      </c>
      <c r="E41" s="1" t="s">
        <v>73</v>
      </c>
      <c r="F41" s="1" t="s">
        <v>74</v>
      </c>
    </row>
    <row r="42" spans="1:23" x14ac:dyDescent="0.3">
      <c r="A42" s="1">
        <v>0</v>
      </c>
      <c r="B42" t="s">
        <v>75</v>
      </c>
      <c r="C42" t="s">
        <v>87</v>
      </c>
      <c r="D42" t="s">
        <v>1289</v>
      </c>
      <c r="E42" t="s">
        <v>1290</v>
      </c>
      <c r="F42" t="s">
        <v>1291</v>
      </c>
      <c r="K42" t="str">
        <f>SUBSTITUTE(IF(M40&lt;&gt;"", D1 &amp; " has managed to increase " &amp; M40 &amp; " each year since " &amp; C144, "No positive trends")," , "," ")</f>
        <v>American Campus Communities has managed to increase revenue, depreciation &amp; amortization expense, and fiscal year is january-december. all values usd millions. each year since 2012</v>
      </c>
      <c r="U42" t="str">
        <f>SUBSTITUTE(IF(W40&lt;&gt;"", D1 &amp; " has managed to increase " &amp; W40 &amp; " each year since " &amp; C144, "No positive trends")," , "," ")</f>
        <v>American Campus Communities has managed to increase non-operating interest income, additional paid-in capital/capital surplus, and retained earnings each year since 2012</v>
      </c>
    </row>
    <row r="43" spans="1:23" x14ac:dyDescent="0.3">
      <c r="A43" s="1">
        <v>1</v>
      </c>
      <c r="B43" t="s">
        <v>79</v>
      </c>
      <c r="C43" t="s">
        <v>1292</v>
      </c>
      <c r="D43" t="s">
        <v>804</v>
      </c>
      <c r="E43" t="s">
        <v>1293</v>
      </c>
      <c r="F43" t="s">
        <v>24</v>
      </c>
    </row>
    <row r="44" spans="1:23" x14ac:dyDescent="0.3">
      <c r="A44" s="1">
        <v>2</v>
      </c>
      <c r="B44" t="s">
        <v>84</v>
      </c>
      <c r="C44" t="s">
        <v>1294</v>
      </c>
      <c r="D44" t="s">
        <v>1295</v>
      </c>
      <c r="E44" t="s">
        <v>1296</v>
      </c>
      <c r="F44" t="s">
        <v>1297</v>
      </c>
    </row>
    <row r="45" spans="1:23" x14ac:dyDescent="0.3">
      <c r="A45" s="1">
        <v>3</v>
      </c>
      <c r="B45" t="s">
        <v>89</v>
      </c>
      <c r="C45" t="s">
        <v>1298</v>
      </c>
      <c r="D45" t="s">
        <v>1299</v>
      </c>
      <c r="E45" t="s">
        <v>1300</v>
      </c>
      <c r="F45" t="s">
        <v>1301</v>
      </c>
    </row>
    <row r="47" spans="1:23" x14ac:dyDescent="0.3">
      <c r="B47" s="1" t="s">
        <v>94</v>
      </c>
      <c r="C47" s="1" t="s">
        <v>38</v>
      </c>
      <c r="D47" s="1" t="s">
        <v>39</v>
      </c>
      <c r="E47" s="1" t="s">
        <v>40</v>
      </c>
      <c r="F47" s="1" t="s">
        <v>41</v>
      </c>
    </row>
    <row r="48" spans="1:23" x14ac:dyDescent="0.3">
      <c r="A48" s="1">
        <v>0</v>
      </c>
      <c r="B48" t="s">
        <v>95</v>
      </c>
      <c r="C48">
        <v>0.15</v>
      </c>
      <c r="D48">
        <v>0.1</v>
      </c>
      <c r="E48">
        <v>0.85</v>
      </c>
      <c r="F48">
        <v>1.01</v>
      </c>
    </row>
    <row r="49" spans="1:14" x14ac:dyDescent="0.3">
      <c r="A49" s="1">
        <v>1</v>
      </c>
      <c r="B49" t="s">
        <v>96</v>
      </c>
      <c r="C49">
        <v>0.17</v>
      </c>
      <c r="D49">
        <v>0.1</v>
      </c>
      <c r="E49">
        <v>0.86</v>
      </c>
      <c r="F49">
        <v>1</v>
      </c>
    </row>
    <row r="50" spans="1:14" x14ac:dyDescent="0.3">
      <c r="A50" s="1">
        <v>2</v>
      </c>
      <c r="B50" t="s">
        <v>97</v>
      </c>
      <c r="C50">
        <v>0.17</v>
      </c>
      <c r="D50">
        <v>0.1</v>
      </c>
      <c r="E50">
        <v>0.86</v>
      </c>
      <c r="F50">
        <v>1</v>
      </c>
    </row>
    <row r="51" spans="1:14" x14ac:dyDescent="0.3">
      <c r="A51" s="1">
        <v>3</v>
      </c>
      <c r="B51" t="s">
        <v>98</v>
      </c>
      <c r="C51">
        <v>0.17</v>
      </c>
      <c r="D51">
        <v>0.1</v>
      </c>
      <c r="E51">
        <v>0.86</v>
      </c>
      <c r="F51">
        <v>1</v>
      </c>
    </row>
    <row r="52" spans="1:14" x14ac:dyDescent="0.3">
      <c r="A52" s="1">
        <v>4</v>
      </c>
      <c r="B52" t="s">
        <v>99</v>
      </c>
      <c r="C52">
        <v>0.18</v>
      </c>
      <c r="D52">
        <v>0.1</v>
      </c>
      <c r="E52">
        <v>0.87</v>
      </c>
      <c r="F52">
        <v>1.01</v>
      </c>
    </row>
    <row r="54" spans="1:14" x14ac:dyDescent="0.3">
      <c r="B54" s="1" t="s">
        <v>100</v>
      </c>
      <c r="C54" s="1" t="s">
        <v>38</v>
      </c>
      <c r="D54" s="1" t="s">
        <v>39</v>
      </c>
      <c r="E54" s="1" t="s">
        <v>40</v>
      </c>
      <c r="F54" s="1" t="s">
        <v>41</v>
      </c>
    </row>
    <row r="55" spans="1:14" x14ac:dyDescent="0.3">
      <c r="A55" s="1">
        <v>0</v>
      </c>
      <c r="B55" t="s">
        <v>101</v>
      </c>
      <c r="C55">
        <v>1</v>
      </c>
      <c r="D55">
        <v>1</v>
      </c>
      <c r="E55">
        <v>1</v>
      </c>
      <c r="F55">
        <v>3</v>
      </c>
    </row>
    <row r="56" spans="1:14" x14ac:dyDescent="0.3">
      <c r="A56" s="1">
        <v>1</v>
      </c>
      <c r="B56" t="s">
        <v>102</v>
      </c>
      <c r="C56">
        <v>1</v>
      </c>
      <c r="D56">
        <v>1</v>
      </c>
      <c r="E56">
        <v>1</v>
      </c>
      <c r="F56">
        <v>4</v>
      </c>
    </row>
    <row r="57" spans="1:14" x14ac:dyDescent="0.3">
      <c r="A57" s="1">
        <v>2</v>
      </c>
      <c r="B57" t="s">
        <v>103</v>
      </c>
      <c r="C57">
        <v>3</v>
      </c>
      <c r="D57">
        <v>1</v>
      </c>
      <c r="E57">
        <v>2</v>
      </c>
      <c r="F57">
        <v>1</v>
      </c>
    </row>
    <row r="58" spans="1:14" x14ac:dyDescent="0.3">
      <c r="A58" s="1">
        <v>3</v>
      </c>
      <c r="B58" t="s">
        <v>104</v>
      </c>
    </row>
    <row r="60" spans="1:14" x14ac:dyDescent="0.3">
      <c r="B60" s="1" t="s">
        <v>105</v>
      </c>
      <c r="C60" s="1" t="s">
        <v>1302</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ACC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1303</v>
      </c>
      <c r="F61">
        <v>0.19</v>
      </c>
      <c r="I61" t="str">
        <f t="shared" si="4"/>
        <v>N/A</v>
      </c>
      <c r="J61">
        <f t="shared" si="5"/>
        <v>7.0999999999999994E-2</v>
      </c>
      <c r="K61">
        <f t="shared" si="6"/>
        <v>0</v>
      </c>
      <c r="L61">
        <f t="shared" si="7"/>
        <v>0</v>
      </c>
      <c r="M61">
        <f t="shared" si="8"/>
        <v>0.19</v>
      </c>
      <c r="N61">
        <f t="shared" si="9"/>
        <v>0</v>
      </c>
    </row>
    <row r="62" spans="1:14" x14ac:dyDescent="0.3">
      <c r="A62" s="1">
        <v>1</v>
      </c>
      <c r="B62" t="s">
        <v>112</v>
      </c>
      <c r="C62" t="s">
        <v>1304</v>
      </c>
      <c r="F62">
        <v>0.22</v>
      </c>
      <c r="I62" t="str">
        <f t="shared" si="4"/>
        <v>N/A</v>
      </c>
      <c r="J62">
        <f t="shared" si="5"/>
        <v>0.42899999999999999</v>
      </c>
      <c r="K62">
        <f t="shared" si="6"/>
        <v>0</v>
      </c>
      <c r="L62">
        <f t="shared" si="7"/>
        <v>0</v>
      </c>
      <c r="M62">
        <f t="shared" si="8"/>
        <v>0.22</v>
      </c>
      <c r="N62">
        <f t="shared" si="9"/>
        <v>0</v>
      </c>
    </row>
    <row r="63" spans="1:14" x14ac:dyDescent="0.3">
      <c r="A63" s="1">
        <v>2</v>
      </c>
      <c r="B63" t="s">
        <v>114</v>
      </c>
      <c r="C63" t="s">
        <v>1305</v>
      </c>
      <c r="F63">
        <v>0.08</v>
      </c>
      <c r="I63" t="str">
        <f t="shared" si="4"/>
        <v>N/A</v>
      </c>
      <c r="J63">
        <f t="shared" si="5"/>
        <v>0.13300000000000001</v>
      </c>
      <c r="K63">
        <f t="shared" si="6"/>
        <v>0</v>
      </c>
      <c r="L63">
        <f t="shared" si="7"/>
        <v>0</v>
      </c>
      <c r="M63">
        <f t="shared" si="8"/>
        <v>0.08</v>
      </c>
      <c r="N63">
        <f t="shared" si="9"/>
        <v>0</v>
      </c>
    </row>
    <row r="64" spans="1:14" x14ac:dyDescent="0.3">
      <c r="A64" s="1">
        <v>3</v>
      </c>
      <c r="B64" t="s">
        <v>116</v>
      </c>
      <c r="C64" t="s">
        <v>1306</v>
      </c>
      <c r="F64">
        <v>0.12</v>
      </c>
      <c r="I64" t="str">
        <f t="shared" si="4"/>
        <v>N/A</v>
      </c>
      <c r="J64">
        <f t="shared" si="5"/>
        <v>0.188</v>
      </c>
      <c r="K64">
        <f t="shared" si="6"/>
        <v>0</v>
      </c>
      <c r="L64">
        <f t="shared" si="7"/>
        <v>0</v>
      </c>
      <c r="M64">
        <f t="shared" si="8"/>
        <v>0.12</v>
      </c>
      <c r="N64">
        <f t="shared" si="9"/>
        <v>0</v>
      </c>
    </row>
    <row r="65" spans="1:14" x14ac:dyDescent="0.3">
      <c r="A65" s="1">
        <v>4</v>
      </c>
      <c r="B65" t="s">
        <v>118</v>
      </c>
      <c r="C65" t="s">
        <v>309</v>
      </c>
      <c r="F65">
        <v>0.08</v>
      </c>
      <c r="I65" t="str">
        <f t="shared" si="4"/>
        <v>N/A</v>
      </c>
      <c r="J65">
        <f t="shared" si="5"/>
        <v>0.2457</v>
      </c>
      <c r="K65">
        <f t="shared" si="6"/>
        <v>0</v>
      </c>
      <c r="L65">
        <f t="shared" si="7"/>
        <v>0</v>
      </c>
      <c r="M65">
        <f t="shared" si="8"/>
        <v>0.08</v>
      </c>
      <c r="N65">
        <f t="shared" si="9"/>
        <v>0</v>
      </c>
    </row>
    <row r="66" spans="1:14" x14ac:dyDescent="0.3">
      <c r="A66" s="1">
        <v>5</v>
      </c>
      <c r="B66" t="s">
        <v>120</v>
      </c>
      <c r="C66" t="s">
        <v>1307</v>
      </c>
      <c r="I66" t="str">
        <f t="shared" si="4"/>
        <v>N/A</v>
      </c>
      <c r="J66">
        <f t="shared" si="5"/>
        <v>-5.5300000000000002E-2</v>
      </c>
      <c r="K66">
        <f t="shared" si="6"/>
        <v>0</v>
      </c>
      <c r="L66">
        <f t="shared" si="7"/>
        <v>0</v>
      </c>
      <c r="M66">
        <f t="shared" si="8"/>
        <v>0</v>
      </c>
      <c r="N66">
        <f t="shared" si="9"/>
        <v>0</v>
      </c>
    </row>
    <row r="67" spans="1:14" x14ac:dyDescent="0.3">
      <c r="D67" t="s">
        <v>122</v>
      </c>
      <c r="E67" t="str">
        <f>C1</f>
        <v>American Campus Communities, Inc. (ACC)</v>
      </c>
      <c r="I67" t="str">
        <f t="shared" si="4"/>
        <v>N/A</v>
      </c>
      <c r="J67">
        <f t="shared" si="5"/>
        <v>0</v>
      </c>
      <c r="K67" t="str">
        <f t="shared" si="6"/>
        <v>Comp Average</v>
      </c>
      <c r="L67" t="str">
        <f t="shared" si="7"/>
        <v>American Campus Communities, Inc. (ACC)</v>
      </c>
      <c r="M67">
        <f t="shared" si="8"/>
        <v>0</v>
      </c>
      <c r="N67">
        <f t="shared" si="9"/>
        <v>0</v>
      </c>
    </row>
    <row r="68" spans="1:14" x14ac:dyDescent="0.3">
      <c r="A68" s="1">
        <v>0</v>
      </c>
      <c r="B68" t="s">
        <v>123</v>
      </c>
      <c r="C68" t="s">
        <v>1308</v>
      </c>
      <c r="D68">
        <f ca="1">AVERAGE(VALUE(INDIRECT("J"&amp;(MATCH(B68,B69:B500,0)+68))),VALUE(INDIRECT("J"&amp;(MATCH(B68,B69:B500,0)+79))),VALUE(INDIRECT("J"&amp;(MATCH(B68,B69:B500,0)+90))),VALUE(INDIRECT("J"&amp;(MATCH(B68,B69:B500,0)+101))))</f>
        <v>5037500000</v>
      </c>
      <c r="E68" t="str">
        <f t="shared" ref="E68:E76" ca="1" si="10">IF(AND(C68&lt;&gt;"",D68&lt;&gt;0),IF(VALUE(J68)&gt;VALUE(K68),"above average","below average"),"no data")</f>
        <v>above average</v>
      </c>
      <c r="I68" t="str">
        <f t="shared" ca="1" si="4"/>
        <v>N/A</v>
      </c>
      <c r="J68">
        <f t="shared" si="5"/>
        <v>6560000000</v>
      </c>
      <c r="K68">
        <f t="shared" ca="1" si="6"/>
        <v>5037500000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1309</v>
      </c>
      <c r="D70">
        <f ca="1">AVERAGE(VALUE(INDIRECT("J"&amp;(MATCH(B70,B71:B502,0)+70))),VALUE(INDIRECT("J"&amp;(MATCH(B70,B71:B502,0)+81))),VALUE(INDIRECT("J"&amp;(MATCH(B70,B71:B502,0)+92))),VALUE(INDIRECT("J"&amp;(MATCH(B70,B71:B502,0)+103))))</f>
        <v>31.2</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74.95</v>
      </c>
      <c r="K70">
        <f t="shared" ca="1" si="6"/>
        <v>31.2</v>
      </c>
      <c r="L70" t="str">
        <f t="shared" ca="1" si="7"/>
        <v>above average</v>
      </c>
      <c r="M70" t="str">
        <f t="shared" ca="1" si="8"/>
        <v>trailing p/e</v>
      </c>
      <c r="N70" t="str">
        <f t="shared" ca="1" si="9"/>
        <v>trailing p/e</v>
      </c>
    </row>
    <row r="71" spans="1:14" x14ac:dyDescent="0.3">
      <c r="A71" s="1">
        <v>3</v>
      </c>
      <c r="B71" t="s">
        <v>128</v>
      </c>
      <c r="C71" t="s">
        <v>1310</v>
      </c>
      <c r="D71">
        <f ca="1">AVERAGE(VALUE(INDIRECT("J"&amp;(MATCH(B71,B72:B503,0)+71))),VALUE(INDIRECT("J"&amp;(MATCH(B71,B72:B503,0)+82))),VALUE(INDIRECT("J"&amp;(MATCH(B71,B72:B503,0)+93))),VALUE(INDIRECT("J"&amp;(MATCH(B71,B72:B503,0)+104))))</f>
        <v>55.14</v>
      </c>
      <c r="E71" t="str">
        <f t="shared" ca="1" si="10"/>
        <v>below average</v>
      </c>
      <c r="F71" t="str">
        <f t="shared" ca="1" si="11"/>
        <v/>
      </c>
      <c r="G71" t="str">
        <f t="shared" ref="G71:G76" ca="1" si="12">IF(F71&lt;&gt;"", G70 &amp; ", " &amp; IFERROR(LEFT(F71,FIND("(",F71) - 2),F71),G70)</f>
        <v>trailing p/e</v>
      </c>
      <c r="I71" t="str">
        <f t="shared" ca="1" si="4"/>
        <v>N/A</v>
      </c>
      <c r="J71" t="str">
        <f t="shared" si="5"/>
        <v>48.31</v>
      </c>
      <c r="K71">
        <f t="shared" ca="1" si="6"/>
        <v>55.14</v>
      </c>
      <c r="L71" t="str">
        <f t="shared" ca="1" si="7"/>
        <v>below average</v>
      </c>
      <c r="M71" t="str">
        <f t="shared" ca="1" si="8"/>
        <v/>
      </c>
      <c r="N71" t="str">
        <f t="shared" ca="1" si="9"/>
        <v>trailing p/e</v>
      </c>
    </row>
    <row r="72" spans="1:14" x14ac:dyDescent="0.3">
      <c r="A72" s="1">
        <v>4</v>
      </c>
      <c r="B72" t="s">
        <v>130</v>
      </c>
      <c r="C72" t="s">
        <v>1311</v>
      </c>
      <c r="D72">
        <f ca="1">AVERAGE(VALUE(INDIRECT("J"&amp;(MATCH(B72,B73:B504,0)+72))),VALUE(INDIRECT("J"&amp;(MATCH(B72,B73:B504,0)+83))),VALUE(INDIRECT("J"&amp;(MATCH(B72,B73:B504,0)+94))),VALUE(INDIRECT("J"&amp;(MATCH(B72,B73:B504,0)+105))))</f>
        <v>8.7200000000000006</v>
      </c>
      <c r="E72" t="str">
        <f t="shared" ca="1" si="10"/>
        <v>below average</v>
      </c>
      <c r="F72" t="str">
        <f t="shared" ca="1" si="11"/>
        <v/>
      </c>
      <c r="G72" t="str">
        <f t="shared" ca="1" si="12"/>
        <v>trailing p/e</v>
      </c>
      <c r="I72" t="str">
        <f t="shared" ca="1" si="4"/>
        <v>N/A</v>
      </c>
      <c r="J72" t="str">
        <f t="shared" si="5"/>
        <v>2.34</v>
      </c>
      <c r="K72">
        <f t="shared" ca="1" si="6"/>
        <v>8.7200000000000006</v>
      </c>
      <c r="L72" t="str">
        <f t="shared" ca="1" si="7"/>
        <v>below average</v>
      </c>
      <c r="M72" t="str">
        <f t="shared" ca="1" si="8"/>
        <v/>
      </c>
      <c r="N72" t="str">
        <f t="shared" ca="1" si="9"/>
        <v>trailing p/e</v>
      </c>
    </row>
    <row r="73" spans="1:14" x14ac:dyDescent="0.3">
      <c r="A73" s="1">
        <v>5</v>
      </c>
      <c r="B73" t="s">
        <v>132</v>
      </c>
      <c r="C73" t="s">
        <v>1312</v>
      </c>
      <c r="D73">
        <f ca="1">AVERAGE(VALUE(INDIRECT("J"&amp;(MATCH(B73,B74:B505,0)+73))),VALUE(INDIRECT("J"&amp;(MATCH(B73,B74:B505,0)+84))),VALUE(INDIRECT("J"&amp;(MATCH(B73,B74:B505,0)+95))),VALUE(INDIRECT("J"&amp;(MATCH(B73,B74:B505,0)+106))))</f>
        <v>8.0975000000000001</v>
      </c>
      <c r="E73" t="str">
        <f t="shared" ca="1" si="10"/>
        <v>above average</v>
      </c>
      <c r="F73" t="str">
        <f t="shared" ca="1" si="11"/>
        <v>price/sales (ttm)</v>
      </c>
      <c r="G73" t="str">
        <f t="shared" ca="1" si="12"/>
        <v>trailing p/e, price/sales</v>
      </c>
      <c r="I73" t="str">
        <f t="shared" ca="1" si="4"/>
        <v>N/A</v>
      </c>
      <c r="J73" t="str">
        <f t="shared" si="5"/>
        <v>8.42</v>
      </c>
      <c r="K73">
        <f t="shared" ca="1" si="6"/>
        <v>8.0975000000000001</v>
      </c>
      <c r="L73" t="str">
        <f t="shared" ca="1" si="7"/>
        <v>above average</v>
      </c>
      <c r="M73" t="str">
        <f t="shared" ca="1" si="8"/>
        <v>price/sales (ttm)</v>
      </c>
      <c r="N73" t="str">
        <f t="shared" ca="1" si="9"/>
        <v>trailing p/e, price/sales</v>
      </c>
    </row>
    <row r="74" spans="1:14" x14ac:dyDescent="0.3">
      <c r="A74" s="1">
        <v>6</v>
      </c>
      <c r="B74" t="s">
        <v>134</v>
      </c>
      <c r="C74" t="s">
        <v>1313</v>
      </c>
      <c r="D74">
        <f ca="1">AVERAGE(VALUE(INDIRECT("J"&amp;(MATCH(B74,B75:B506,0)+74))),VALUE(INDIRECT("J"&amp;(MATCH(B74,B75:B506,0)+85))),VALUE(INDIRECT("J"&amp;(MATCH(B74,B75:B506,0)+96))),VALUE(INDIRECT("J"&amp;(MATCH(B74,B75:B506,0)+107))))</f>
        <v>2.1349999999999998</v>
      </c>
      <c r="E74" t="str">
        <f t="shared" ca="1" si="10"/>
        <v>below average</v>
      </c>
      <c r="F74" t="str">
        <f t="shared" ca="1" si="11"/>
        <v/>
      </c>
      <c r="G74" t="str">
        <f t="shared" ca="1" si="12"/>
        <v>trailing p/e, price/sales</v>
      </c>
      <c r="I74" t="str">
        <f t="shared" ca="1" si="4"/>
        <v>N/A</v>
      </c>
      <c r="J74" t="str">
        <f t="shared" si="5"/>
        <v>1.87</v>
      </c>
      <c r="K74">
        <f t="shared" ca="1" si="6"/>
        <v>2.1349999999999998</v>
      </c>
      <c r="L74" t="str">
        <f t="shared" ca="1" si="7"/>
        <v>below average</v>
      </c>
      <c r="M74" t="str">
        <f t="shared" ca="1" si="8"/>
        <v/>
      </c>
      <c r="N74" t="str">
        <f t="shared" ca="1" si="9"/>
        <v>trailing p/e, price/sales</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price/sales</v>
      </c>
      <c r="I75" t="str">
        <f t="shared" ca="1" si="4"/>
        <v>N/A</v>
      </c>
      <c r="J75">
        <f t="shared" si="5"/>
        <v>0</v>
      </c>
      <c r="K75">
        <f t="shared" ca="1" si="6"/>
        <v>0</v>
      </c>
      <c r="L75" t="str">
        <f t="shared" ca="1" si="7"/>
        <v>no data</v>
      </c>
      <c r="M75" t="str">
        <f t="shared" ca="1" si="8"/>
        <v/>
      </c>
      <c r="N75" t="str">
        <f t="shared" ca="1" si="9"/>
        <v>trailing p/e, price/sales</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price/sales</v>
      </c>
      <c r="I76" t="str">
        <f t="shared" ca="1" si="4"/>
        <v>N/A</v>
      </c>
      <c r="J76">
        <f t="shared" si="5"/>
        <v>0</v>
      </c>
      <c r="K76">
        <f t="shared" ca="1" si="6"/>
        <v>0</v>
      </c>
      <c r="L76" t="str">
        <f t="shared" ca="1" si="7"/>
        <v>no data</v>
      </c>
      <c r="M76" t="str">
        <f t="shared" ca="1" si="8"/>
        <v/>
      </c>
      <c r="N76" t="str">
        <f t="shared" ca="1" si="9"/>
        <v>trailing p/e, price/sales</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and price/sales</v>
      </c>
      <c r="I77" t="str">
        <f t="shared" ca="1" si="4"/>
        <v>N/A</v>
      </c>
      <c r="J77">
        <f t="shared" si="5"/>
        <v>0</v>
      </c>
      <c r="K77">
        <f t="shared" si="6"/>
        <v>0</v>
      </c>
      <c r="L77">
        <f t="shared" si="7"/>
        <v>0</v>
      </c>
      <c r="M77" t="str">
        <f t="shared" ca="1" si="8"/>
        <v>price/sales</v>
      </c>
      <c r="N77" t="str">
        <f t="shared" ca="1" si="9"/>
        <v>trailing p/e, and price/sales</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American Campus Communities may be overvalued. The company has a higher trailing p/e, and price/sales than the comparable average</v>
      </c>
      <c r="I78" t="str">
        <f t="shared" ca="1" si="4"/>
        <v>N/A</v>
      </c>
      <c r="J78" t="str">
        <f t="shared" si="5"/>
        <v>Dec 31, 2016</v>
      </c>
      <c r="K78" t="str">
        <f t="shared" ca="1" si="6"/>
        <v>There are some indications that American Campus Communities may be overvalued. The company has a higher trailing p/e, and price/sales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1314</v>
      </c>
      <c r="F81" t="str">
        <f t="shared" ref="F81:F87" ca="1" si="13">IF(E70="below average",LOWER(TRIM(IF(ISNUMBER(VALUE(RIGHT(B70,1))),REPLACE(B70,LEN(B70),1,""),B70))),"")</f>
        <v/>
      </c>
      <c r="G81" t="str">
        <f ca="1">IFERROR(LEFT(F81,FIND("(",F81) - 2),F81)</f>
        <v/>
      </c>
      <c r="I81" t="str">
        <f t="shared" ca="1" si="4"/>
        <v>N/A</v>
      </c>
      <c r="J81">
        <f t="shared" si="5"/>
        <v>0.11230000000000001</v>
      </c>
      <c r="K81">
        <f t="shared" si="6"/>
        <v>0</v>
      </c>
      <c r="L81">
        <f t="shared" si="7"/>
        <v>0</v>
      </c>
      <c r="M81" t="str">
        <f t="shared" ca="1" si="8"/>
        <v/>
      </c>
      <c r="N81" t="str">
        <f t="shared" ca="1" si="9"/>
        <v/>
      </c>
    </row>
    <row r="82" spans="1:14" x14ac:dyDescent="0.3">
      <c r="A82" s="1">
        <v>1</v>
      </c>
      <c r="B82" t="s">
        <v>144</v>
      </c>
      <c r="C82" t="s">
        <v>1315</v>
      </c>
      <c r="F82" t="str">
        <f t="shared" ca="1" si="13"/>
        <v>forward p/e</v>
      </c>
      <c r="G82" t="str">
        <f t="shared" ref="G82:G87" ca="1" si="14">IF(F82&lt;&gt;"", G81 &amp; ", " &amp; IFERROR(LEFT(F82,FIND("(",F82) - 2),F82),G81)</f>
        <v>, forward p/e</v>
      </c>
      <c r="I82" t="str">
        <f t="shared" ca="1" si="4"/>
        <v>N/A</v>
      </c>
      <c r="J82">
        <f t="shared" si="5"/>
        <v>0.22500000000000001</v>
      </c>
      <c r="K82">
        <f t="shared" si="6"/>
        <v>0</v>
      </c>
      <c r="L82">
        <f t="shared" si="7"/>
        <v>0</v>
      </c>
      <c r="M82" t="str">
        <f t="shared" ca="1" si="8"/>
        <v>forward p/e</v>
      </c>
      <c r="N82" t="str">
        <f t="shared" ca="1" si="9"/>
        <v>, forward p/e</v>
      </c>
    </row>
    <row r="83" spans="1:14" x14ac:dyDescent="0.3">
      <c r="F83" t="str">
        <f t="shared" ca="1" si="13"/>
        <v>peg ratio (5 yr expected)</v>
      </c>
      <c r="G83" t="str">
        <f t="shared" ca="1" si="14"/>
        <v>, forward p/e, peg ratio</v>
      </c>
      <c r="I83" t="str">
        <f t="shared" ca="1" si="4"/>
        <v>N/A</v>
      </c>
      <c r="J83">
        <f t="shared" si="5"/>
        <v>0</v>
      </c>
      <c r="K83">
        <f t="shared" si="6"/>
        <v>0</v>
      </c>
      <c r="L83">
        <f t="shared" si="7"/>
        <v>0</v>
      </c>
      <c r="M83" t="str">
        <f t="shared" ca="1" si="8"/>
        <v>peg ratio (5 yr expected)</v>
      </c>
      <c r="N83" t="str">
        <f t="shared" ca="1" si="9"/>
        <v>, forward p/e, peg ratio</v>
      </c>
    </row>
    <row r="84" spans="1:14" x14ac:dyDescent="0.3">
      <c r="A84" s="1">
        <v>0</v>
      </c>
      <c r="B84" t="s">
        <v>146</v>
      </c>
      <c r="C84" t="s">
        <v>1316</v>
      </c>
      <c r="F84" t="str">
        <f t="shared" ca="1" si="13"/>
        <v/>
      </c>
      <c r="G84" t="str">
        <f t="shared" ca="1" si="14"/>
        <v>, forward p/e, peg ratio</v>
      </c>
      <c r="I84" t="str">
        <f t="shared" ca="1" si="4"/>
        <v>N/A</v>
      </c>
      <c r="J84">
        <f t="shared" si="5"/>
        <v>1.77E-2</v>
      </c>
      <c r="K84">
        <f t="shared" si="6"/>
        <v>0</v>
      </c>
      <c r="L84">
        <f t="shared" si="7"/>
        <v>0</v>
      </c>
      <c r="M84" t="str">
        <f t="shared" ca="1" si="8"/>
        <v/>
      </c>
      <c r="N84" t="str">
        <f t="shared" ca="1" si="9"/>
        <v>, forward p/e, peg ratio</v>
      </c>
    </row>
    <row r="85" spans="1:14" x14ac:dyDescent="0.3">
      <c r="A85" s="1">
        <v>1</v>
      </c>
      <c r="B85" t="s">
        <v>148</v>
      </c>
      <c r="C85" t="s">
        <v>1317</v>
      </c>
      <c r="F85" t="str">
        <f t="shared" ca="1" si="13"/>
        <v>price/book (mrq)</v>
      </c>
      <c r="G85" t="str">
        <f t="shared" ca="1" si="14"/>
        <v>, forward p/e, peg ratio, price/book</v>
      </c>
      <c r="I85" t="str">
        <f t="shared" ca="1" si="4"/>
        <v>N/A</v>
      </c>
      <c r="J85">
        <f t="shared" si="5"/>
        <v>2.5000000000000001E-2</v>
      </c>
      <c r="K85">
        <f t="shared" si="6"/>
        <v>0</v>
      </c>
      <c r="L85">
        <f t="shared" si="7"/>
        <v>0</v>
      </c>
      <c r="M85" t="str">
        <f t="shared" ca="1" si="8"/>
        <v>price/book (mrq)</v>
      </c>
      <c r="N85" t="str">
        <f t="shared" ca="1" si="9"/>
        <v>, forward p/e, peg ratio, price/book</v>
      </c>
    </row>
    <row r="86" spans="1:14" x14ac:dyDescent="0.3">
      <c r="F86" t="str">
        <f t="shared" ca="1" si="13"/>
        <v/>
      </c>
      <c r="G86" t="str">
        <f t="shared" ca="1" si="14"/>
        <v>, forward p/e, peg ratio, price/book</v>
      </c>
      <c r="I86" t="str">
        <f t="shared" ca="1" si="4"/>
        <v>N/A</v>
      </c>
      <c r="J86">
        <f t="shared" si="5"/>
        <v>0</v>
      </c>
      <c r="K86">
        <f t="shared" si="6"/>
        <v>0</v>
      </c>
      <c r="L86">
        <f t="shared" si="7"/>
        <v>0</v>
      </c>
      <c r="M86" t="str">
        <f t="shared" ca="1" si="8"/>
        <v/>
      </c>
      <c r="N86" t="str">
        <f t="shared" ca="1" si="9"/>
        <v>, forward p/e, peg ratio, price/book</v>
      </c>
    </row>
    <row r="87" spans="1:14" x14ac:dyDescent="0.3">
      <c r="A87" s="1">
        <v>0</v>
      </c>
      <c r="B87" t="s">
        <v>150</v>
      </c>
      <c r="C87" t="s">
        <v>1318</v>
      </c>
      <c r="F87" t="str">
        <f t="shared" ca="1" si="13"/>
        <v/>
      </c>
      <c r="G87" t="str">
        <f t="shared" ca="1" si="14"/>
        <v>, forward p/e, peg ratio, price/book</v>
      </c>
      <c r="I87" t="str">
        <f t="shared" ca="1" si="4"/>
        <v>N/A</v>
      </c>
      <c r="J87">
        <f t="shared" si="5"/>
        <v>779300000</v>
      </c>
      <c r="K87">
        <f t="shared" si="6"/>
        <v>0</v>
      </c>
      <c r="L87">
        <f t="shared" si="7"/>
        <v>0</v>
      </c>
      <c r="M87" t="str">
        <f t="shared" ca="1" si="8"/>
        <v/>
      </c>
      <c r="N87" t="str">
        <f t="shared" ca="1" si="9"/>
        <v>, forward p/e, peg ratio, price/book</v>
      </c>
    </row>
    <row r="88" spans="1:14" x14ac:dyDescent="0.3">
      <c r="A88" s="1">
        <v>1</v>
      </c>
      <c r="B88" t="s">
        <v>152</v>
      </c>
      <c r="C88" t="s">
        <v>1319</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peg ratio, price/book</v>
      </c>
      <c r="I88" t="str">
        <f t="shared" ca="1" si="4"/>
        <v>N/A</v>
      </c>
      <c r="J88" t="str">
        <f t="shared" si="5"/>
        <v>5.92</v>
      </c>
      <c r="K88">
        <f t="shared" si="6"/>
        <v>0</v>
      </c>
      <c r="L88">
        <f t="shared" si="7"/>
        <v>0</v>
      </c>
      <c r="M88" t="str">
        <f t="shared" ca="1" si="8"/>
        <v>price/book</v>
      </c>
      <c r="N88" t="str">
        <f t="shared" ca="1" si="9"/>
        <v>forward p/e, peg ratio, price/book</v>
      </c>
    </row>
    <row r="89" spans="1:14" x14ac:dyDescent="0.3">
      <c r="A89" s="1">
        <v>2</v>
      </c>
      <c r="B89" t="s">
        <v>154</v>
      </c>
      <c r="C89" t="s">
        <v>1320</v>
      </c>
      <c r="D89" t="str">
        <f ca="1">IF(COUNTIF(E70:E76,"=below average")&gt;0,"There are some indications that "&amp;D1&amp;" may be undervalued. The company has a lower " &amp; G88 &amp; " than the comparable average", "Inconclusive")</f>
        <v>There are some indications that American Campus Communities may be undervalued. The company has a lower forward p/e, peg ratio, price/book than the comparable average</v>
      </c>
      <c r="I89" t="str">
        <f t="shared" ca="1" si="4"/>
        <v>N/A</v>
      </c>
      <c r="J89">
        <f t="shared" si="5"/>
        <v>-3.5000000000000003E-2</v>
      </c>
      <c r="K89" t="str">
        <f t="shared" ca="1" si="6"/>
        <v>There are some indications that American Campus Communities may be undervalued. The company has a lower forward p/e, peg ratio, price/book than the comparable average</v>
      </c>
      <c r="L89">
        <f t="shared" si="7"/>
        <v>0</v>
      </c>
      <c r="M89">
        <f t="shared" si="8"/>
        <v>0</v>
      </c>
      <c r="N89">
        <f t="shared" si="9"/>
        <v>0</v>
      </c>
    </row>
    <row r="90" spans="1:14" x14ac:dyDescent="0.3">
      <c r="A90" s="1">
        <v>3</v>
      </c>
      <c r="B90" t="s">
        <v>156</v>
      </c>
      <c r="C90" t="s">
        <v>1321</v>
      </c>
      <c r="I90" t="str">
        <f t="shared" si="4"/>
        <v>N/A</v>
      </c>
      <c r="J90">
        <f t="shared" si="5"/>
        <v>411920000</v>
      </c>
      <c r="K90">
        <f t="shared" si="6"/>
        <v>0</v>
      </c>
      <c r="L90">
        <f t="shared" si="7"/>
        <v>0</v>
      </c>
      <c r="M90">
        <f t="shared" si="8"/>
        <v>0</v>
      </c>
      <c r="N90">
        <f t="shared" si="9"/>
        <v>0</v>
      </c>
    </row>
    <row r="91" spans="1:14" x14ac:dyDescent="0.3">
      <c r="A91" s="1">
        <v>4</v>
      </c>
      <c r="B91" t="s">
        <v>158</v>
      </c>
      <c r="C91" t="s">
        <v>1322</v>
      </c>
      <c r="I91" t="str">
        <f t="shared" si="4"/>
        <v>N/A</v>
      </c>
      <c r="J91">
        <f t="shared" si="5"/>
        <v>385320000</v>
      </c>
      <c r="K91">
        <f t="shared" si="6"/>
        <v>0</v>
      </c>
      <c r="L91">
        <f t="shared" si="7"/>
        <v>0</v>
      </c>
      <c r="M91">
        <f t="shared" si="8"/>
        <v>0</v>
      </c>
      <c r="N91">
        <f t="shared" si="9"/>
        <v>0</v>
      </c>
    </row>
    <row r="92" spans="1:14" x14ac:dyDescent="0.3">
      <c r="A92" s="1">
        <v>5</v>
      </c>
      <c r="B92" t="s">
        <v>160</v>
      </c>
      <c r="C92" t="s">
        <v>1323</v>
      </c>
      <c r="I92" t="str">
        <f t="shared" si="4"/>
        <v>N/A</v>
      </c>
      <c r="J92">
        <f t="shared" si="5"/>
        <v>86110000</v>
      </c>
      <c r="K92">
        <f t="shared" si="6"/>
        <v>0</v>
      </c>
      <c r="L92">
        <f t="shared" si="7"/>
        <v>0</v>
      </c>
      <c r="M92">
        <f t="shared" si="8"/>
        <v>0</v>
      </c>
      <c r="N92">
        <f t="shared" si="9"/>
        <v>0</v>
      </c>
    </row>
    <row r="93" spans="1:14" x14ac:dyDescent="0.3">
      <c r="A93" s="1">
        <v>6</v>
      </c>
      <c r="B93" t="s">
        <v>162</v>
      </c>
      <c r="C93" t="s">
        <v>1265</v>
      </c>
      <c r="I93" t="str">
        <f t="shared" si="4"/>
        <v>N/A</v>
      </c>
      <c r="J93" t="str">
        <f t="shared" si="5"/>
        <v>0.65</v>
      </c>
      <c r="K93">
        <f t="shared" si="6"/>
        <v>0</v>
      </c>
      <c r="L93">
        <f t="shared" si="7"/>
        <v>0</v>
      </c>
      <c r="M93">
        <f t="shared" si="8"/>
        <v>0</v>
      </c>
      <c r="N93">
        <f t="shared" si="9"/>
        <v>0</v>
      </c>
    </row>
    <row r="94" spans="1:14" x14ac:dyDescent="0.3">
      <c r="A94" s="1">
        <v>7</v>
      </c>
      <c r="B94" t="s">
        <v>163</v>
      </c>
      <c r="C94" t="s">
        <v>1324</v>
      </c>
      <c r="I94" t="str">
        <f t="shared" si="4"/>
        <v>N/A</v>
      </c>
      <c r="J94">
        <f t="shared" si="5"/>
        <v>-0.253</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1325</v>
      </c>
      <c r="I96" t="str">
        <f t="shared" si="4"/>
        <v>N/A</v>
      </c>
      <c r="J96">
        <f t="shared" si="5"/>
        <v>34130000</v>
      </c>
      <c r="K96">
        <f t="shared" si="6"/>
        <v>0</v>
      </c>
      <c r="L96">
        <f t="shared" si="7"/>
        <v>0</v>
      </c>
      <c r="M96">
        <f t="shared" si="8"/>
        <v>0</v>
      </c>
      <c r="N96">
        <f t="shared" si="9"/>
        <v>0</v>
      </c>
    </row>
    <row r="97" spans="1:14" x14ac:dyDescent="0.3">
      <c r="A97" s="1">
        <v>1</v>
      </c>
      <c r="B97" t="s">
        <v>167</v>
      </c>
      <c r="C97" t="s">
        <v>24</v>
      </c>
      <c r="I97" t="str">
        <f t="shared" si="4"/>
        <v>N/A</v>
      </c>
      <c r="J97" t="str">
        <f t="shared" si="5"/>
        <v>0.25</v>
      </c>
      <c r="K97">
        <f t="shared" si="6"/>
        <v>0</v>
      </c>
      <c r="L97">
        <f t="shared" si="7"/>
        <v>0</v>
      </c>
      <c r="M97">
        <f t="shared" si="8"/>
        <v>0</v>
      </c>
      <c r="N97">
        <f t="shared" si="9"/>
        <v>0</v>
      </c>
    </row>
    <row r="98" spans="1:14" x14ac:dyDescent="0.3">
      <c r="A98" s="1">
        <v>2</v>
      </c>
      <c r="B98" t="s">
        <v>169</v>
      </c>
      <c r="C98" t="s">
        <v>1326</v>
      </c>
      <c r="I98" t="str">
        <f t="shared" si="4"/>
        <v>N/A</v>
      </c>
      <c r="J98">
        <f t="shared" si="5"/>
        <v>2210000000</v>
      </c>
      <c r="K98">
        <f t="shared" si="6"/>
        <v>0</v>
      </c>
      <c r="L98">
        <f t="shared" si="7"/>
        <v>0</v>
      </c>
      <c r="M98">
        <f t="shared" si="8"/>
        <v>0</v>
      </c>
      <c r="N98">
        <f t="shared" si="9"/>
        <v>0</v>
      </c>
    </row>
    <row r="99" spans="1:14" x14ac:dyDescent="0.3">
      <c r="A99" s="1">
        <v>3</v>
      </c>
      <c r="B99" t="s">
        <v>171</v>
      </c>
      <c r="C99" t="s">
        <v>1327</v>
      </c>
      <c r="I99" t="str">
        <f t="shared" si="4"/>
        <v>N/A</v>
      </c>
      <c r="J99" t="str">
        <f t="shared" si="5"/>
        <v>62.10</v>
      </c>
      <c r="K99">
        <f t="shared" si="6"/>
        <v>0</v>
      </c>
      <c r="L99">
        <f t="shared" si="7"/>
        <v>0</v>
      </c>
      <c r="M99">
        <f t="shared" si="8"/>
        <v>0</v>
      </c>
      <c r="N99">
        <f t="shared" si="9"/>
        <v>0</v>
      </c>
    </row>
    <row r="100" spans="1:14" x14ac:dyDescent="0.3">
      <c r="A100" s="1">
        <v>4</v>
      </c>
      <c r="B100" t="s">
        <v>173</v>
      </c>
      <c r="C100" t="s">
        <v>1328</v>
      </c>
      <c r="I100" t="str">
        <f t="shared" si="4"/>
        <v>N/A</v>
      </c>
      <c r="J100" t="str">
        <f t="shared" si="5"/>
        <v>1.89</v>
      </c>
      <c r="K100">
        <f t="shared" si="6"/>
        <v>0</v>
      </c>
      <c r="L100">
        <f t="shared" si="7"/>
        <v>0</v>
      </c>
      <c r="M100">
        <f t="shared" si="8"/>
        <v>0</v>
      </c>
      <c r="N100">
        <f t="shared" si="9"/>
        <v>0</v>
      </c>
    </row>
    <row r="101" spans="1:14" x14ac:dyDescent="0.3">
      <c r="A101" s="1">
        <v>5</v>
      </c>
      <c r="B101" t="s">
        <v>175</v>
      </c>
      <c r="C101" t="s">
        <v>1329</v>
      </c>
      <c r="I101" t="str">
        <f t="shared" si="4"/>
        <v>N/A</v>
      </c>
      <c r="J101" t="str">
        <f t="shared" si="5"/>
        <v>26.10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1330</v>
      </c>
      <c r="I103" t="str">
        <f t="shared" si="4"/>
        <v>N/A</v>
      </c>
      <c r="J103">
        <f t="shared" si="5"/>
        <v>311000000</v>
      </c>
      <c r="K103">
        <f t="shared" si="6"/>
        <v>0</v>
      </c>
      <c r="L103">
        <f t="shared" si="7"/>
        <v>0</v>
      </c>
      <c r="M103">
        <f t="shared" si="8"/>
        <v>0</v>
      </c>
      <c r="N103">
        <f t="shared" si="9"/>
        <v>0</v>
      </c>
    </row>
    <row r="104" spans="1:14" x14ac:dyDescent="0.3">
      <c r="A104" s="1">
        <v>1</v>
      </c>
      <c r="B104" t="s">
        <v>179</v>
      </c>
      <c r="C104" t="s">
        <v>1331</v>
      </c>
      <c r="I104" t="str">
        <f t="shared" si="4"/>
        <v>N/A</v>
      </c>
      <c r="J104">
        <f t="shared" si="5"/>
        <v>273650000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819</v>
      </c>
      <c r="I106" t="str">
        <f t="shared" si="4"/>
        <v>N/A</v>
      </c>
      <c r="J106" t="str">
        <f t="shared" si="5"/>
        <v>0.44</v>
      </c>
      <c r="K106">
        <f t="shared" si="6"/>
        <v>0</v>
      </c>
      <c r="L106">
        <f t="shared" si="7"/>
        <v>0</v>
      </c>
      <c r="M106">
        <f t="shared" si="8"/>
        <v>0</v>
      </c>
      <c r="N106">
        <f t="shared" si="9"/>
        <v>0</v>
      </c>
    </row>
    <row r="107" spans="1:14" x14ac:dyDescent="0.3">
      <c r="A107" s="1">
        <v>1</v>
      </c>
      <c r="B107" t="s">
        <v>181</v>
      </c>
      <c r="C107" t="s">
        <v>1332</v>
      </c>
      <c r="I107" t="str">
        <f t="shared" si="4"/>
        <v>N/A</v>
      </c>
      <c r="J107">
        <f t="shared" si="5"/>
        <v>-6.2000000000000006E-2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1333</v>
      </c>
      <c r="I109" t="str">
        <f t="shared" si="4"/>
        <v>N/A</v>
      </c>
      <c r="J109" t="str">
        <f t="shared" si="5"/>
        <v>54.56</v>
      </c>
      <c r="K109">
        <f t="shared" si="6"/>
        <v>0</v>
      </c>
      <c r="L109">
        <f t="shared" si="7"/>
        <v>0</v>
      </c>
      <c r="M109">
        <f t="shared" si="8"/>
        <v>0</v>
      </c>
      <c r="N109">
        <f t="shared" si="9"/>
        <v>0</v>
      </c>
    </row>
    <row r="110" spans="1:14" x14ac:dyDescent="0.3">
      <c r="A110" s="1">
        <v>4</v>
      </c>
      <c r="B110" t="s">
        <v>187</v>
      </c>
      <c r="C110" t="s">
        <v>1334</v>
      </c>
      <c r="I110" t="str">
        <f t="shared" si="4"/>
        <v>N/A</v>
      </c>
      <c r="J110" t="str">
        <f t="shared" si="5"/>
        <v>44.65</v>
      </c>
      <c r="K110">
        <f t="shared" si="6"/>
        <v>0</v>
      </c>
      <c r="L110">
        <f t="shared" si="7"/>
        <v>0</v>
      </c>
      <c r="M110">
        <f t="shared" si="8"/>
        <v>0</v>
      </c>
      <c r="N110">
        <f t="shared" si="9"/>
        <v>0</v>
      </c>
    </row>
    <row r="111" spans="1:14" x14ac:dyDescent="0.3">
      <c r="A111" s="1">
        <v>5</v>
      </c>
      <c r="B111" t="s">
        <v>189</v>
      </c>
      <c r="C111" t="s">
        <v>1335</v>
      </c>
      <c r="I111" t="str">
        <f t="shared" si="4"/>
        <v>N/A</v>
      </c>
      <c r="J111" t="str">
        <f t="shared" si="5"/>
        <v>47.58</v>
      </c>
      <c r="K111">
        <f t="shared" si="6"/>
        <v>0</v>
      </c>
      <c r="L111">
        <f t="shared" si="7"/>
        <v>0</v>
      </c>
      <c r="M111">
        <f t="shared" si="8"/>
        <v>0</v>
      </c>
      <c r="N111">
        <f t="shared" si="9"/>
        <v>0</v>
      </c>
    </row>
    <row r="112" spans="1:14" x14ac:dyDescent="0.3">
      <c r="A112" s="1">
        <v>6</v>
      </c>
      <c r="B112" t="s">
        <v>191</v>
      </c>
      <c r="C112" t="s">
        <v>1336</v>
      </c>
      <c r="I112" t="str">
        <f t="shared" si="4"/>
        <v>N/A</v>
      </c>
      <c r="J112" t="str">
        <f t="shared" si="5"/>
        <v>48.10</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1337</v>
      </c>
      <c r="I114" t="str">
        <f t="shared" si="4"/>
        <v>N/A</v>
      </c>
      <c r="J114" t="str">
        <f t="shared" si="5"/>
        <v>658.75k</v>
      </c>
      <c r="K114">
        <f t="shared" si="6"/>
        <v>0</v>
      </c>
      <c r="L114">
        <f t="shared" si="7"/>
        <v>0</v>
      </c>
      <c r="M114">
        <f t="shared" si="8"/>
        <v>0</v>
      </c>
      <c r="N114">
        <f t="shared" si="9"/>
        <v>0</v>
      </c>
    </row>
    <row r="115" spans="1:14" x14ac:dyDescent="0.3">
      <c r="A115" s="1">
        <v>1</v>
      </c>
      <c r="B115" t="s">
        <v>195</v>
      </c>
      <c r="C115" t="s">
        <v>1338</v>
      </c>
      <c r="I115" t="str">
        <f t="shared" si="4"/>
        <v>N/A</v>
      </c>
      <c r="J115" t="str">
        <f t="shared" si="5"/>
        <v>733.61k</v>
      </c>
      <c r="K115">
        <f t="shared" si="6"/>
        <v>0</v>
      </c>
      <c r="L115">
        <f t="shared" si="7"/>
        <v>0</v>
      </c>
      <c r="M115">
        <f t="shared" si="8"/>
        <v>0</v>
      </c>
      <c r="N115">
        <f t="shared" si="9"/>
        <v>0</v>
      </c>
    </row>
    <row r="116" spans="1:14" x14ac:dyDescent="0.3">
      <c r="A116" s="1">
        <v>2</v>
      </c>
      <c r="B116" t="s">
        <v>197</v>
      </c>
      <c r="C116" t="s">
        <v>1339</v>
      </c>
      <c r="I116" t="str">
        <f t="shared" si="4"/>
        <v>N/A</v>
      </c>
      <c r="J116">
        <f t="shared" si="5"/>
        <v>134070000</v>
      </c>
      <c r="K116">
        <f t="shared" si="6"/>
        <v>0</v>
      </c>
      <c r="L116">
        <f t="shared" si="7"/>
        <v>0</v>
      </c>
      <c r="M116">
        <f t="shared" si="8"/>
        <v>0</v>
      </c>
      <c r="N116">
        <f t="shared" si="9"/>
        <v>0</v>
      </c>
    </row>
    <row r="117" spans="1:14" x14ac:dyDescent="0.3">
      <c r="A117" s="1">
        <v>3</v>
      </c>
      <c r="B117" t="s">
        <v>199</v>
      </c>
      <c r="C117" t="s">
        <v>1340</v>
      </c>
      <c r="I117" t="str">
        <f t="shared" si="4"/>
        <v>N/A</v>
      </c>
      <c r="J117">
        <f t="shared" si="5"/>
        <v>133610000.00000001</v>
      </c>
      <c r="K117">
        <f t="shared" si="6"/>
        <v>0</v>
      </c>
      <c r="L117">
        <f t="shared" si="7"/>
        <v>0</v>
      </c>
      <c r="M117">
        <f t="shared" si="8"/>
        <v>0</v>
      </c>
      <c r="N117">
        <f t="shared" si="9"/>
        <v>0</v>
      </c>
    </row>
    <row r="118" spans="1:14" x14ac:dyDescent="0.3">
      <c r="A118" s="1">
        <v>4</v>
      </c>
      <c r="B118" t="s">
        <v>201</v>
      </c>
      <c r="C118" t="s">
        <v>1341</v>
      </c>
      <c r="I118" t="str">
        <f t="shared" si="4"/>
        <v>N/A</v>
      </c>
      <c r="J118">
        <f t="shared" si="5"/>
        <v>5.4000000000000003E-3</v>
      </c>
      <c r="K118">
        <f t="shared" si="6"/>
        <v>0</v>
      </c>
      <c r="L118">
        <f t="shared" si="7"/>
        <v>0</v>
      </c>
      <c r="M118">
        <f t="shared" si="8"/>
        <v>0</v>
      </c>
      <c r="N118">
        <f t="shared" si="9"/>
        <v>0</v>
      </c>
    </row>
    <row r="119" spans="1:14" x14ac:dyDescent="0.3">
      <c r="A119" s="1">
        <v>5</v>
      </c>
      <c r="B119" t="s">
        <v>203</v>
      </c>
      <c r="C119" t="s">
        <v>1342</v>
      </c>
      <c r="I119" t="str">
        <f t="shared" si="4"/>
        <v>N/A</v>
      </c>
      <c r="J119">
        <f t="shared" si="5"/>
        <v>1.0090000000000001</v>
      </c>
      <c r="K119">
        <f t="shared" si="6"/>
        <v>0</v>
      </c>
      <c r="L119">
        <f t="shared" si="7"/>
        <v>0</v>
      </c>
      <c r="M119">
        <f t="shared" si="8"/>
        <v>0</v>
      </c>
      <c r="N119">
        <f t="shared" si="9"/>
        <v>0</v>
      </c>
    </row>
    <row r="120" spans="1:14" x14ac:dyDescent="0.3">
      <c r="A120" s="1">
        <v>6</v>
      </c>
      <c r="B120" t="s">
        <v>205</v>
      </c>
      <c r="C120" t="s">
        <v>1343</v>
      </c>
      <c r="I120" t="str">
        <f t="shared" si="4"/>
        <v>N/A</v>
      </c>
      <c r="J120">
        <f t="shared" si="5"/>
        <v>2270000</v>
      </c>
      <c r="K120">
        <f t="shared" si="6"/>
        <v>0</v>
      </c>
      <c r="L120">
        <f t="shared" si="7"/>
        <v>0</v>
      </c>
      <c r="M120">
        <f t="shared" si="8"/>
        <v>0</v>
      </c>
      <c r="N120">
        <f t="shared" si="9"/>
        <v>0</v>
      </c>
    </row>
    <row r="121" spans="1:14" x14ac:dyDescent="0.3">
      <c r="A121" s="1">
        <v>7</v>
      </c>
      <c r="B121" t="s">
        <v>207</v>
      </c>
      <c r="C121" t="s">
        <v>1344</v>
      </c>
      <c r="I121" t="str">
        <f t="shared" si="4"/>
        <v>N/A</v>
      </c>
      <c r="J121" t="str">
        <f t="shared" si="5"/>
        <v>3.41</v>
      </c>
      <c r="K121">
        <f t="shared" si="6"/>
        <v>0</v>
      </c>
      <c r="L121">
        <f t="shared" si="7"/>
        <v>0</v>
      </c>
      <c r="M121">
        <f t="shared" si="8"/>
        <v>0</v>
      </c>
      <c r="N121">
        <f t="shared" si="9"/>
        <v>0</v>
      </c>
    </row>
    <row r="122" spans="1:14" x14ac:dyDescent="0.3">
      <c r="A122" s="1">
        <v>8</v>
      </c>
      <c r="B122" t="s">
        <v>209</v>
      </c>
      <c r="C122" t="s">
        <v>1345</v>
      </c>
      <c r="I122" t="str">
        <f t="shared" si="4"/>
        <v>N/A</v>
      </c>
      <c r="J122">
        <f t="shared" si="5"/>
        <v>2.3199999999999998E-2</v>
      </c>
      <c r="K122">
        <f t="shared" si="6"/>
        <v>0</v>
      </c>
      <c r="L122">
        <f t="shared" si="7"/>
        <v>0</v>
      </c>
      <c r="M122">
        <f t="shared" si="8"/>
        <v>0</v>
      </c>
      <c r="N122">
        <f t="shared" si="9"/>
        <v>0</v>
      </c>
    </row>
    <row r="123" spans="1:14" x14ac:dyDescent="0.3">
      <c r="A123" s="1">
        <v>9</v>
      </c>
      <c r="B123" t="s">
        <v>211</v>
      </c>
      <c r="C123" t="s">
        <v>1346</v>
      </c>
      <c r="I123" t="str">
        <f t="shared" si="4"/>
        <v>N/A</v>
      </c>
      <c r="J123">
        <f t="shared" si="5"/>
        <v>1870000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1347</v>
      </c>
      <c r="I125" t="str">
        <f t="shared" si="15"/>
        <v>N/A</v>
      </c>
      <c r="J125" t="str">
        <f t="shared" si="16"/>
        <v>1.76</v>
      </c>
      <c r="K125">
        <f t="shared" si="17"/>
        <v>0</v>
      </c>
      <c r="L125">
        <f t="shared" si="18"/>
        <v>0</v>
      </c>
      <c r="M125">
        <f t="shared" si="19"/>
        <v>0</v>
      </c>
      <c r="N125">
        <f t="shared" si="20"/>
        <v>0</v>
      </c>
    </row>
    <row r="126" spans="1:14" x14ac:dyDescent="0.3">
      <c r="A126" s="1">
        <v>1</v>
      </c>
      <c r="B126" t="s">
        <v>215</v>
      </c>
      <c r="C126" t="s">
        <v>1348</v>
      </c>
      <c r="I126" t="str">
        <f t="shared" si="15"/>
        <v>N/A</v>
      </c>
      <c r="J126">
        <f t="shared" si="16"/>
        <v>3.61E-2</v>
      </c>
      <c r="K126">
        <f t="shared" si="17"/>
        <v>0</v>
      </c>
      <c r="L126">
        <f t="shared" si="18"/>
        <v>0</v>
      </c>
      <c r="M126">
        <f t="shared" si="19"/>
        <v>0</v>
      </c>
      <c r="N126">
        <f t="shared" si="20"/>
        <v>0</v>
      </c>
    </row>
    <row r="127" spans="1:14" x14ac:dyDescent="0.3">
      <c r="A127" s="1">
        <v>2</v>
      </c>
      <c r="B127" t="s">
        <v>217</v>
      </c>
      <c r="C127" t="s">
        <v>794</v>
      </c>
      <c r="I127" t="str">
        <f t="shared" si="15"/>
        <v>N/A</v>
      </c>
      <c r="J127" t="str">
        <f t="shared" si="16"/>
        <v>1.68</v>
      </c>
      <c r="K127">
        <f t="shared" si="17"/>
        <v>0</v>
      </c>
      <c r="L127">
        <f t="shared" si="18"/>
        <v>0</v>
      </c>
      <c r="M127">
        <f t="shared" si="19"/>
        <v>0</v>
      </c>
      <c r="N127">
        <f t="shared" si="20"/>
        <v>0</v>
      </c>
    </row>
    <row r="128" spans="1:14" x14ac:dyDescent="0.3">
      <c r="A128" s="1">
        <v>3</v>
      </c>
      <c r="B128" t="s">
        <v>219</v>
      </c>
      <c r="C128" t="s">
        <v>1349</v>
      </c>
      <c r="I128" t="str">
        <f t="shared" si="15"/>
        <v>N/A</v>
      </c>
      <c r="J128">
        <f t="shared" si="16"/>
        <v>3.44E-2</v>
      </c>
      <c r="K128">
        <f t="shared" si="17"/>
        <v>0</v>
      </c>
      <c r="L128">
        <f t="shared" si="18"/>
        <v>0</v>
      </c>
      <c r="M128">
        <f t="shared" si="19"/>
        <v>0</v>
      </c>
      <c r="N128">
        <f t="shared" si="20"/>
        <v>0</v>
      </c>
    </row>
    <row r="129" spans="1:14" x14ac:dyDescent="0.3">
      <c r="A129" s="1">
        <v>4</v>
      </c>
      <c r="B129" t="s">
        <v>221</v>
      </c>
      <c r="C129" t="s">
        <v>1350</v>
      </c>
      <c r="I129" t="str">
        <f t="shared" si="15"/>
        <v>N/A</v>
      </c>
      <c r="J129" t="str">
        <f t="shared" si="16"/>
        <v>3.59</v>
      </c>
      <c r="K129">
        <f t="shared" si="17"/>
        <v>0</v>
      </c>
      <c r="L129">
        <f t="shared" si="18"/>
        <v>0</v>
      </c>
      <c r="M129">
        <f t="shared" si="19"/>
        <v>0</v>
      </c>
      <c r="N129">
        <f t="shared" si="20"/>
        <v>0</v>
      </c>
    </row>
    <row r="130" spans="1:14" x14ac:dyDescent="0.3">
      <c r="A130" s="1">
        <v>5</v>
      </c>
      <c r="B130" t="s">
        <v>223</v>
      </c>
      <c r="C130" t="s">
        <v>1351</v>
      </c>
      <c r="I130" t="str">
        <f t="shared" si="15"/>
        <v>N/A</v>
      </c>
      <c r="J130">
        <f t="shared" si="16"/>
        <v>2.625</v>
      </c>
      <c r="K130">
        <f t="shared" si="17"/>
        <v>0</v>
      </c>
      <c r="L130">
        <f t="shared" si="18"/>
        <v>0</v>
      </c>
      <c r="M130">
        <f t="shared" si="19"/>
        <v>0</v>
      </c>
      <c r="N130">
        <f t="shared" si="20"/>
        <v>0</v>
      </c>
    </row>
    <row r="131" spans="1:14" x14ac:dyDescent="0.3">
      <c r="A131" s="1">
        <v>6</v>
      </c>
      <c r="B131" t="s">
        <v>225</v>
      </c>
      <c r="C131" t="s">
        <v>1352</v>
      </c>
      <c r="I131" t="str">
        <f t="shared" si="15"/>
        <v>N/A</v>
      </c>
      <c r="J131" t="str">
        <f t="shared" si="16"/>
        <v>May 26, 2017</v>
      </c>
      <c r="K131">
        <f t="shared" si="17"/>
        <v>0</v>
      </c>
      <c r="L131">
        <f t="shared" si="18"/>
        <v>0</v>
      </c>
      <c r="M131">
        <f t="shared" si="19"/>
        <v>0</v>
      </c>
      <c r="N131">
        <f t="shared" si="20"/>
        <v>0</v>
      </c>
    </row>
    <row r="132" spans="1:14" x14ac:dyDescent="0.3">
      <c r="A132" s="1">
        <v>7</v>
      </c>
      <c r="B132" t="s">
        <v>227</v>
      </c>
      <c r="C132" t="s">
        <v>1353</v>
      </c>
      <c r="I132" t="str">
        <f t="shared" si="15"/>
        <v>N/A</v>
      </c>
      <c r="J132" t="str">
        <f t="shared" si="16"/>
        <v>May 11, 2017</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1354</v>
      </c>
      <c r="C138" t="s">
        <v>1355</v>
      </c>
      <c r="D138" t="s">
        <v>1356</v>
      </c>
      <c r="F138">
        <v>53</v>
      </c>
      <c r="I138" t="str">
        <f t="shared" si="15"/>
        <v>N/A</v>
      </c>
      <c r="J138" t="str">
        <f t="shared" si="16"/>
        <v>Chief Exec. Officer and Exec. Director</v>
      </c>
      <c r="K138">
        <f t="shared" si="17"/>
        <v>2260000</v>
      </c>
      <c r="L138">
        <f t="shared" si="18"/>
        <v>0</v>
      </c>
      <c r="M138">
        <f t="shared" si="19"/>
        <v>53</v>
      </c>
      <c r="N138">
        <f t="shared" si="20"/>
        <v>0</v>
      </c>
    </row>
    <row r="139" spans="1:14" x14ac:dyDescent="0.3">
      <c r="A139" s="1">
        <v>1</v>
      </c>
      <c r="B139" t="s">
        <v>1357</v>
      </c>
      <c r="C139" t="s">
        <v>1358</v>
      </c>
      <c r="D139" t="s">
        <v>1359</v>
      </c>
      <c r="F139">
        <v>55</v>
      </c>
      <c r="I139" t="str">
        <f t="shared" si="15"/>
        <v>N/A</v>
      </c>
      <c r="J139" t="str">
        <f t="shared" si="16"/>
        <v>Pres</v>
      </c>
      <c r="K139" t="str">
        <f t="shared" si="17"/>
        <v>970.2k</v>
      </c>
      <c r="L139">
        <f t="shared" si="18"/>
        <v>0</v>
      </c>
      <c r="M139">
        <f t="shared" si="19"/>
        <v>55</v>
      </c>
      <c r="N139">
        <f t="shared" si="20"/>
        <v>0</v>
      </c>
    </row>
    <row r="140" spans="1:14" x14ac:dyDescent="0.3">
      <c r="A140" s="1">
        <v>2</v>
      </c>
      <c r="B140" t="s">
        <v>1360</v>
      </c>
      <c r="C140" t="s">
        <v>1361</v>
      </c>
      <c r="D140" t="s">
        <v>1362</v>
      </c>
      <c r="F140">
        <v>43</v>
      </c>
      <c r="I140" t="str">
        <f t="shared" si="15"/>
        <v>N/A</v>
      </c>
      <c r="J140" t="str">
        <f t="shared" si="16"/>
        <v>Chief Financial Officer, Exec. VP, Sec. and Treasurer</v>
      </c>
      <c r="K140" t="str">
        <f t="shared" si="17"/>
        <v>688.09k</v>
      </c>
      <c r="L140">
        <f t="shared" si="18"/>
        <v>0</v>
      </c>
      <c r="M140">
        <f t="shared" si="19"/>
        <v>43</v>
      </c>
      <c r="N140">
        <f t="shared" si="20"/>
        <v>0</v>
      </c>
    </row>
    <row r="141" spans="1:14" x14ac:dyDescent="0.3">
      <c r="A141" s="1">
        <v>3</v>
      </c>
      <c r="B141" t="s">
        <v>1363</v>
      </c>
      <c r="C141" t="s">
        <v>1364</v>
      </c>
      <c r="D141" t="s">
        <v>1365</v>
      </c>
      <c r="F141">
        <v>42</v>
      </c>
      <c r="I141" t="str">
        <f t="shared" si="15"/>
        <v>N/A</v>
      </c>
      <c r="J141" t="str">
        <f t="shared" si="16"/>
        <v>Chief Investment Officer and Exec. VP</v>
      </c>
      <c r="K141" t="str">
        <f t="shared" si="17"/>
        <v>957.41k</v>
      </c>
      <c r="L141">
        <f t="shared" si="18"/>
        <v>0</v>
      </c>
      <c r="M141">
        <f t="shared" si="19"/>
        <v>42</v>
      </c>
      <c r="N141">
        <f t="shared" si="20"/>
        <v>0</v>
      </c>
    </row>
    <row r="142" spans="1:14" x14ac:dyDescent="0.3">
      <c r="A142" s="1">
        <v>4</v>
      </c>
      <c r="B142" t="s">
        <v>1366</v>
      </c>
      <c r="C142" t="s">
        <v>246</v>
      </c>
      <c r="F142">
        <v>43</v>
      </c>
      <c r="I142" t="str">
        <f t="shared" si="15"/>
        <v>N/A</v>
      </c>
      <c r="J142" t="str">
        <f t="shared" si="16"/>
        <v>Chief Operating Officer and Exec. VP</v>
      </c>
      <c r="K142">
        <f t="shared" si="17"/>
        <v>0</v>
      </c>
      <c r="L142">
        <f t="shared" si="18"/>
        <v>0</v>
      </c>
      <c r="M142">
        <f t="shared" si="19"/>
        <v>43</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1367</v>
      </c>
      <c r="D145" t="s">
        <v>1368</v>
      </c>
      <c r="E145" t="s">
        <v>1369</v>
      </c>
      <c r="F145" t="s">
        <v>1370</v>
      </c>
      <c r="G145" t="s">
        <v>1371</v>
      </c>
      <c r="I145" t="str">
        <f t="shared" si="15"/>
        <v>pos_trend</v>
      </c>
      <c r="J145">
        <f t="shared" si="16"/>
        <v>491290000</v>
      </c>
      <c r="K145">
        <f t="shared" si="17"/>
        <v>657460000</v>
      </c>
      <c r="L145">
        <f t="shared" si="18"/>
        <v>733920000</v>
      </c>
      <c r="M145">
        <f t="shared" si="19"/>
        <v>753380000</v>
      </c>
      <c r="N145">
        <f t="shared" si="20"/>
        <v>786360000</v>
      </c>
    </row>
    <row r="146" spans="1:14" x14ac:dyDescent="0.3">
      <c r="A146" s="1">
        <v>1</v>
      </c>
      <c r="B146" t="s">
        <v>263</v>
      </c>
      <c r="C146" t="s">
        <v>264</v>
      </c>
      <c r="D146" t="s">
        <v>264</v>
      </c>
      <c r="E146" t="s">
        <v>264</v>
      </c>
      <c r="F146" t="s">
        <v>264</v>
      </c>
      <c r="G146" t="s">
        <v>264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265</v>
      </c>
      <c r="C147" t="s">
        <v>264</v>
      </c>
      <c r="D147" t="s">
        <v>264</v>
      </c>
      <c r="E147" t="s">
        <v>1372</v>
      </c>
      <c r="F147" t="s">
        <v>1372</v>
      </c>
      <c r="G147" t="s">
        <v>1169</v>
      </c>
      <c r="I147" t="str">
        <f t="shared" si="15"/>
        <v>N/A</v>
      </c>
      <c r="J147" t="str">
        <f t="shared" si="16"/>
        <v>N/A</v>
      </c>
      <c r="K147" t="str">
        <f t="shared" si="17"/>
        <v>N/A</v>
      </c>
      <c r="L147">
        <f t="shared" si="18"/>
        <v>3110000</v>
      </c>
      <c r="M147">
        <f t="shared" si="19"/>
        <v>3110000</v>
      </c>
      <c r="N147">
        <f t="shared" si="20"/>
        <v>3210000</v>
      </c>
    </row>
    <row r="148" spans="1:14" x14ac:dyDescent="0.3">
      <c r="A148" s="1">
        <v>3</v>
      </c>
      <c r="B148" t="s">
        <v>271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272</v>
      </c>
      <c r="C149" t="s">
        <v>264</v>
      </c>
      <c r="D149" t="s">
        <v>264</v>
      </c>
      <c r="E149" t="s">
        <v>1373</v>
      </c>
      <c r="F149" t="s">
        <v>1374</v>
      </c>
      <c r="G149" t="s">
        <v>1375</v>
      </c>
      <c r="I149" t="str">
        <f t="shared" si="15"/>
        <v>N/A</v>
      </c>
      <c r="J149" t="str">
        <f t="shared" si="16"/>
        <v>N/A</v>
      </c>
      <c r="K149" t="str">
        <f t="shared" si="17"/>
        <v>N/A</v>
      </c>
      <c r="L149">
        <f t="shared" si="18"/>
        <v>11690000</v>
      </c>
      <c r="M149">
        <f t="shared" si="19"/>
        <v>13780000</v>
      </c>
      <c r="N149">
        <f t="shared" si="20"/>
        <v>14330000</v>
      </c>
    </row>
    <row r="150" spans="1:14" x14ac:dyDescent="0.3">
      <c r="A150" s="1">
        <v>5</v>
      </c>
      <c r="B150" t="s">
        <v>273</v>
      </c>
      <c r="C150" t="s">
        <v>264</v>
      </c>
      <c r="D150" t="s">
        <v>264</v>
      </c>
      <c r="E150" t="s">
        <v>1373</v>
      </c>
      <c r="F150" t="s">
        <v>1374</v>
      </c>
      <c r="G150" t="s">
        <v>1375</v>
      </c>
      <c r="I150" t="str">
        <f t="shared" si="15"/>
        <v>N/A</v>
      </c>
      <c r="J150" t="str">
        <f t="shared" si="16"/>
        <v>N/A</v>
      </c>
      <c r="K150" t="str">
        <f t="shared" si="17"/>
        <v>N/A</v>
      </c>
      <c r="L150">
        <f t="shared" si="18"/>
        <v>11690000</v>
      </c>
      <c r="M150">
        <f t="shared" si="19"/>
        <v>13780000</v>
      </c>
      <c r="N150">
        <f t="shared" si="20"/>
        <v>14330000</v>
      </c>
    </row>
    <row r="151" spans="1:14" x14ac:dyDescent="0.3">
      <c r="A151" s="1">
        <v>6</v>
      </c>
      <c r="B151" t="s">
        <v>274</v>
      </c>
      <c r="C151" t="s">
        <v>264</v>
      </c>
      <c r="D151" t="s">
        <v>1376</v>
      </c>
      <c r="E151" t="s">
        <v>1377</v>
      </c>
      <c r="F151" t="s">
        <v>1378</v>
      </c>
      <c r="G151" t="s">
        <v>1379</v>
      </c>
      <c r="I151" t="str">
        <f t="shared" si="15"/>
        <v>N/A</v>
      </c>
      <c r="J151" t="str">
        <f t="shared" si="16"/>
        <v>N/A</v>
      </c>
      <c r="K151">
        <f t="shared" si="17"/>
        <v>0.3382</v>
      </c>
      <c r="L151">
        <f t="shared" si="18"/>
        <v>0.11630000000000001</v>
      </c>
      <c r="M151">
        <f t="shared" si="19"/>
        <v>2.6499999999999999E-2</v>
      </c>
      <c r="N151">
        <f t="shared" si="20"/>
        <v>4.3799999999999999E-2</v>
      </c>
    </row>
    <row r="152" spans="1:14" x14ac:dyDescent="0.3">
      <c r="A152" s="1">
        <v>7</v>
      </c>
      <c r="B152" t="s">
        <v>279</v>
      </c>
      <c r="C152" t="s">
        <v>1380</v>
      </c>
      <c r="D152" t="s">
        <v>1381</v>
      </c>
      <c r="E152" t="s">
        <v>1382</v>
      </c>
      <c r="F152" t="s">
        <v>1383</v>
      </c>
      <c r="G152" t="s">
        <v>1384</v>
      </c>
      <c r="I152" t="str">
        <f t="shared" si="15"/>
        <v>pos_trend</v>
      </c>
      <c r="J152">
        <f t="shared" si="16"/>
        <v>436430000</v>
      </c>
      <c r="K152">
        <f t="shared" si="17"/>
        <v>609350000</v>
      </c>
      <c r="L152">
        <f t="shared" si="18"/>
        <v>672770000</v>
      </c>
      <c r="M152">
        <f t="shared" si="19"/>
        <v>689820000</v>
      </c>
      <c r="N152">
        <f t="shared" si="20"/>
        <v>693530000</v>
      </c>
    </row>
    <row r="153" spans="1:14" x14ac:dyDescent="0.3">
      <c r="A153" s="1">
        <v>8</v>
      </c>
      <c r="B153" t="s">
        <v>285</v>
      </c>
      <c r="C153" t="s">
        <v>1385</v>
      </c>
      <c r="D153" t="s">
        <v>1386</v>
      </c>
      <c r="E153" t="s">
        <v>1387</v>
      </c>
      <c r="F153" t="s">
        <v>1388</v>
      </c>
      <c r="G153" t="s">
        <v>1389</v>
      </c>
      <c r="I153" t="str">
        <f t="shared" si="15"/>
        <v>N/A</v>
      </c>
      <c r="J153">
        <f t="shared" si="16"/>
        <v>61060000</v>
      </c>
      <c r="K153">
        <f t="shared" si="17"/>
        <v>83640000</v>
      </c>
      <c r="L153">
        <f t="shared" si="18"/>
        <v>96280000</v>
      </c>
      <c r="M153">
        <f t="shared" si="19"/>
        <v>93340000</v>
      </c>
      <c r="N153">
        <f t="shared" si="20"/>
        <v>85210000</v>
      </c>
    </row>
    <row r="154" spans="1:14" x14ac:dyDescent="0.3">
      <c r="A154" s="1">
        <v>9</v>
      </c>
      <c r="B154" t="s">
        <v>291</v>
      </c>
      <c r="C154" t="s">
        <v>1390</v>
      </c>
      <c r="D154" t="s">
        <v>1391</v>
      </c>
      <c r="E154" t="s">
        <v>1392</v>
      </c>
      <c r="F154" t="s">
        <v>1393</v>
      </c>
      <c r="G154" t="s">
        <v>1394</v>
      </c>
      <c r="I154" t="str">
        <f t="shared" si="15"/>
        <v>pos_trend</v>
      </c>
      <c r="J154">
        <f t="shared" si="16"/>
        <v>116490000</v>
      </c>
      <c r="K154">
        <f t="shared" si="17"/>
        <v>187480000</v>
      </c>
      <c r="L154">
        <f t="shared" si="18"/>
        <v>197540000</v>
      </c>
      <c r="M154">
        <f t="shared" si="19"/>
        <v>208790000</v>
      </c>
      <c r="N154">
        <f t="shared" si="20"/>
        <v>211390000</v>
      </c>
    </row>
    <row r="155" spans="1:14" x14ac:dyDescent="0.3">
      <c r="A155" s="1">
        <v>10</v>
      </c>
      <c r="B155" t="s">
        <v>297</v>
      </c>
      <c r="C155" t="s">
        <v>264</v>
      </c>
      <c r="D155" t="s">
        <v>264</v>
      </c>
      <c r="E155" t="s">
        <v>264</v>
      </c>
      <c r="F155" t="s">
        <v>264</v>
      </c>
      <c r="G155" t="s">
        <v>264</v>
      </c>
      <c r="I155" t="str">
        <f t="shared" si="15"/>
        <v>N/A</v>
      </c>
      <c r="J155" t="str">
        <f t="shared" si="16"/>
        <v>N/A</v>
      </c>
      <c r="K155" t="str">
        <f t="shared" si="17"/>
        <v>N/A</v>
      </c>
      <c r="L155" t="str">
        <f t="shared" si="18"/>
        <v>N/A</v>
      </c>
      <c r="M155" t="str">
        <f t="shared" si="19"/>
        <v>N/A</v>
      </c>
      <c r="N155" t="str">
        <f t="shared" si="20"/>
        <v>N/A</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300</v>
      </c>
      <c r="C158" t="s">
        <v>1395</v>
      </c>
      <c r="D158" t="s">
        <v>1396</v>
      </c>
      <c r="E158" t="s">
        <v>1397</v>
      </c>
      <c r="F158" t="s">
        <v>1398</v>
      </c>
      <c r="G158" t="s">
        <v>1399</v>
      </c>
      <c r="I158" t="str">
        <f t="shared" si="15"/>
        <v>N/A</v>
      </c>
      <c r="J158">
        <f t="shared" si="16"/>
        <v>54860000</v>
      </c>
      <c r="K158">
        <f t="shared" si="17"/>
        <v>48120000</v>
      </c>
      <c r="L158">
        <f t="shared" si="18"/>
        <v>61150000</v>
      </c>
      <c r="M158">
        <f t="shared" si="19"/>
        <v>63570000</v>
      </c>
      <c r="N158">
        <f t="shared" si="20"/>
        <v>92830000</v>
      </c>
    </row>
    <row r="159" spans="1:14" x14ac:dyDescent="0.3">
      <c r="A159" s="1">
        <v>1</v>
      </c>
      <c r="B159" t="s">
        <v>306</v>
      </c>
      <c r="C159" t="s">
        <v>264</v>
      </c>
      <c r="D159" t="s">
        <v>1400</v>
      </c>
      <c r="E159" t="s">
        <v>1401</v>
      </c>
      <c r="F159" t="s">
        <v>1402</v>
      </c>
      <c r="G159" t="s">
        <v>1403</v>
      </c>
      <c r="I159" t="str">
        <f t="shared" si="15"/>
        <v>N/A</v>
      </c>
      <c r="J159" t="str">
        <f t="shared" si="16"/>
        <v>N/A</v>
      </c>
      <c r="K159">
        <f t="shared" si="17"/>
        <v>-0.12279999999999999</v>
      </c>
      <c r="L159">
        <f t="shared" si="18"/>
        <v>0.27079999999999999</v>
      </c>
      <c r="M159">
        <f t="shared" si="19"/>
        <v>3.95E-2</v>
      </c>
      <c r="N159">
        <f t="shared" si="20"/>
        <v>0.46039999999999998</v>
      </c>
    </row>
    <row r="160" spans="1:14" x14ac:dyDescent="0.3">
      <c r="A160" s="1">
        <v>2</v>
      </c>
      <c r="B160" t="s">
        <v>311</v>
      </c>
      <c r="C160" t="s">
        <v>1404</v>
      </c>
      <c r="D160" t="s">
        <v>1405</v>
      </c>
      <c r="E160" t="s">
        <v>1406</v>
      </c>
      <c r="F160" t="s">
        <v>1407</v>
      </c>
      <c r="G160" t="s">
        <v>1408</v>
      </c>
      <c r="I160" t="str">
        <f t="shared" si="15"/>
        <v>N/A</v>
      </c>
      <c r="J160">
        <f t="shared" si="16"/>
        <v>2620000</v>
      </c>
      <c r="K160" t="str">
        <f t="shared" si="17"/>
        <v>339000</v>
      </c>
      <c r="L160">
        <f t="shared" si="18"/>
        <v>3990000</v>
      </c>
      <c r="M160">
        <f t="shared" si="19"/>
        <v>57120000</v>
      </c>
      <c r="N160">
        <f t="shared" si="20"/>
        <v>26680000</v>
      </c>
    </row>
    <row r="161" spans="1:14" x14ac:dyDescent="0.3">
      <c r="A161" s="1">
        <v>3</v>
      </c>
      <c r="B161" t="s">
        <v>315</v>
      </c>
      <c r="C161" t="s">
        <v>1409</v>
      </c>
      <c r="D161" t="s">
        <v>1410</v>
      </c>
      <c r="E161" t="s">
        <v>1411</v>
      </c>
      <c r="F161" t="s">
        <v>934</v>
      </c>
      <c r="G161" t="s">
        <v>1412</v>
      </c>
      <c r="I161" t="str">
        <f t="shared" si="15"/>
        <v>pos_trend</v>
      </c>
      <c r="J161">
        <f t="shared" si="16"/>
        <v>1760000</v>
      </c>
      <c r="K161">
        <f t="shared" si="17"/>
        <v>3010000</v>
      </c>
      <c r="L161">
        <f t="shared" si="18"/>
        <v>4170000</v>
      </c>
      <c r="M161">
        <f t="shared" si="19"/>
        <v>4420000</v>
      </c>
      <c r="N161">
        <f t="shared" si="20"/>
        <v>5480000</v>
      </c>
    </row>
    <row r="162" spans="1:14" x14ac:dyDescent="0.3">
      <c r="A162" s="1">
        <v>4</v>
      </c>
      <c r="B162" t="s">
        <v>316</v>
      </c>
      <c r="C162" t="s">
        <v>1413</v>
      </c>
      <c r="D162" t="s">
        <v>1414</v>
      </c>
      <c r="E162" t="s">
        <v>1415</v>
      </c>
      <c r="F162" t="s">
        <v>1416</v>
      </c>
      <c r="G162" t="s">
        <v>1417</v>
      </c>
      <c r="I162" t="str">
        <f t="shared" si="15"/>
        <v>neg_trend</v>
      </c>
      <c r="J162" t="str">
        <f t="shared" si="16"/>
        <v>411000</v>
      </c>
      <c r="K162" t="str">
        <f t="shared" si="17"/>
        <v>(2.67M)</v>
      </c>
      <c r="L162" t="str">
        <f t="shared" si="18"/>
        <v>(182,000)</v>
      </c>
      <c r="M162">
        <f t="shared" si="19"/>
        <v>52700000</v>
      </c>
      <c r="N162">
        <f t="shared" si="20"/>
        <v>21200000</v>
      </c>
    </row>
    <row r="163" spans="1:14" x14ac:dyDescent="0.3">
      <c r="A163" s="1">
        <v>5</v>
      </c>
      <c r="B163" t="s">
        <v>317</v>
      </c>
      <c r="C163" t="s">
        <v>1418</v>
      </c>
      <c r="D163" t="s">
        <v>264</v>
      </c>
      <c r="E163" t="s">
        <v>264</v>
      </c>
      <c r="F163" t="s">
        <v>264</v>
      </c>
      <c r="G163" t="s">
        <v>264</v>
      </c>
      <c r="I163" t="str">
        <f t="shared" si="15"/>
        <v>N/A</v>
      </c>
      <c r="J163" t="str">
        <f t="shared" si="16"/>
        <v>444000</v>
      </c>
      <c r="K163" t="str">
        <f t="shared" si="17"/>
        <v>N/A</v>
      </c>
      <c r="L163" t="str">
        <f t="shared" si="18"/>
        <v>N/A</v>
      </c>
      <c r="M163" t="str">
        <f t="shared" si="19"/>
        <v>N/A</v>
      </c>
      <c r="N163" t="str">
        <f t="shared" si="20"/>
        <v>N/A</v>
      </c>
    </row>
    <row r="164" spans="1:14" x14ac:dyDescent="0.3">
      <c r="A164" s="1">
        <v>6</v>
      </c>
      <c r="B164" t="s">
        <v>318</v>
      </c>
      <c r="C164" t="s">
        <v>264</v>
      </c>
      <c r="D164" t="s">
        <v>264</v>
      </c>
      <c r="E164" t="s">
        <v>1419</v>
      </c>
      <c r="F164" t="s">
        <v>1420</v>
      </c>
      <c r="G164" t="s">
        <v>1421</v>
      </c>
      <c r="I164" t="str">
        <f t="shared" si="15"/>
        <v>N/A</v>
      </c>
      <c r="J164" t="str">
        <f t="shared" si="16"/>
        <v>N/A</v>
      </c>
      <c r="K164" t="str">
        <f t="shared" si="17"/>
        <v>N/A</v>
      </c>
      <c r="L164">
        <f t="shared" si="18"/>
        <v>2440000</v>
      </c>
      <c r="M164">
        <f t="shared" si="19"/>
        <v>1380000</v>
      </c>
      <c r="N164">
        <f t="shared" si="20"/>
        <v>17740000</v>
      </c>
    </row>
    <row r="165" spans="1:14" x14ac:dyDescent="0.3">
      <c r="A165" s="1">
        <v>7</v>
      </c>
      <c r="B165" t="s">
        <v>322</v>
      </c>
      <c r="C165" t="s">
        <v>1422</v>
      </c>
      <c r="D165" t="s">
        <v>1423</v>
      </c>
      <c r="E165" t="s">
        <v>1424</v>
      </c>
      <c r="F165" t="s">
        <v>1425</v>
      </c>
      <c r="G165" t="s">
        <v>1426</v>
      </c>
      <c r="I165" t="str">
        <f t="shared" si="15"/>
        <v>N/A</v>
      </c>
      <c r="J165">
        <f t="shared" si="16"/>
        <v>57470000</v>
      </c>
      <c r="K165">
        <f t="shared" si="17"/>
        <v>48460000</v>
      </c>
      <c r="L165">
        <f t="shared" si="18"/>
        <v>62690000</v>
      </c>
      <c r="M165">
        <f t="shared" si="19"/>
        <v>119300000</v>
      </c>
      <c r="N165">
        <f t="shared" si="20"/>
        <v>101770000</v>
      </c>
    </row>
    <row r="166" spans="1:14" x14ac:dyDescent="0.3">
      <c r="A166" s="1">
        <v>8</v>
      </c>
      <c r="B166" t="s">
        <v>326</v>
      </c>
      <c r="C166" t="s">
        <v>264</v>
      </c>
      <c r="D166" t="s">
        <v>1427</v>
      </c>
      <c r="E166" t="s">
        <v>1428</v>
      </c>
      <c r="F166" t="s">
        <v>1429</v>
      </c>
      <c r="G166" t="s">
        <v>1430</v>
      </c>
      <c r="I166" t="str">
        <f t="shared" si="15"/>
        <v>N/A</v>
      </c>
      <c r="J166" t="str">
        <f t="shared" si="16"/>
        <v>N/A</v>
      </c>
      <c r="K166">
        <f t="shared" si="17"/>
        <v>-0.15690000000000001</v>
      </c>
      <c r="L166">
        <f t="shared" si="18"/>
        <v>0.29380000000000001</v>
      </c>
      <c r="M166">
        <f t="shared" si="19"/>
        <v>0.90300000000000002</v>
      </c>
      <c r="N166">
        <f t="shared" si="20"/>
        <v>-0.1469</v>
      </c>
    </row>
    <row r="167" spans="1:14" x14ac:dyDescent="0.3">
      <c r="A167" s="1">
        <v>9</v>
      </c>
      <c r="B167" t="s">
        <v>330</v>
      </c>
      <c r="C167" t="s">
        <v>264</v>
      </c>
      <c r="D167" t="s">
        <v>264</v>
      </c>
      <c r="E167" t="s">
        <v>264</v>
      </c>
      <c r="F167" t="s">
        <v>264</v>
      </c>
      <c r="G167" t="s">
        <v>1431</v>
      </c>
      <c r="I167" t="str">
        <f t="shared" si="15"/>
        <v>N/A</v>
      </c>
      <c r="J167" t="str">
        <f t="shared" si="16"/>
        <v>N/A</v>
      </c>
      <c r="K167" t="str">
        <f t="shared" si="17"/>
        <v>N/A</v>
      </c>
      <c r="L167" t="str">
        <f t="shared" si="18"/>
        <v>N/A</v>
      </c>
      <c r="M167" t="str">
        <f t="shared" si="19"/>
        <v>N/A</v>
      </c>
      <c r="N167">
        <f t="shared" si="20"/>
        <v>0.12939999999999999</v>
      </c>
    </row>
    <row r="168" spans="1:14" x14ac:dyDescent="0.3">
      <c r="A168" s="1">
        <v>10</v>
      </c>
      <c r="B168" t="s">
        <v>332</v>
      </c>
      <c r="C168" t="s">
        <v>1432</v>
      </c>
      <c r="D168" t="s">
        <v>1433</v>
      </c>
      <c r="E168" t="s">
        <v>1434</v>
      </c>
      <c r="F168" t="s">
        <v>362</v>
      </c>
      <c r="G168" t="s">
        <v>1435</v>
      </c>
      <c r="I168" t="str">
        <f t="shared" si="15"/>
        <v>N/A</v>
      </c>
      <c r="J168" t="str">
        <f t="shared" si="16"/>
        <v>725000</v>
      </c>
      <c r="K168">
        <f t="shared" si="17"/>
        <v>1020000</v>
      </c>
      <c r="L168">
        <f t="shared" si="18"/>
        <v>1310000</v>
      </c>
      <c r="M168">
        <f t="shared" si="19"/>
        <v>1240000</v>
      </c>
      <c r="N168">
        <f t="shared" si="20"/>
        <v>1150000</v>
      </c>
    </row>
    <row r="169" spans="1:14" x14ac:dyDescent="0.3">
      <c r="A169" s="1">
        <v>11</v>
      </c>
      <c r="B169" t="s">
        <v>333</v>
      </c>
      <c r="C169" t="s">
        <v>1432</v>
      </c>
      <c r="D169" t="s">
        <v>1433</v>
      </c>
      <c r="E169" t="s">
        <v>1434</v>
      </c>
      <c r="F169" t="s">
        <v>362</v>
      </c>
      <c r="G169" t="s">
        <v>1435</v>
      </c>
      <c r="I169" t="str">
        <f t="shared" si="15"/>
        <v>N/A</v>
      </c>
      <c r="J169" t="str">
        <f t="shared" si="16"/>
        <v>725000</v>
      </c>
      <c r="K169">
        <f t="shared" si="17"/>
        <v>1020000</v>
      </c>
      <c r="L169">
        <f t="shared" si="18"/>
        <v>1310000</v>
      </c>
      <c r="M169">
        <f t="shared" si="19"/>
        <v>1240000</v>
      </c>
      <c r="N169">
        <f t="shared" si="20"/>
        <v>1150000</v>
      </c>
    </row>
    <row r="170" spans="1:14" x14ac:dyDescent="0.3">
      <c r="A170" s="1">
        <v>12</v>
      </c>
      <c r="B170" t="s">
        <v>334</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335</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336</v>
      </c>
      <c r="C172" t="s">
        <v>264</v>
      </c>
      <c r="D172" t="s">
        <v>264</v>
      </c>
      <c r="E172" t="s">
        <v>264</v>
      </c>
      <c r="F172" t="s">
        <v>264</v>
      </c>
      <c r="G172" t="s">
        <v>264</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337</v>
      </c>
      <c r="C173" t="s">
        <v>264</v>
      </c>
      <c r="D173" t="s">
        <v>264</v>
      </c>
      <c r="E173" t="s">
        <v>264</v>
      </c>
      <c r="F173" t="s">
        <v>264</v>
      </c>
      <c r="G173" t="s">
        <v>264</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338</v>
      </c>
      <c r="C174" t="s">
        <v>264</v>
      </c>
      <c r="D174" t="s">
        <v>264</v>
      </c>
      <c r="E174" t="s">
        <v>264</v>
      </c>
      <c r="F174" t="s">
        <v>264</v>
      </c>
      <c r="G174" t="s">
        <v>264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339</v>
      </c>
      <c r="C175" t="s">
        <v>1436</v>
      </c>
      <c r="D175" t="s">
        <v>1437</v>
      </c>
      <c r="E175" t="s">
        <v>1438</v>
      </c>
      <c r="F175" t="s">
        <v>1439</v>
      </c>
      <c r="G175" t="s">
        <v>1440</v>
      </c>
      <c r="I175" t="str">
        <f t="shared" si="15"/>
        <v>N/A</v>
      </c>
      <c r="J175" t="str">
        <f t="shared" si="16"/>
        <v>(848,000)</v>
      </c>
      <c r="K175" t="str">
        <f t="shared" si="17"/>
        <v>(927,000)</v>
      </c>
      <c r="L175" t="str">
        <f t="shared" si="18"/>
        <v>(1.08M)</v>
      </c>
      <c r="M175" t="str">
        <f t="shared" si="19"/>
        <v>(1.09M)</v>
      </c>
      <c r="N175" t="str">
        <f t="shared" si="20"/>
        <v>(1.34M)</v>
      </c>
    </row>
    <row r="176" spans="1:14" x14ac:dyDescent="0.3">
      <c r="A176" s="1">
        <v>18</v>
      </c>
      <c r="B176" t="s">
        <v>340</v>
      </c>
      <c r="C176" t="s">
        <v>1441</v>
      </c>
      <c r="D176" t="s">
        <v>1442</v>
      </c>
      <c r="E176" t="s">
        <v>1443</v>
      </c>
      <c r="F176" t="s">
        <v>1444</v>
      </c>
      <c r="G176" t="s">
        <v>1445</v>
      </c>
      <c r="I176" t="str">
        <f t="shared" si="15"/>
        <v>N/A</v>
      </c>
      <c r="J176">
        <f t="shared" si="16"/>
        <v>55900000</v>
      </c>
      <c r="K176">
        <f t="shared" si="17"/>
        <v>46510000</v>
      </c>
      <c r="L176">
        <f t="shared" si="18"/>
        <v>60310000</v>
      </c>
      <c r="M176">
        <f t="shared" si="19"/>
        <v>116980000</v>
      </c>
      <c r="N176">
        <f t="shared" si="20"/>
        <v>99290000</v>
      </c>
    </row>
    <row r="177" spans="1:14" x14ac:dyDescent="0.3">
      <c r="A177" s="1">
        <v>19</v>
      </c>
      <c r="B177" t="s">
        <v>341</v>
      </c>
      <c r="C177" t="s">
        <v>1446</v>
      </c>
      <c r="D177" t="s">
        <v>1447</v>
      </c>
      <c r="E177" t="s">
        <v>1448</v>
      </c>
      <c r="F177" t="s">
        <v>1449</v>
      </c>
      <c r="G177" t="s">
        <v>1450</v>
      </c>
      <c r="I177" t="str">
        <f t="shared" si="15"/>
        <v>N/A</v>
      </c>
      <c r="J177">
        <f t="shared" si="16"/>
        <v>3560000</v>
      </c>
      <c r="K177">
        <f t="shared" si="17"/>
        <v>1840000</v>
      </c>
      <c r="L177">
        <f t="shared" si="18"/>
        <v>1230000</v>
      </c>
      <c r="M177">
        <f t="shared" si="19"/>
        <v>2069999.9999999998</v>
      </c>
      <c r="N177">
        <f t="shared" si="20"/>
        <v>1560000</v>
      </c>
    </row>
    <row r="178" spans="1:14" x14ac:dyDescent="0.3">
      <c r="A178" s="1">
        <v>20</v>
      </c>
      <c r="B178" t="s">
        <v>347</v>
      </c>
      <c r="C178" t="s">
        <v>1451</v>
      </c>
      <c r="D178" t="s">
        <v>1452</v>
      </c>
      <c r="E178" t="s">
        <v>1453</v>
      </c>
      <c r="F178" t="s">
        <v>1454</v>
      </c>
      <c r="G178" t="s">
        <v>1455</v>
      </c>
      <c r="I178" t="str">
        <f t="shared" si="15"/>
        <v>N/A</v>
      </c>
      <c r="J178">
        <f t="shared" si="16"/>
        <v>52340000</v>
      </c>
      <c r="K178">
        <f t="shared" si="17"/>
        <v>44670000</v>
      </c>
      <c r="L178">
        <f t="shared" si="18"/>
        <v>59080000</v>
      </c>
      <c r="M178">
        <f t="shared" si="19"/>
        <v>114910000</v>
      </c>
      <c r="N178">
        <f t="shared" si="20"/>
        <v>97720000</v>
      </c>
    </row>
    <row r="179" spans="1:14" x14ac:dyDescent="0.3">
      <c r="A179" s="1">
        <v>21</v>
      </c>
      <c r="B179" t="s">
        <v>353</v>
      </c>
      <c r="C179" t="s">
        <v>264</v>
      </c>
      <c r="D179" t="s">
        <v>1456</v>
      </c>
      <c r="E179" t="s">
        <v>1457</v>
      </c>
      <c r="F179" t="s">
        <v>1458</v>
      </c>
      <c r="G179" t="s">
        <v>1459</v>
      </c>
      <c r="I179" t="str">
        <f t="shared" si="15"/>
        <v>N/A</v>
      </c>
      <c r="J179" t="str">
        <f t="shared" si="16"/>
        <v>N/A</v>
      </c>
      <c r="K179">
        <f t="shared" si="17"/>
        <v>-0.14660000000000001</v>
      </c>
      <c r="L179">
        <f t="shared" si="18"/>
        <v>0.3226</v>
      </c>
      <c r="M179">
        <f t="shared" si="19"/>
        <v>0.94500000000000006</v>
      </c>
      <c r="N179">
        <f t="shared" si="20"/>
        <v>-0.14949999999999999</v>
      </c>
    </row>
    <row r="180" spans="1:14" x14ac:dyDescent="0.3">
      <c r="A180" s="1">
        <v>22</v>
      </c>
      <c r="B180" t="s">
        <v>358</v>
      </c>
      <c r="C180" t="s">
        <v>264</v>
      </c>
      <c r="D180" t="s">
        <v>264</v>
      </c>
      <c r="E180" t="s">
        <v>264</v>
      </c>
      <c r="F180" t="s">
        <v>264</v>
      </c>
      <c r="G180" t="s">
        <v>1460</v>
      </c>
      <c r="I180" t="str">
        <f t="shared" si="15"/>
        <v>N/A</v>
      </c>
      <c r="J180" t="str">
        <f t="shared" si="16"/>
        <v>N/A</v>
      </c>
      <c r="K180" t="str">
        <f t="shared" si="17"/>
        <v>N/A</v>
      </c>
      <c r="L180" t="str">
        <f t="shared" si="18"/>
        <v>N/A</v>
      </c>
      <c r="M180" t="str">
        <f t="shared" si="19"/>
        <v>N/A</v>
      </c>
      <c r="N180">
        <f t="shared" si="20"/>
        <v>0.12429999999999999</v>
      </c>
    </row>
    <row r="181" spans="1:14" x14ac:dyDescent="0.3">
      <c r="A181" s="1">
        <v>23</v>
      </c>
      <c r="B181" t="s">
        <v>360</v>
      </c>
      <c r="C181" t="s">
        <v>1461</v>
      </c>
      <c r="D181" t="s">
        <v>1462</v>
      </c>
      <c r="E181" t="s">
        <v>957</v>
      </c>
      <c r="F181" t="s">
        <v>264</v>
      </c>
      <c r="G181" t="s">
        <v>264</v>
      </c>
      <c r="I181" t="str">
        <f t="shared" si="15"/>
        <v>N/A</v>
      </c>
      <c r="J181">
        <f t="shared" si="16"/>
        <v>3450000</v>
      </c>
      <c r="K181">
        <f t="shared" si="17"/>
        <v>59050000</v>
      </c>
      <c r="L181">
        <f t="shared" si="18"/>
        <v>2690000</v>
      </c>
      <c r="M181" t="str">
        <f t="shared" si="19"/>
        <v>N/A</v>
      </c>
      <c r="N181" t="str">
        <f t="shared" si="20"/>
        <v>N/A</v>
      </c>
    </row>
    <row r="182" spans="1:14" x14ac:dyDescent="0.3">
      <c r="A182" s="1">
        <v>24</v>
      </c>
      <c r="B182" t="s">
        <v>364</v>
      </c>
      <c r="C182" t="s">
        <v>851</v>
      </c>
      <c r="D182" t="s">
        <v>1463</v>
      </c>
      <c r="E182" t="s">
        <v>932</v>
      </c>
      <c r="F182" t="s">
        <v>264</v>
      </c>
      <c r="G182" t="s">
        <v>264</v>
      </c>
      <c r="I182" t="str">
        <f t="shared" si="15"/>
        <v>N/A</v>
      </c>
      <c r="J182">
        <f t="shared" si="16"/>
        <v>4310000</v>
      </c>
      <c r="K182">
        <f t="shared" si="17"/>
        <v>55260000</v>
      </c>
      <c r="L182">
        <f t="shared" si="18"/>
        <v>2840000</v>
      </c>
      <c r="M182" t="str">
        <f t="shared" si="19"/>
        <v>N/A</v>
      </c>
      <c r="N182" t="str">
        <f t="shared" si="20"/>
        <v>N/A</v>
      </c>
    </row>
    <row r="183" spans="1:14" x14ac:dyDescent="0.3">
      <c r="A183" s="1">
        <v>25</v>
      </c>
      <c r="B183" t="s">
        <v>368</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369</v>
      </c>
      <c r="C184" t="s">
        <v>1464</v>
      </c>
      <c r="D184" t="s">
        <v>1465</v>
      </c>
      <c r="E184" t="s">
        <v>1466</v>
      </c>
      <c r="F184" t="s">
        <v>264</v>
      </c>
      <c r="G184" t="s">
        <v>264</v>
      </c>
      <c r="I184" t="str">
        <f t="shared" si="15"/>
        <v>N/A</v>
      </c>
      <c r="J184" t="str">
        <f t="shared" si="16"/>
        <v>(864,000)</v>
      </c>
      <c r="K184">
        <f t="shared" si="17"/>
        <v>3790000</v>
      </c>
      <c r="L184" t="str">
        <f t="shared" si="18"/>
        <v>(157,000)</v>
      </c>
      <c r="M184" t="str">
        <f t="shared" si="19"/>
        <v>N/A</v>
      </c>
      <c r="N184" t="str">
        <f t="shared" si="20"/>
        <v>N/A</v>
      </c>
    </row>
    <row r="185" spans="1:14" x14ac:dyDescent="0.3">
      <c r="A185" s="1">
        <v>27</v>
      </c>
      <c r="B185" t="s">
        <v>373</v>
      </c>
      <c r="C185" t="s">
        <v>1467</v>
      </c>
      <c r="D185" t="s">
        <v>1468</v>
      </c>
      <c r="E185" t="s">
        <v>1469</v>
      </c>
      <c r="F185" t="s">
        <v>264</v>
      </c>
      <c r="G185" t="s">
        <v>264</v>
      </c>
      <c r="I185" t="str">
        <f t="shared" si="15"/>
        <v>N/A</v>
      </c>
      <c r="J185">
        <f t="shared" si="16"/>
        <v>48890000</v>
      </c>
      <c r="K185" t="str">
        <f t="shared" si="17"/>
        <v>(14.39M)</v>
      </c>
      <c r="L185">
        <f t="shared" si="18"/>
        <v>56390000</v>
      </c>
      <c r="M185" t="str">
        <f t="shared" si="19"/>
        <v>N/A</v>
      </c>
      <c r="N185" t="str">
        <f t="shared" si="20"/>
        <v>N/A</v>
      </c>
    </row>
    <row r="186" spans="1:14" x14ac:dyDescent="0.3">
      <c r="A186" s="1">
        <v>28</v>
      </c>
      <c r="B186" t="s">
        <v>377</v>
      </c>
      <c r="C186" t="s">
        <v>264</v>
      </c>
      <c r="D186" t="s">
        <v>264</v>
      </c>
      <c r="E186" t="s">
        <v>264</v>
      </c>
      <c r="F186" t="s">
        <v>264</v>
      </c>
      <c r="G186" t="s">
        <v>264</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378</v>
      </c>
      <c r="C187" t="s">
        <v>1470</v>
      </c>
      <c r="D187" t="s">
        <v>1471</v>
      </c>
      <c r="E187" t="s">
        <v>1472</v>
      </c>
      <c r="F187" t="s">
        <v>1454</v>
      </c>
      <c r="G187" t="s">
        <v>1455</v>
      </c>
      <c r="I187" t="str">
        <f t="shared" si="15"/>
        <v>N/A</v>
      </c>
      <c r="J187">
        <f t="shared" si="16"/>
        <v>51480000</v>
      </c>
      <c r="K187">
        <f t="shared" si="17"/>
        <v>48450000</v>
      </c>
      <c r="L187">
        <f t="shared" si="18"/>
        <v>58920000</v>
      </c>
      <c r="M187">
        <f t="shared" si="19"/>
        <v>114910000</v>
      </c>
      <c r="N187">
        <f t="shared" si="20"/>
        <v>97720000</v>
      </c>
    </row>
    <row r="188" spans="1:14" x14ac:dyDescent="0.3">
      <c r="A188" s="1">
        <v>30</v>
      </c>
      <c r="B188" t="s">
        <v>382</v>
      </c>
      <c r="C188" t="s">
        <v>81</v>
      </c>
      <c r="D188" t="s">
        <v>1248</v>
      </c>
      <c r="E188" t="s">
        <v>83</v>
      </c>
      <c r="F188" t="s">
        <v>1473</v>
      </c>
      <c r="G188" t="s">
        <v>1474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0.61</v>
      </c>
      <c r="K188" t="str">
        <f t="shared" ref="K188:K251" si="23">IF(TRIM(D188)="-", "N/A", IF(RIGHT(D188,1)="M",1000000*VALUE(LEFT(D188,LEN(D188)-1)),IF(RIGHT(D188,1)="B",1000000000*VALUE(LEFT(D188,LEN(D188)-1)),IF(RIGHT(D188,1)="%",0.01*VALUE(LEFT(D188,LEN(D188)-1)),D188))))</f>
        <v>0.46</v>
      </c>
      <c r="L188" t="str">
        <f t="shared" ref="L188:L251" si="24">IF(TRIM(E188)="-", "N/A", IF(RIGHT(E188,1)="M",1000000*VALUE(LEFT(E188,LEN(E188)-1)),IF(RIGHT(E188,1)="B",1000000000*VALUE(LEFT(E188,LEN(E188)-1)),IF(RIGHT(E188,1)="%",0.01*VALUE(LEFT(E188,LEN(E188)-1)),E188))))</f>
        <v>0.56</v>
      </c>
      <c r="M188" t="str">
        <f t="shared" ref="M188:M251" si="25">IF(TRIM(F188)="-", "N/A", IF(RIGHT(F188,1)="M",1000000*VALUE(LEFT(F188,LEN(F188)-1)),IF(RIGHT(F188,1)="B",1000000000*VALUE(LEFT(F188,LEN(F188)-1)),IF(RIGHT(F188,1)="%",0.01*VALUE(LEFT(F188,LEN(F188)-1)),F188))))</f>
        <v>1.03</v>
      </c>
      <c r="N188" t="str">
        <f t="shared" ref="N188:N251" si="26">IF(TRIM(G188)="-", "N/A", IF(RIGHT(G188,1)="M",1000000*VALUE(LEFT(G188,LEN(G188)-1)),IF(RIGHT(G188,1)="B",1000000000*VALUE(LEFT(G188,LEN(G188)-1)),IF(RIGHT(G188,1)="%",0.01*VALUE(LEFT(G188,LEN(G188)-1)),G188))))</f>
        <v>0.76</v>
      </c>
    </row>
    <row r="189" spans="1:14" x14ac:dyDescent="0.3">
      <c r="A189" s="1">
        <v>31</v>
      </c>
      <c r="B189" t="s">
        <v>388</v>
      </c>
      <c r="C189" t="s">
        <v>264</v>
      </c>
      <c r="D189" t="s">
        <v>1475</v>
      </c>
      <c r="E189" t="s">
        <v>1476</v>
      </c>
      <c r="F189" t="s">
        <v>1477</v>
      </c>
      <c r="G189" t="s">
        <v>1478</v>
      </c>
      <c r="I189" t="str">
        <f t="shared" si="21"/>
        <v>N/A</v>
      </c>
      <c r="J189" t="str">
        <f t="shared" si="22"/>
        <v>N/A</v>
      </c>
      <c r="K189">
        <f t="shared" si="23"/>
        <v>-0.2389</v>
      </c>
      <c r="L189">
        <f t="shared" si="24"/>
        <v>0.21300000000000002</v>
      </c>
      <c r="M189">
        <f t="shared" si="25"/>
        <v>0.82889999999999997</v>
      </c>
      <c r="N189">
        <f t="shared" si="26"/>
        <v>-0.26300000000000001</v>
      </c>
    </row>
    <row r="190" spans="1:14" x14ac:dyDescent="0.3">
      <c r="A190" s="1">
        <v>32</v>
      </c>
      <c r="B190" t="s">
        <v>393</v>
      </c>
      <c r="C190" t="s">
        <v>1479</v>
      </c>
      <c r="D190" t="s">
        <v>1480</v>
      </c>
      <c r="E190" t="s">
        <v>1481</v>
      </c>
      <c r="F190" t="s">
        <v>1482</v>
      </c>
      <c r="G190" t="s">
        <v>1483</v>
      </c>
      <c r="I190" t="str">
        <f t="shared" si="21"/>
        <v>pos_trend</v>
      </c>
      <c r="J190">
        <f t="shared" si="22"/>
        <v>84710000</v>
      </c>
      <c r="K190">
        <f t="shared" si="23"/>
        <v>104760000</v>
      </c>
      <c r="L190">
        <f t="shared" si="24"/>
        <v>105030000</v>
      </c>
      <c r="M190">
        <f t="shared" si="25"/>
        <v>111990000</v>
      </c>
      <c r="N190">
        <f t="shared" si="26"/>
        <v>129229999.99999999</v>
      </c>
    </row>
    <row r="191" spans="1:14" x14ac:dyDescent="0.3">
      <c r="A191" s="1">
        <v>33</v>
      </c>
      <c r="B191" t="s">
        <v>399</v>
      </c>
      <c r="C191" t="s">
        <v>1484</v>
      </c>
      <c r="D191" t="s">
        <v>1248</v>
      </c>
      <c r="E191" t="s">
        <v>83</v>
      </c>
      <c r="F191" t="s">
        <v>1485</v>
      </c>
      <c r="G191" t="s">
        <v>1246</v>
      </c>
      <c r="I191" t="str">
        <f t="shared" si="21"/>
        <v>N/A</v>
      </c>
      <c r="J191" t="str">
        <f t="shared" si="22"/>
        <v>0.60</v>
      </c>
      <c r="K191" t="str">
        <f t="shared" si="23"/>
        <v>0.46</v>
      </c>
      <c r="L191" t="str">
        <f t="shared" si="24"/>
        <v>0.56</v>
      </c>
      <c r="M191" t="str">
        <f t="shared" si="25"/>
        <v>1.02</v>
      </c>
      <c r="N191" t="str">
        <f t="shared" si="26"/>
        <v>0.75</v>
      </c>
    </row>
    <row r="192" spans="1:14" x14ac:dyDescent="0.3">
      <c r="A192" s="1">
        <v>34</v>
      </c>
      <c r="B192" t="s">
        <v>402</v>
      </c>
      <c r="C192" t="s">
        <v>264</v>
      </c>
      <c r="D192" t="s">
        <v>1486</v>
      </c>
      <c r="E192" t="s">
        <v>1487</v>
      </c>
      <c r="F192" t="s">
        <v>1488</v>
      </c>
      <c r="G192" t="s">
        <v>1489</v>
      </c>
      <c r="I192" t="str">
        <f t="shared" si="21"/>
        <v>N/A</v>
      </c>
      <c r="J192" t="str">
        <f t="shared" si="22"/>
        <v>N/A</v>
      </c>
      <c r="K192">
        <f t="shared" si="23"/>
        <v>-0.23800000000000002</v>
      </c>
      <c r="L192">
        <f t="shared" si="24"/>
        <v>0.21230000000000002</v>
      </c>
      <c r="M192">
        <f t="shared" si="25"/>
        <v>0.82799999999999996</v>
      </c>
      <c r="N192">
        <f t="shared" si="26"/>
        <v>-0.26230000000000003</v>
      </c>
    </row>
    <row r="193" spans="1:14" x14ac:dyDescent="0.3">
      <c r="A193" s="1">
        <v>35</v>
      </c>
      <c r="B193" t="s">
        <v>407</v>
      </c>
      <c r="C193" t="s">
        <v>1490</v>
      </c>
      <c r="D193" t="s">
        <v>1491</v>
      </c>
      <c r="E193" t="s">
        <v>1492</v>
      </c>
      <c r="F193" t="s">
        <v>1493</v>
      </c>
      <c r="G193" t="s">
        <v>1494</v>
      </c>
      <c r="I193" t="str">
        <f t="shared" si="21"/>
        <v>pos_trend</v>
      </c>
      <c r="J193">
        <f t="shared" si="22"/>
        <v>85310000</v>
      </c>
      <c r="K193">
        <f t="shared" si="23"/>
        <v>105380000</v>
      </c>
      <c r="L193">
        <f t="shared" si="24"/>
        <v>105710000</v>
      </c>
      <c r="M193">
        <f t="shared" si="25"/>
        <v>114030000</v>
      </c>
      <c r="N193">
        <f t="shared" si="26"/>
        <v>130020000.00000001</v>
      </c>
    </row>
    <row r="194" spans="1:14" x14ac:dyDescent="0.3">
      <c r="I194" t="str">
        <f t="shared" si="21"/>
        <v>N/A</v>
      </c>
      <c r="J194">
        <f t="shared" si="22"/>
        <v>0</v>
      </c>
      <c r="K194">
        <f t="shared" si="23"/>
        <v>0</v>
      </c>
      <c r="L194">
        <f t="shared" si="24"/>
        <v>0</v>
      </c>
      <c r="M194">
        <f t="shared" si="25"/>
        <v>0</v>
      </c>
      <c r="N194">
        <f t="shared" si="26"/>
        <v>0</v>
      </c>
    </row>
    <row r="195" spans="1:14" x14ac:dyDescent="0.3">
      <c r="B195" s="1" t="s">
        <v>250</v>
      </c>
      <c r="C195" s="1" t="s">
        <v>251</v>
      </c>
      <c r="D195" s="1" t="s">
        <v>252</v>
      </c>
      <c r="E195" s="1" t="s">
        <v>253</v>
      </c>
      <c r="F195" s="1" t="s">
        <v>254</v>
      </c>
      <c r="G195" s="1" t="s">
        <v>255</v>
      </c>
      <c r="H195" s="1" t="s">
        <v>256</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413</v>
      </c>
      <c r="C196" t="s">
        <v>1495</v>
      </c>
      <c r="D196" t="s">
        <v>1496</v>
      </c>
      <c r="E196" t="s">
        <v>1497</v>
      </c>
      <c r="F196" t="s">
        <v>1498</v>
      </c>
      <c r="G196" t="s">
        <v>1499</v>
      </c>
      <c r="I196" t="str">
        <f t="shared" si="21"/>
        <v>N/A</v>
      </c>
      <c r="J196">
        <f t="shared" si="22"/>
        <v>58240000</v>
      </c>
      <c r="K196">
        <f t="shared" si="23"/>
        <v>74200000</v>
      </c>
      <c r="L196">
        <f t="shared" si="24"/>
        <v>57000000</v>
      </c>
      <c r="M196">
        <f t="shared" si="25"/>
        <v>50330000</v>
      </c>
      <c r="N196">
        <f t="shared" si="26"/>
        <v>46960000</v>
      </c>
    </row>
    <row r="197" spans="1:14" x14ac:dyDescent="0.3">
      <c r="A197" s="1">
        <v>1</v>
      </c>
      <c r="B197" t="s">
        <v>418</v>
      </c>
      <c r="C197" t="s">
        <v>1495</v>
      </c>
      <c r="D197" t="s">
        <v>1496</v>
      </c>
      <c r="E197" t="s">
        <v>1497</v>
      </c>
      <c r="F197" t="s">
        <v>1498</v>
      </c>
      <c r="G197" t="s">
        <v>1499</v>
      </c>
      <c r="I197" t="str">
        <f t="shared" si="21"/>
        <v>N/A</v>
      </c>
      <c r="J197">
        <f t="shared" si="22"/>
        <v>58240000</v>
      </c>
      <c r="K197">
        <f t="shared" si="23"/>
        <v>74200000</v>
      </c>
      <c r="L197">
        <f t="shared" si="24"/>
        <v>57000000</v>
      </c>
      <c r="M197">
        <f t="shared" si="25"/>
        <v>50330000</v>
      </c>
      <c r="N197">
        <f t="shared" si="26"/>
        <v>46960000</v>
      </c>
    </row>
    <row r="198" spans="1:14" x14ac:dyDescent="0.3">
      <c r="A198" s="1">
        <v>2</v>
      </c>
      <c r="B198" t="s">
        <v>419</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420</v>
      </c>
      <c r="C199" t="s">
        <v>264</v>
      </c>
      <c r="D199" t="s">
        <v>1500</v>
      </c>
      <c r="E199" t="s">
        <v>1501</v>
      </c>
      <c r="F199" t="s">
        <v>1502</v>
      </c>
      <c r="G199" t="s">
        <v>1503</v>
      </c>
      <c r="I199" t="str">
        <f t="shared" si="21"/>
        <v>N/A</v>
      </c>
      <c r="J199" t="str">
        <f t="shared" si="22"/>
        <v>N/A</v>
      </c>
      <c r="K199">
        <f t="shared" si="23"/>
        <v>0.27399999999999997</v>
      </c>
      <c r="L199">
        <f t="shared" si="24"/>
        <v>-0.23180000000000001</v>
      </c>
      <c r="M199">
        <f t="shared" si="25"/>
        <v>-0.1169</v>
      </c>
      <c r="N199">
        <f t="shared" si="26"/>
        <v>-6.7100000000000007E-2</v>
      </c>
    </row>
    <row r="200" spans="1:14" x14ac:dyDescent="0.3">
      <c r="A200" s="1">
        <v>4</v>
      </c>
      <c r="B200" t="s">
        <v>425</v>
      </c>
      <c r="C200" t="s">
        <v>1504</v>
      </c>
      <c r="D200" t="s">
        <v>1505</v>
      </c>
      <c r="E200" t="s">
        <v>1506</v>
      </c>
      <c r="F200" t="s">
        <v>1507</v>
      </c>
      <c r="G200" t="s">
        <v>1508</v>
      </c>
      <c r="I200" t="str">
        <f t="shared" si="21"/>
        <v>N/A</v>
      </c>
      <c r="J200">
        <f t="shared" si="22"/>
        <v>14120000</v>
      </c>
      <c r="K200">
        <f t="shared" si="23"/>
        <v>9240000</v>
      </c>
      <c r="L200">
        <f t="shared" si="24"/>
        <v>10150000</v>
      </c>
      <c r="M200">
        <f t="shared" si="25"/>
        <v>18480000</v>
      </c>
      <c r="N200">
        <f t="shared" si="26"/>
        <v>8430000</v>
      </c>
    </row>
    <row r="201" spans="1:14" x14ac:dyDescent="0.3">
      <c r="A201" s="1">
        <v>5</v>
      </c>
      <c r="B201" t="s">
        <v>431</v>
      </c>
      <c r="C201" t="s">
        <v>264</v>
      </c>
      <c r="D201" t="s">
        <v>1509</v>
      </c>
      <c r="E201" t="s">
        <v>1510</v>
      </c>
      <c r="F201" t="s">
        <v>1511</v>
      </c>
      <c r="G201" t="s">
        <v>1512</v>
      </c>
      <c r="I201" t="str">
        <f t="shared" si="21"/>
        <v>N/A</v>
      </c>
      <c r="J201" t="str">
        <f t="shared" si="22"/>
        <v>N/A</v>
      </c>
      <c r="K201">
        <f t="shared" si="23"/>
        <v>-0.3458</v>
      </c>
      <c r="L201">
        <f t="shared" si="24"/>
        <v>9.820000000000001E-2</v>
      </c>
      <c r="M201">
        <f t="shared" si="25"/>
        <v>0.82110000000000005</v>
      </c>
      <c r="N201">
        <f t="shared" si="26"/>
        <v>-0.54380000000000006</v>
      </c>
    </row>
    <row r="202" spans="1:14" x14ac:dyDescent="0.3">
      <c r="A202" s="1">
        <v>6</v>
      </c>
      <c r="B202" t="s">
        <v>436</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437</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440</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11</v>
      </c>
      <c r="B207" t="s">
        <v>443</v>
      </c>
      <c r="C207" t="s">
        <v>1513</v>
      </c>
      <c r="D207" t="s">
        <v>264</v>
      </c>
      <c r="E207" t="s">
        <v>264</v>
      </c>
      <c r="F207" t="s">
        <v>264</v>
      </c>
      <c r="G207" t="s">
        <v>264</v>
      </c>
      <c r="I207" t="str">
        <f t="shared" si="21"/>
        <v>N/A</v>
      </c>
      <c r="J207">
        <f t="shared" si="22"/>
        <v>4930000000</v>
      </c>
      <c r="K207" t="str">
        <f t="shared" si="23"/>
        <v>N/A</v>
      </c>
      <c r="L207" t="str">
        <f t="shared" si="24"/>
        <v>N/A</v>
      </c>
      <c r="M207" t="str">
        <f t="shared" si="25"/>
        <v>N/A</v>
      </c>
      <c r="N207" t="str">
        <f t="shared" si="26"/>
        <v>N/A</v>
      </c>
    </row>
    <row r="208" spans="1:14" x14ac:dyDescent="0.3">
      <c r="A208" s="1">
        <v>12</v>
      </c>
      <c r="B208" t="s">
        <v>446</v>
      </c>
      <c r="C208" t="s">
        <v>1514</v>
      </c>
      <c r="D208" t="s">
        <v>1515</v>
      </c>
      <c r="E208" t="s">
        <v>1516</v>
      </c>
      <c r="F208" t="s">
        <v>1517</v>
      </c>
      <c r="G208" t="s">
        <v>1518</v>
      </c>
      <c r="I208" t="str">
        <f t="shared" si="21"/>
        <v>N/A</v>
      </c>
      <c r="J208">
        <f t="shared" si="22"/>
        <v>117870000</v>
      </c>
      <c r="K208">
        <f t="shared" si="23"/>
        <v>242140000</v>
      </c>
      <c r="L208">
        <f t="shared" si="24"/>
        <v>364770000</v>
      </c>
      <c r="M208">
        <f t="shared" si="25"/>
        <v>325040000</v>
      </c>
      <c r="N208">
        <f t="shared" si="26"/>
        <v>297720000</v>
      </c>
    </row>
    <row r="209" spans="1:14" x14ac:dyDescent="0.3">
      <c r="A209" s="1">
        <v>13</v>
      </c>
      <c r="B209" t="s">
        <v>452</v>
      </c>
      <c r="C209" t="s">
        <v>1519</v>
      </c>
      <c r="D209" t="s">
        <v>1520</v>
      </c>
      <c r="E209" t="s">
        <v>1516</v>
      </c>
      <c r="F209" t="s">
        <v>1521</v>
      </c>
      <c r="G209" t="s">
        <v>787</v>
      </c>
      <c r="I209" t="str">
        <f t="shared" si="21"/>
        <v>N/A</v>
      </c>
      <c r="J209">
        <f t="shared" si="22"/>
        <v>99270000</v>
      </c>
      <c r="K209">
        <f t="shared" si="23"/>
        <v>238940000</v>
      </c>
      <c r="L209">
        <f t="shared" si="24"/>
        <v>364770000</v>
      </c>
      <c r="M209">
        <f t="shared" si="25"/>
        <v>266640000</v>
      </c>
      <c r="N209">
        <f t="shared" si="26"/>
        <v>241320000</v>
      </c>
    </row>
    <row r="210" spans="1:14" x14ac:dyDescent="0.3">
      <c r="A210" s="1">
        <v>14</v>
      </c>
      <c r="B210" t="s">
        <v>457</v>
      </c>
      <c r="C210" t="s">
        <v>1522</v>
      </c>
      <c r="D210" t="s">
        <v>956</v>
      </c>
      <c r="E210" t="s">
        <v>264</v>
      </c>
      <c r="F210" t="s">
        <v>1523</v>
      </c>
      <c r="G210" t="s">
        <v>1524</v>
      </c>
      <c r="I210" t="str">
        <f t="shared" si="21"/>
        <v>N/A</v>
      </c>
      <c r="J210">
        <f t="shared" si="22"/>
        <v>18600000</v>
      </c>
      <c r="K210">
        <f t="shared" si="23"/>
        <v>3200000</v>
      </c>
      <c r="L210" t="str">
        <f t="shared" si="24"/>
        <v>N/A</v>
      </c>
      <c r="M210">
        <f t="shared" si="25"/>
        <v>58400000</v>
      </c>
      <c r="N210">
        <f t="shared" si="26"/>
        <v>56400000</v>
      </c>
    </row>
    <row r="211" spans="1:14" x14ac:dyDescent="0.3">
      <c r="A211" s="1">
        <v>15</v>
      </c>
      <c r="B211" t="s">
        <v>462</v>
      </c>
      <c r="C211" t="s">
        <v>1525</v>
      </c>
      <c r="D211" t="s">
        <v>1526</v>
      </c>
      <c r="E211" t="s">
        <v>1527</v>
      </c>
      <c r="F211" t="s">
        <v>1528</v>
      </c>
      <c r="G211" t="s">
        <v>1529</v>
      </c>
      <c r="I211" t="str">
        <f t="shared" si="21"/>
        <v>N/A</v>
      </c>
      <c r="J211">
        <f t="shared" si="22"/>
        <v>5120000000</v>
      </c>
      <c r="K211">
        <f t="shared" si="23"/>
        <v>5600000000</v>
      </c>
      <c r="L211">
        <f t="shared" si="24"/>
        <v>5830000000</v>
      </c>
      <c r="M211">
        <f t="shared" si="25"/>
        <v>6010000000</v>
      </c>
      <c r="N211">
        <f t="shared" si="26"/>
        <v>5870000000</v>
      </c>
    </row>
    <row r="212" spans="1:14" x14ac:dyDescent="0.3">
      <c r="A212" s="1">
        <v>16</v>
      </c>
      <c r="B212" t="s">
        <v>468</v>
      </c>
      <c r="C212" t="s">
        <v>264</v>
      </c>
      <c r="D212" t="s">
        <v>1530</v>
      </c>
      <c r="E212" t="s">
        <v>1531</v>
      </c>
      <c r="F212" t="s">
        <v>1532</v>
      </c>
      <c r="G212" t="s">
        <v>1533</v>
      </c>
      <c r="I212" t="str">
        <f t="shared" si="21"/>
        <v>neg_trend</v>
      </c>
      <c r="J212" t="str">
        <f t="shared" si="22"/>
        <v>N/A</v>
      </c>
      <c r="K212">
        <f t="shared" si="23"/>
        <v>9.3600000000000003E-2</v>
      </c>
      <c r="L212">
        <f t="shared" si="24"/>
        <v>4.2300000000000004E-2</v>
      </c>
      <c r="M212">
        <f t="shared" si="25"/>
        <v>2.9399999999999999E-2</v>
      </c>
      <c r="N212">
        <f t="shared" si="26"/>
        <v>-2.3400000000000001E-2</v>
      </c>
    </row>
    <row r="213" spans="1:14" x14ac:dyDescent="0.3">
      <c r="A213" s="1">
        <v>17</v>
      </c>
      <c r="B213" t="s">
        <v>473</v>
      </c>
      <c r="C213" t="s">
        <v>264</v>
      </c>
      <c r="D213" t="s">
        <v>264</v>
      </c>
      <c r="E213" t="s">
        <v>264</v>
      </c>
      <c r="F213" t="s">
        <v>264</v>
      </c>
      <c r="G213" t="s">
        <v>1534</v>
      </c>
      <c r="I213" t="str">
        <f t="shared" si="21"/>
        <v>N/A</v>
      </c>
      <c r="J213" t="str">
        <f t="shared" si="22"/>
        <v>N/A</v>
      </c>
      <c r="K213" t="str">
        <f t="shared" si="23"/>
        <v>N/A</v>
      </c>
      <c r="L213" t="str">
        <f t="shared" si="24"/>
        <v>N/A</v>
      </c>
      <c r="M213" t="str">
        <f t="shared" si="25"/>
        <v>N/A</v>
      </c>
      <c r="N213">
        <f t="shared" si="26"/>
        <v>1.6399999999999998E-2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299</v>
      </c>
      <c r="C215" s="1" t="s">
        <v>251</v>
      </c>
      <c r="D215" s="1" t="s">
        <v>252</v>
      </c>
      <c r="E215" s="1" t="s">
        <v>253</v>
      </c>
      <c r="F215" s="1" t="s">
        <v>254</v>
      </c>
      <c r="G215" s="1" t="s">
        <v>255</v>
      </c>
      <c r="H215" s="1" t="s">
        <v>256</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475</v>
      </c>
      <c r="C216" t="s">
        <v>1535</v>
      </c>
      <c r="D216" t="s">
        <v>1536</v>
      </c>
      <c r="E216" t="s">
        <v>1537</v>
      </c>
      <c r="F216" t="s">
        <v>1538</v>
      </c>
      <c r="G216" t="s">
        <v>1539</v>
      </c>
      <c r="I216" t="str">
        <f t="shared" si="21"/>
        <v>N/A</v>
      </c>
      <c r="J216">
        <f t="shared" si="22"/>
        <v>2220000000</v>
      </c>
      <c r="K216">
        <f t="shared" si="23"/>
        <v>2740000000</v>
      </c>
      <c r="L216">
        <f t="shared" si="24"/>
        <v>2970000000</v>
      </c>
      <c r="M216">
        <f t="shared" si="25"/>
        <v>2950000000</v>
      </c>
      <c r="N216">
        <f t="shared" si="26"/>
        <v>2130000000</v>
      </c>
    </row>
    <row r="217" spans="1:14" x14ac:dyDescent="0.3">
      <c r="A217" s="1">
        <v>1</v>
      </c>
      <c r="B217" t="s">
        <v>481</v>
      </c>
      <c r="C217" t="s">
        <v>1540</v>
      </c>
      <c r="D217" t="s">
        <v>1541</v>
      </c>
      <c r="E217" t="s">
        <v>264</v>
      </c>
      <c r="F217" t="s">
        <v>264</v>
      </c>
      <c r="G217" t="s">
        <v>264</v>
      </c>
      <c r="I217" t="str">
        <f t="shared" si="21"/>
        <v>N/A</v>
      </c>
      <c r="J217">
        <f t="shared" si="22"/>
        <v>90050000</v>
      </c>
      <c r="K217">
        <f t="shared" si="23"/>
        <v>324890000</v>
      </c>
      <c r="L217" t="str">
        <f t="shared" si="24"/>
        <v>N/A</v>
      </c>
      <c r="M217" t="str">
        <f t="shared" si="25"/>
        <v>N/A</v>
      </c>
      <c r="N217" t="str">
        <f t="shared" si="26"/>
        <v>N/A</v>
      </c>
    </row>
    <row r="218" spans="1:14" x14ac:dyDescent="0.3">
      <c r="A218" s="1">
        <v>2</v>
      </c>
      <c r="B218" t="s">
        <v>485</v>
      </c>
      <c r="C218" t="s">
        <v>264</v>
      </c>
      <c r="D218" t="s">
        <v>264</v>
      </c>
      <c r="E218" t="s">
        <v>264</v>
      </c>
      <c r="F218" t="s">
        <v>264</v>
      </c>
      <c r="G218" t="s">
        <v>264</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486</v>
      </c>
      <c r="C219" t="s">
        <v>1540</v>
      </c>
      <c r="D219" t="s">
        <v>1541</v>
      </c>
      <c r="E219" t="s">
        <v>264</v>
      </c>
      <c r="F219" t="s">
        <v>264</v>
      </c>
      <c r="G219" t="s">
        <v>264</v>
      </c>
      <c r="I219" t="str">
        <f t="shared" si="21"/>
        <v>N/A</v>
      </c>
      <c r="J219">
        <f t="shared" si="22"/>
        <v>90050000</v>
      </c>
      <c r="K219">
        <f t="shared" si="23"/>
        <v>324890000</v>
      </c>
      <c r="L219" t="str">
        <f t="shared" si="24"/>
        <v>N/A</v>
      </c>
      <c r="M219" t="str">
        <f t="shared" si="25"/>
        <v>N/A</v>
      </c>
      <c r="N219" t="str">
        <f t="shared" si="26"/>
        <v>N/A</v>
      </c>
    </row>
    <row r="220" spans="1:14" x14ac:dyDescent="0.3">
      <c r="A220" s="1">
        <v>4</v>
      </c>
      <c r="B220" t="s">
        <v>487</v>
      </c>
      <c r="C220" t="s">
        <v>1539</v>
      </c>
      <c r="D220" t="s">
        <v>1542</v>
      </c>
      <c r="E220" t="s">
        <v>1537</v>
      </c>
      <c r="F220" t="s">
        <v>1538</v>
      </c>
      <c r="G220" t="s">
        <v>1539</v>
      </c>
      <c r="I220" t="str">
        <f t="shared" si="21"/>
        <v>N/A</v>
      </c>
      <c r="J220">
        <f t="shared" si="22"/>
        <v>2130000000</v>
      </c>
      <c r="K220">
        <f t="shared" si="23"/>
        <v>2420000000</v>
      </c>
      <c r="L220">
        <f t="shared" si="24"/>
        <v>2970000000</v>
      </c>
      <c r="M220">
        <f t="shared" si="25"/>
        <v>2950000000</v>
      </c>
      <c r="N220">
        <f t="shared" si="26"/>
        <v>2130000000</v>
      </c>
    </row>
    <row r="221" spans="1:14" x14ac:dyDescent="0.3">
      <c r="A221" s="1">
        <v>5</v>
      </c>
      <c r="B221" t="s">
        <v>491</v>
      </c>
      <c r="C221" t="s">
        <v>1539</v>
      </c>
      <c r="D221" t="s">
        <v>1542</v>
      </c>
      <c r="E221" t="s">
        <v>1537</v>
      </c>
      <c r="F221" t="s">
        <v>1538</v>
      </c>
      <c r="G221" t="s">
        <v>1539</v>
      </c>
      <c r="I221" t="str">
        <f t="shared" si="21"/>
        <v>N/A</v>
      </c>
      <c r="J221">
        <f t="shared" si="22"/>
        <v>2130000000</v>
      </c>
      <c r="K221">
        <f t="shared" si="23"/>
        <v>2420000000</v>
      </c>
      <c r="L221">
        <f t="shared" si="24"/>
        <v>2970000000</v>
      </c>
      <c r="M221">
        <f t="shared" si="25"/>
        <v>2950000000</v>
      </c>
      <c r="N221">
        <f t="shared" si="26"/>
        <v>2130000000</v>
      </c>
    </row>
    <row r="222" spans="1:14" x14ac:dyDescent="0.3">
      <c r="A222" s="1">
        <v>6</v>
      </c>
      <c r="B222" t="s">
        <v>492</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493</v>
      </c>
      <c r="C223" t="s">
        <v>264</v>
      </c>
      <c r="D223" t="s">
        <v>1543</v>
      </c>
      <c r="E223" t="s">
        <v>1544</v>
      </c>
      <c r="F223" t="s">
        <v>1545</v>
      </c>
      <c r="G223" t="s">
        <v>1546</v>
      </c>
      <c r="I223" t="str">
        <f t="shared" si="21"/>
        <v>neg_trend</v>
      </c>
      <c r="J223" t="str">
        <f t="shared" si="22"/>
        <v>N/A</v>
      </c>
      <c r="K223">
        <f t="shared" si="23"/>
        <v>0.23550000000000001</v>
      </c>
      <c r="L223">
        <f t="shared" si="24"/>
        <v>8.320000000000001E-2</v>
      </c>
      <c r="M223">
        <f t="shared" si="25"/>
        <v>-8.199999999999999E-3</v>
      </c>
      <c r="N223">
        <f t="shared" si="26"/>
        <v>-0.27910000000000001</v>
      </c>
    </row>
    <row r="224" spans="1:14" x14ac:dyDescent="0.3">
      <c r="A224" s="1">
        <v>8</v>
      </c>
      <c r="B224" t="s">
        <v>498</v>
      </c>
      <c r="C224" t="s">
        <v>1547</v>
      </c>
      <c r="D224" t="s">
        <v>1548</v>
      </c>
      <c r="E224" t="s">
        <v>1549</v>
      </c>
      <c r="F224" t="s">
        <v>1550</v>
      </c>
      <c r="G224" t="s">
        <v>1551</v>
      </c>
      <c r="I224" t="str">
        <f t="shared" si="21"/>
        <v>N/A</v>
      </c>
      <c r="J224">
        <f t="shared" si="22"/>
        <v>0.43390000000000001</v>
      </c>
      <c r="K224">
        <f t="shared" si="23"/>
        <v>0.49020000000000002</v>
      </c>
      <c r="L224">
        <f t="shared" si="24"/>
        <v>0.50950000000000006</v>
      </c>
      <c r="M224">
        <f t="shared" si="25"/>
        <v>0.49090000000000006</v>
      </c>
      <c r="N224">
        <f t="shared" si="26"/>
        <v>0.36229999999999996</v>
      </c>
    </row>
    <row r="225" spans="1:14" x14ac:dyDescent="0.3">
      <c r="A225" s="1">
        <v>9</v>
      </c>
      <c r="B225" t="s">
        <v>504</v>
      </c>
      <c r="C225" t="s">
        <v>264</v>
      </c>
      <c r="D225" t="s">
        <v>264</v>
      </c>
      <c r="E225" t="s">
        <v>264</v>
      </c>
      <c r="F225" t="s">
        <v>264</v>
      </c>
      <c r="G225" t="s">
        <v>264</v>
      </c>
      <c r="I225" t="str">
        <f t="shared" si="21"/>
        <v>N/A</v>
      </c>
      <c r="J225" t="str">
        <f t="shared" si="22"/>
        <v>N/A</v>
      </c>
      <c r="K225" t="str">
        <f t="shared" si="23"/>
        <v>N/A</v>
      </c>
      <c r="L225" t="str">
        <f t="shared" si="24"/>
        <v>N/A</v>
      </c>
      <c r="M225" t="str">
        <f t="shared" si="25"/>
        <v>N/A</v>
      </c>
      <c r="N225" t="str">
        <f t="shared" si="26"/>
        <v>N/A</v>
      </c>
    </row>
    <row r="226" spans="1:14" x14ac:dyDescent="0.3">
      <c r="A226" s="1">
        <v>10</v>
      </c>
      <c r="B226" t="s">
        <v>506</v>
      </c>
      <c r="C226" t="s">
        <v>1552</v>
      </c>
      <c r="D226" t="s">
        <v>1553</v>
      </c>
      <c r="E226" t="s">
        <v>1554</v>
      </c>
      <c r="F226" t="s">
        <v>1555</v>
      </c>
      <c r="G226" t="s">
        <v>1556</v>
      </c>
      <c r="I226" t="str">
        <f t="shared" si="21"/>
        <v>pos_trend</v>
      </c>
      <c r="J226">
        <f t="shared" si="22"/>
        <v>163120000</v>
      </c>
      <c r="K226">
        <f t="shared" si="23"/>
        <v>175120000</v>
      </c>
      <c r="L226">
        <f t="shared" si="24"/>
        <v>192270000</v>
      </c>
      <c r="M226">
        <f t="shared" si="25"/>
        <v>216800000</v>
      </c>
      <c r="N226">
        <f t="shared" si="26"/>
        <v>235050000</v>
      </c>
    </row>
    <row r="227" spans="1:14" x14ac:dyDescent="0.3">
      <c r="A227" s="1">
        <v>11</v>
      </c>
      <c r="B227" t="s">
        <v>512</v>
      </c>
      <c r="C227" t="s">
        <v>1552</v>
      </c>
      <c r="D227" t="s">
        <v>1553</v>
      </c>
      <c r="E227" t="s">
        <v>1554</v>
      </c>
      <c r="F227" t="s">
        <v>1557</v>
      </c>
      <c r="G227" t="s">
        <v>1558</v>
      </c>
      <c r="I227" t="str">
        <f t="shared" si="21"/>
        <v>pos_trend</v>
      </c>
      <c r="J227">
        <f t="shared" si="22"/>
        <v>163120000</v>
      </c>
      <c r="K227">
        <f t="shared" si="23"/>
        <v>175120000</v>
      </c>
      <c r="L227">
        <f t="shared" si="24"/>
        <v>192270000</v>
      </c>
      <c r="M227">
        <f t="shared" si="25"/>
        <v>213800000</v>
      </c>
      <c r="N227">
        <f t="shared" si="26"/>
        <v>231850000</v>
      </c>
    </row>
    <row r="228" spans="1:14" x14ac:dyDescent="0.3">
      <c r="A228" s="1">
        <v>12</v>
      </c>
      <c r="B228" t="s">
        <v>517</v>
      </c>
      <c r="C228" t="s">
        <v>1559</v>
      </c>
      <c r="D228" t="s">
        <v>1560</v>
      </c>
      <c r="E228" t="s">
        <v>1561</v>
      </c>
      <c r="F228" t="s">
        <v>1562</v>
      </c>
      <c r="G228" t="s">
        <v>1563</v>
      </c>
      <c r="I228" t="str">
        <f t="shared" si="21"/>
        <v>N/A</v>
      </c>
      <c r="J228">
        <f t="shared" si="22"/>
        <v>2380000000</v>
      </c>
      <c r="K228">
        <f t="shared" si="23"/>
        <v>2920000000</v>
      </c>
      <c r="L228">
        <f t="shared" si="24"/>
        <v>3160000000</v>
      </c>
      <c r="M228">
        <f t="shared" si="25"/>
        <v>3170000000</v>
      </c>
      <c r="N228">
        <f t="shared" si="26"/>
        <v>2360000000</v>
      </c>
    </row>
    <row r="229" spans="1:14" x14ac:dyDescent="0.3">
      <c r="A229" s="1">
        <v>13</v>
      </c>
      <c r="B229" t="s">
        <v>523</v>
      </c>
      <c r="C229" t="s">
        <v>264</v>
      </c>
      <c r="D229" t="s">
        <v>1564</v>
      </c>
      <c r="E229" t="s">
        <v>1565</v>
      </c>
      <c r="F229" t="s">
        <v>855</v>
      </c>
      <c r="G229" t="s">
        <v>1566</v>
      </c>
      <c r="I229" t="str">
        <f t="shared" si="21"/>
        <v>neg_trend</v>
      </c>
      <c r="J229" t="str">
        <f t="shared" si="22"/>
        <v>N/A</v>
      </c>
      <c r="K229">
        <f t="shared" si="23"/>
        <v>0.22440000000000002</v>
      </c>
      <c r="L229">
        <f t="shared" si="24"/>
        <v>8.4100000000000008E-2</v>
      </c>
      <c r="M229">
        <f t="shared" si="25"/>
        <v>0</v>
      </c>
      <c r="N229">
        <f t="shared" si="26"/>
        <v>-0.25430000000000003</v>
      </c>
    </row>
    <row r="230" spans="1:14" x14ac:dyDescent="0.3">
      <c r="A230" s="1">
        <v>14</v>
      </c>
      <c r="B230" t="s">
        <v>528</v>
      </c>
      <c r="C230" t="s">
        <v>264</v>
      </c>
      <c r="D230" t="s">
        <v>264</v>
      </c>
      <c r="E230" t="s">
        <v>264</v>
      </c>
      <c r="F230" t="s">
        <v>264</v>
      </c>
      <c r="G230" t="s">
        <v>264</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529</v>
      </c>
      <c r="C231" t="s">
        <v>264</v>
      </c>
      <c r="D231" t="s">
        <v>264</v>
      </c>
      <c r="E231" t="s">
        <v>264</v>
      </c>
      <c r="F231" t="s">
        <v>264</v>
      </c>
      <c r="G231" t="s">
        <v>264</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530</v>
      </c>
      <c r="C232" t="s">
        <v>264</v>
      </c>
      <c r="D232" t="s">
        <v>264</v>
      </c>
      <c r="E232" t="s">
        <v>264</v>
      </c>
      <c r="F232" t="s">
        <v>264</v>
      </c>
      <c r="G232" t="s">
        <v>264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531</v>
      </c>
      <c r="C233" t="s">
        <v>1567</v>
      </c>
      <c r="D233" t="s">
        <v>1568</v>
      </c>
      <c r="E233" t="s">
        <v>1569</v>
      </c>
      <c r="F233" t="s">
        <v>1570</v>
      </c>
      <c r="G233" t="s">
        <v>1571</v>
      </c>
      <c r="I233" t="str">
        <f t="shared" si="21"/>
        <v>N/A</v>
      </c>
      <c r="J233">
        <f t="shared" si="22"/>
        <v>2650000000</v>
      </c>
      <c r="K233">
        <f t="shared" si="23"/>
        <v>2620000000</v>
      </c>
      <c r="L233">
        <f t="shared" si="24"/>
        <v>2610000000</v>
      </c>
      <c r="M233">
        <f t="shared" si="25"/>
        <v>2770000000</v>
      </c>
      <c r="N233">
        <f t="shared" si="26"/>
        <v>3440000000</v>
      </c>
    </row>
    <row r="234" spans="1:14" x14ac:dyDescent="0.3">
      <c r="A234" s="1">
        <v>18</v>
      </c>
      <c r="B234" t="s">
        <v>537</v>
      </c>
      <c r="C234" t="s">
        <v>1121</v>
      </c>
      <c r="D234" t="s">
        <v>1121</v>
      </c>
      <c r="E234" t="s">
        <v>1572</v>
      </c>
      <c r="F234" t="s">
        <v>1573</v>
      </c>
      <c r="G234" t="s">
        <v>1574</v>
      </c>
      <c r="I234" t="str">
        <f t="shared" si="21"/>
        <v>N/A</v>
      </c>
      <c r="J234">
        <f t="shared" si="22"/>
        <v>1040000</v>
      </c>
      <c r="K234">
        <f t="shared" si="23"/>
        <v>1040000</v>
      </c>
      <c r="L234">
        <f t="shared" si="24"/>
        <v>1070000</v>
      </c>
      <c r="M234">
        <f t="shared" si="25"/>
        <v>1120000</v>
      </c>
      <c r="N234">
        <f t="shared" si="26"/>
        <v>1320000</v>
      </c>
    </row>
    <row r="235" spans="1:14" x14ac:dyDescent="0.3">
      <c r="A235" s="1">
        <v>19</v>
      </c>
      <c r="B235" t="s">
        <v>543</v>
      </c>
      <c r="C235" t="s">
        <v>1575</v>
      </c>
      <c r="D235" t="s">
        <v>1576</v>
      </c>
      <c r="E235" t="s">
        <v>1577</v>
      </c>
      <c r="F235" t="s">
        <v>1578</v>
      </c>
      <c r="G235" t="s">
        <v>1579</v>
      </c>
      <c r="I235" t="str">
        <f t="shared" si="21"/>
        <v>pos_trend</v>
      </c>
      <c r="J235">
        <f t="shared" si="22"/>
        <v>3000000000</v>
      </c>
      <c r="K235">
        <f t="shared" si="23"/>
        <v>3020000000</v>
      </c>
      <c r="L235">
        <f t="shared" si="24"/>
        <v>3100000000</v>
      </c>
      <c r="M235">
        <f t="shared" si="25"/>
        <v>3330000000</v>
      </c>
      <c r="N235">
        <f t="shared" si="26"/>
        <v>4120000000</v>
      </c>
    </row>
    <row r="236" spans="1:14" x14ac:dyDescent="0.3">
      <c r="A236" s="1">
        <v>20</v>
      </c>
      <c r="B236" t="s">
        <v>549</v>
      </c>
      <c r="C236" t="s">
        <v>1580</v>
      </c>
      <c r="D236" t="s">
        <v>1581</v>
      </c>
      <c r="E236" t="s">
        <v>1582</v>
      </c>
      <c r="F236" t="s">
        <v>1583</v>
      </c>
      <c r="G236" t="s">
        <v>1584</v>
      </c>
      <c r="I236" t="str">
        <f t="shared" si="21"/>
        <v>pos_trend</v>
      </c>
      <c r="J236" t="str">
        <f t="shared" si="22"/>
        <v>(347.52M)</v>
      </c>
      <c r="K236" t="str">
        <f t="shared" si="23"/>
        <v>(392.34M)</v>
      </c>
      <c r="L236" t="str">
        <f t="shared" si="24"/>
        <v>(487.99M)</v>
      </c>
      <c r="M236" t="str">
        <f t="shared" si="25"/>
        <v>(550.5M)</v>
      </c>
      <c r="N236" t="str">
        <f t="shared" si="26"/>
        <v>(670.14M)</v>
      </c>
    </row>
    <row r="237" spans="1:14" x14ac:dyDescent="0.3">
      <c r="A237" s="1">
        <v>21</v>
      </c>
      <c r="B237" t="s">
        <v>555</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556</v>
      </c>
      <c r="C238" t="s">
        <v>1585</v>
      </c>
      <c r="D238" t="s">
        <v>264</v>
      </c>
      <c r="E238" t="s">
        <v>264</v>
      </c>
      <c r="F238" t="s">
        <v>264</v>
      </c>
      <c r="G238" t="s">
        <v>264</v>
      </c>
      <c r="I238" t="str">
        <f t="shared" si="21"/>
        <v>N/A</v>
      </c>
      <c r="J238" t="str">
        <f t="shared" si="22"/>
        <v>(6.66M)</v>
      </c>
      <c r="K238" t="str">
        <f t="shared" si="23"/>
        <v>N/A</v>
      </c>
      <c r="L238" t="str">
        <f t="shared" si="24"/>
        <v>N/A</v>
      </c>
      <c r="M238" t="str">
        <f t="shared" si="25"/>
        <v>N/A</v>
      </c>
      <c r="N238" t="str">
        <f t="shared" si="26"/>
        <v>N/A</v>
      </c>
    </row>
    <row r="239" spans="1:14" x14ac:dyDescent="0.3">
      <c r="A239" s="1">
        <v>23</v>
      </c>
      <c r="B239" t="s">
        <v>557</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558</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559</v>
      </c>
      <c r="C241" t="s">
        <v>264</v>
      </c>
      <c r="D241" t="s">
        <v>1586</v>
      </c>
      <c r="E241" t="s">
        <v>1587</v>
      </c>
      <c r="F241" t="s">
        <v>1588</v>
      </c>
      <c r="G241" t="s">
        <v>1069</v>
      </c>
      <c r="I241" t="str">
        <f t="shared" si="21"/>
        <v>N/A</v>
      </c>
      <c r="J241" t="str">
        <f t="shared" si="22"/>
        <v>N/A</v>
      </c>
      <c r="K241" t="str">
        <f t="shared" si="23"/>
        <v>(1.44M)</v>
      </c>
      <c r="L241" t="str">
        <f t="shared" si="24"/>
        <v>(6.07M)</v>
      </c>
      <c r="M241" t="str">
        <f t="shared" si="25"/>
        <v>(5.83M)</v>
      </c>
      <c r="N241" t="str">
        <f t="shared" si="26"/>
        <v>(4.07M)</v>
      </c>
    </row>
    <row r="242" spans="1:14" x14ac:dyDescent="0.3">
      <c r="A242" s="1">
        <v>26</v>
      </c>
      <c r="B242" t="s">
        <v>565</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566</v>
      </c>
      <c r="C243" t="s">
        <v>264</v>
      </c>
      <c r="D243" t="s">
        <v>264</v>
      </c>
      <c r="E243" t="s">
        <v>264</v>
      </c>
      <c r="F243" t="s">
        <v>1589</v>
      </c>
      <c r="G243" t="s">
        <v>1590</v>
      </c>
      <c r="I243" t="str">
        <f t="shared" si="21"/>
        <v>N/A</v>
      </c>
      <c r="J243" t="str">
        <f t="shared" si="22"/>
        <v>N/A</v>
      </c>
      <c r="K243" t="str">
        <f t="shared" si="23"/>
        <v>N/A</v>
      </c>
      <c r="L243" t="str">
        <f t="shared" si="24"/>
        <v>N/A</v>
      </c>
      <c r="M243" t="str">
        <f t="shared" si="25"/>
        <v>(403,000)</v>
      </c>
      <c r="N243" t="str">
        <f t="shared" si="26"/>
        <v>(975,000)</v>
      </c>
    </row>
    <row r="244" spans="1:14" x14ac:dyDescent="0.3">
      <c r="A244" s="1">
        <v>28</v>
      </c>
      <c r="B244" t="s">
        <v>567</v>
      </c>
      <c r="C244" t="s">
        <v>1591</v>
      </c>
      <c r="D244" t="s">
        <v>1592</v>
      </c>
      <c r="E244" t="s">
        <v>1593</v>
      </c>
      <c r="F244" t="s">
        <v>1594</v>
      </c>
      <c r="G244" t="s">
        <v>1595</v>
      </c>
      <c r="I244" t="str">
        <f t="shared" si="21"/>
        <v>N/A</v>
      </c>
      <c r="J244">
        <f t="shared" si="22"/>
        <v>0.51740000000000008</v>
      </c>
      <c r="K244">
        <f t="shared" si="23"/>
        <v>0.46890000000000004</v>
      </c>
      <c r="L244">
        <f t="shared" si="24"/>
        <v>0.44719999999999999</v>
      </c>
      <c r="M244">
        <f t="shared" si="25"/>
        <v>0.4612</v>
      </c>
      <c r="N244">
        <f t="shared" si="26"/>
        <v>0.58729999999999993</v>
      </c>
    </row>
    <row r="245" spans="1:14" x14ac:dyDescent="0.3">
      <c r="A245" s="1">
        <v>29</v>
      </c>
      <c r="B245" t="s">
        <v>573</v>
      </c>
      <c r="C245" t="s">
        <v>1567</v>
      </c>
      <c r="D245" t="s">
        <v>1568</v>
      </c>
      <c r="E245" t="s">
        <v>1569</v>
      </c>
      <c r="F245" t="s">
        <v>1570</v>
      </c>
      <c r="G245" t="s">
        <v>1571</v>
      </c>
      <c r="I245" t="str">
        <f t="shared" si="21"/>
        <v>N/A</v>
      </c>
      <c r="J245">
        <f t="shared" si="22"/>
        <v>2650000000</v>
      </c>
      <c r="K245">
        <f t="shared" si="23"/>
        <v>2620000000</v>
      </c>
      <c r="L245">
        <f t="shared" si="24"/>
        <v>2610000000</v>
      </c>
      <c r="M245">
        <f t="shared" si="25"/>
        <v>2770000000</v>
      </c>
      <c r="N245">
        <f t="shared" si="26"/>
        <v>3440000000</v>
      </c>
    </row>
    <row r="246" spans="1:14" x14ac:dyDescent="0.3">
      <c r="A246" s="1">
        <v>30</v>
      </c>
      <c r="B246" t="s">
        <v>574</v>
      </c>
      <c r="C246" t="s">
        <v>1591</v>
      </c>
      <c r="D246" t="s">
        <v>1592</v>
      </c>
      <c r="E246" t="s">
        <v>1593</v>
      </c>
      <c r="F246" t="s">
        <v>1594</v>
      </c>
      <c r="G246" t="s">
        <v>1595</v>
      </c>
      <c r="I246" t="str">
        <f t="shared" si="21"/>
        <v>N/A</v>
      </c>
      <c r="J246">
        <f t="shared" si="22"/>
        <v>0.51740000000000008</v>
      </c>
      <c r="K246">
        <f t="shared" si="23"/>
        <v>0.46890000000000004</v>
      </c>
      <c r="L246">
        <f t="shared" si="24"/>
        <v>0.44719999999999999</v>
      </c>
      <c r="M246">
        <f t="shared" si="25"/>
        <v>0.4612</v>
      </c>
      <c r="N246">
        <f t="shared" si="26"/>
        <v>0.58729999999999993</v>
      </c>
    </row>
    <row r="247" spans="1:14" x14ac:dyDescent="0.3">
      <c r="A247" s="1">
        <v>31</v>
      </c>
      <c r="B247" t="s">
        <v>575</v>
      </c>
      <c r="C247" t="s">
        <v>264</v>
      </c>
      <c r="D247" t="s">
        <v>264</v>
      </c>
      <c r="E247" t="s">
        <v>264</v>
      </c>
      <c r="F247" t="s">
        <v>264</v>
      </c>
      <c r="G247" t="s">
        <v>1596</v>
      </c>
      <c r="I247" t="str">
        <f t="shared" si="21"/>
        <v>N/A</v>
      </c>
      <c r="J247" t="str">
        <f t="shared" si="22"/>
        <v>N/A</v>
      </c>
      <c r="K247" t="str">
        <f t="shared" si="23"/>
        <v>N/A</v>
      </c>
      <c r="L247" t="str">
        <f t="shared" si="24"/>
        <v>N/A</v>
      </c>
      <c r="M247" t="str">
        <f t="shared" si="25"/>
        <v>N/A</v>
      </c>
      <c r="N247">
        <f t="shared" si="26"/>
        <v>3.1400000000000004E-2</v>
      </c>
    </row>
    <row r="248" spans="1:14" x14ac:dyDescent="0.3">
      <c r="A248" s="1">
        <v>32</v>
      </c>
      <c r="B248" t="s">
        <v>577</v>
      </c>
      <c r="C248" t="s">
        <v>1597</v>
      </c>
      <c r="D248" t="s">
        <v>1598</v>
      </c>
      <c r="E248" t="s">
        <v>1599</v>
      </c>
      <c r="F248" t="s">
        <v>1600</v>
      </c>
      <c r="G248" t="s">
        <v>1601</v>
      </c>
      <c r="I248" t="str">
        <f t="shared" si="21"/>
        <v>N/A</v>
      </c>
      <c r="J248">
        <f t="shared" si="22"/>
        <v>86210000</v>
      </c>
      <c r="K248">
        <f t="shared" si="23"/>
        <v>53630000</v>
      </c>
      <c r="L248">
        <f t="shared" si="24"/>
        <v>60200000</v>
      </c>
      <c r="M248">
        <f t="shared" si="25"/>
        <v>70970000</v>
      </c>
      <c r="N248">
        <f t="shared" si="26"/>
        <v>60580000</v>
      </c>
    </row>
    <row r="249" spans="1:14" x14ac:dyDescent="0.3">
      <c r="A249" s="1">
        <v>33</v>
      </c>
      <c r="B249" t="s">
        <v>583</v>
      </c>
      <c r="C249" t="s">
        <v>1602</v>
      </c>
      <c r="D249" t="s">
        <v>1603</v>
      </c>
      <c r="E249" t="s">
        <v>1604</v>
      </c>
      <c r="F249" t="s">
        <v>1605</v>
      </c>
      <c r="G249" t="s">
        <v>1606</v>
      </c>
      <c r="I249" t="str">
        <f t="shared" si="21"/>
        <v>N/A</v>
      </c>
      <c r="J249">
        <f t="shared" si="22"/>
        <v>2730000000</v>
      </c>
      <c r="K249">
        <f t="shared" si="23"/>
        <v>2680000000</v>
      </c>
      <c r="L249">
        <f t="shared" si="24"/>
        <v>2670000000</v>
      </c>
      <c r="M249">
        <f t="shared" si="25"/>
        <v>2840000000</v>
      </c>
      <c r="N249">
        <f t="shared" si="26"/>
        <v>3510000000</v>
      </c>
    </row>
    <row r="250" spans="1:14" x14ac:dyDescent="0.3">
      <c r="A250" s="1">
        <v>34</v>
      </c>
      <c r="B250" t="s">
        <v>589</v>
      </c>
      <c r="C250" t="s">
        <v>1525</v>
      </c>
      <c r="D250" t="s">
        <v>1526</v>
      </c>
      <c r="E250" t="s">
        <v>1527</v>
      </c>
      <c r="F250" t="s">
        <v>1528</v>
      </c>
      <c r="G250" t="s">
        <v>1529</v>
      </c>
      <c r="I250" t="str">
        <f t="shared" si="21"/>
        <v>N/A</v>
      </c>
      <c r="J250">
        <f t="shared" si="22"/>
        <v>5120000000</v>
      </c>
      <c r="K250">
        <f t="shared" si="23"/>
        <v>5600000000</v>
      </c>
      <c r="L250">
        <f t="shared" si="24"/>
        <v>5830000000</v>
      </c>
      <c r="M250">
        <f t="shared" si="25"/>
        <v>6010000000</v>
      </c>
      <c r="N250">
        <f t="shared" si="26"/>
        <v>5870000000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299</v>
      </c>
      <c r="C252" s="1" t="s">
        <v>251</v>
      </c>
      <c r="D252" s="1" t="s">
        <v>252</v>
      </c>
      <c r="E252" s="1" t="s">
        <v>253</v>
      </c>
      <c r="F252" s="1" t="s">
        <v>254</v>
      </c>
      <c r="G252" s="1" t="s">
        <v>255</v>
      </c>
      <c r="H252" s="1" t="s">
        <v>256</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590</v>
      </c>
      <c r="C253" t="s">
        <v>1607</v>
      </c>
      <c r="D253" t="s">
        <v>264</v>
      </c>
      <c r="E253" t="s">
        <v>1608</v>
      </c>
      <c r="F253" t="s">
        <v>1609</v>
      </c>
      <c r="G253" t="s">
        <v>1610</v>
      </c>
      <c r="I253" t="str">
        <f t="shared" si="27"/>
        <v>N/A</v>
      </c>
      <c r="J253" t="str">
        <f t="shared" si="28"/>
        <v>(1.53B)</v>
      </c>
      <c r="K253" t="str">
        <f t="shared" si="29"/>
        <v>N/A</v>
      </c>
      <c r="L253" t="str">
        <f t="shared" si="30"/>
        <v>(79.03M)</v>
      </c>
      <c r="M253" t="str">
        <f t="shared" si="31"/>
        <v>(99.78M)</v>
      </c>
      <c r="N253" t="str">
        <f t="shared" si="32"/>
        <v>(64.53M)</v>
      </c>
    </row>
    <row r="254" spans="1:14" x14ac:dyDescent="0.3">
      <c r="A254" s="1">
        <v>1</v>
      </c>
      <c r="B254" t="s">
        <v>596</v>
      </c>
      <c r="C254" t="s">
        <v>1607</v>
      </c>
      <c r="D254" t="s">
        <v>264</v>
      </c>
      <c r="E254" t="s">
        <v>1608</v>
      </c>
      <c r="F254" t="s">
        <v>1609</v>
      </c>
      <c r="G254" t="s">
        <v>1610</v>
      </c>
      <c r="I254" t="str">
        <f t="shared" si="27"/>
        <v>N/A</v>
      </c>
      <c r="J254" t="str">
        <f t="shared" si="28"/>
        <v>(1.53B)</v>
      </c>
      <c r="K254" t="str">
        <f t="shared" si="29"/>
        <v>N/A</v>
      </c>
      <c r="L254" t="str">
        <f t="shared" si="30"/>
        <v>(79.03M)</v>
      </c>
      <c r="M254" t="str">
        <f t="shared" si="31"/>
        <v>(99.78M)</v>
      </c>
      <c r="N254" t="str">
        <f t="shared" si="32"/>
        <v>(64.53M)</v>
      </c>
    </row>
    <row r="255" spans="1:14" x14ac:dyDescent="0.3">
      <c r="A255" s="1">
        <v>2</v>
      </c>
      <c r="B255" t="s">
        <v>601</v>
      </c>
      <c r="C255" t="s">
        <v>264</v>
      </c>
      <c r="D255" t="s">
        <v>264</v>
      </c>
      <c r="E255" t="s">
        <v>264</v>
      </c>
      <c r="F255" t="s">
        <v>264</v>
      </c>
      <c r="G255" t="s">
        <v>264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606</v>
      </c>
      <c r="C256" t="s">
        <v>264</v>
      </c>
      <c r="D256" t="s">
        <v>264</v>
      </c>
      <c r="E256" t="s">
        <v>264</v>
      </c>
      <c r="F256" t="s">
        <v>1611</v>
      </c>
      <c r="G256" t="s">
        <v>1612</v>
      </c>
      <c r="I256" t="str">
        <f t="shared" si="27"/>
        <v>N/A</v>
      </c>
      <c r="J256" t="str">
        <f t="shared" si="28"/>
        <v>N/A</v>
      </c>
      <c r="K256" t="str">
        <f t="shared" si="29"/>
        <v>N/A</v>
      </c>
      <c r="L256" t="str">
        <f t="shared" si="30"/>
        <v>N/A</v>
      </c>
      <c r="M256">
        <f t="shared" si="31"/>
        <v>-0.2626</v>
      </c>
      <c r="N256">
        <f t="shared" si="32"/>
        <v>0.35320000000000001</v>
      </c>
    </row>
    <row r="257" spans="1:14" x14ac:dyDescent="0.3">
      <c r="A257" s="1">
        <v>4</v>
      </c>
      <c r="B257" t="s">
        <v>611</v>
      </c>
      <c r="C257" t="s">
        <v>264</v>
      </c>
      <c r="D257" t="s">
        <v>264</v>
      </c>
      <c r="E257" t="s">
        <v>264</v>
      </c>
      <c r="F257" t="s">
        <v>264</v>
      </c>
      <c r="G257" t="s">
        <v>1613</v>
      </c>
      <c r="I257" t="str">
        <f t="shared" si="27"/>
        <v>N/A</v>
      </c>
      <c r="J257" t="str">
        <f t="shared" si="28"/>
        <v>N/A</v>
      </c>
      <c r="K257" t="str">
        <f t="shared" si="29"/>
        <v>N/A</v>
      </c>
      <c r="L257" t="str">
        <f t="shared" si="30"/>
        <v>N/A</v>
      </c>
      <c r="M257" t="str">
        <f t="shared" si="31"/>
        <v>N/A</v>
      </c>
      <c r="N257" t="str">
        <f t="shared" si="32"/>
        <v>(856,000)</v>
      </c>
    </row>
    <row r="258" spans="1:14" x14ac:dyDescent="0.3">
      <c r="A258" s="1">
        <v>5</v>
      </c>
      <c r="B258" t="s">
        <v>612</v>
      </c>
      <c r="C258" t="s">
        <v>1614</v>
      </c>
      <c r="D258" t="s">
        <v>264</v>
      </c>
      <c r="E258" t="s">
        <v>264</v>
      </c>
      <c r="F258" t="s">
        <v>264</v>
      </c>
      <c r="G258" t="s">
        <v>264</v>
      </c>
      <c r="I258" t="str">
        <f t="shared" si="27"/>
        <v>N/A</v>
      </c>
      <c r="J258">
        <f t="shared" si="28"/>
        <v>43340000</v>
      </c>
      <c r="K258" t="str">
        <f t="shared" si="29"/>
        <v>N/A</v>
      </c>
      <c r="L258" t="str">
        <f t="shared" si="30"/>
        <v>N/A</v>
      </c>
      <c r="M258" t="str">
        <f t="shared" si="31"/>
        <v>N/A</v>
      </c>
      <c r="N258" t="str">
        <f t="shared" si="32"/>
        <v>N/A</v>
      </c>
    </row>
    <row r="259" spans="1:14" x14ac:dyDescent="0.3">
      <c r="A259" s="1">
        <v>6</v>
      </c>
      <c r="B259" t="s">
        <v>615</v>
      </c>
      <c r="C259" t="s">
        <v>264</v>
      </c>
      <c r="D259" t="s">
        <v>1615</v>
      </c>
      <c r="E259" t="s">
        <v>1616</v>
      </c>
      <c r="F259" t="s">
        <v>1617</v>
      </c>
      <c r="G259" t="s">
        <v>1618</v>
      </c>
      <c r="I259" t="str">
        <f t="shared" si="27"/>
        <v>neg_trend</v>
      </c>
      <c r="J259" t="str">
        <f t="shared" si="28"/>
        <v>N/A</v>
      </c>
      <c r="K259" t="str">
        <f t="shared" si="29"/>
        <v>(508.2M)</v>
      </c>
      <c r="L259" t="str">
        <f t="shared" si="30"/>
        <v>(356.47M)</v>
      </c>
      <c r="M259" t="str">
        <f t="shared" si="31"/>
        <v>(142.38M)</v>
      </c>
      <c r="N259">
        <f t="shared" si="32"/>
        <v>33830000</v>
      </c>
    </row>
    <row r="260" spans="1:14" x14ac:dyDescent="0.3">
      <c r="A260" s="1">
        <v>7</v>
      </c>
      <c r="B260" t="s">
        <v>619</v>
      </c>
      <c r="C260" t="s">
        <v>264</v>
      </c>
      <c r="D260" t="s">
        <v>1619</v>
      </c>
      <c r="E260" t="s">
        <v>1620</v>
      </c>
      <c r="F260" t="s">
        <v>1621</v>
      </c>
      <c r="G260" t="s">
        <v>1622</v>
      </c>
      <c r="I260" t="str">
        <f t="shared" si="27"/>
        <v>N/A</v>
      </c>
      <c r="J260" t="str">
        <f t="shared" si="28"/>
        <v>N/A</v>
      </c>
      <c r="K260" t="str">
        <f t="shared" si="29"/>
        <v>(690.67M)</v>
      </c>
      <c r="L260" t="str">
        <f t="shared" si="30"/>
        <v>(366.57M)</v>
      </c>
      <c r="M260" t="str">
        <f t="shared" si="31"/>
        <v>(572.63M)</v>
      </c>
      <c r="N260" t="str">
        <f t="shared" si="32"/>
        <v>(544.5M)</v>
      </c>
    </row>
    <row r="261" spans="1:14" x14ac:dyDescent="0.3">
      <c r="A261" s="1">
        <v>8</v>
      </c>
      <c r="B261" t="s">
        <v>621</v>
      </c>
      <c r="C261" t="s">
        <v>264</v>
      </c>
      <c r="D261" t="s">
        <v>1623</v>
      </c>
      <c r="E261" t="s">
        <v>1624</v>
      </c>
      <c r="F261" t="s">
        <v>1625</v>
      </c>
      <c r="G261" t="s">
        <v>1626</v>
      </c>
      <c r="I261" t="str">
        <f t="shared" si="27"/>
        <v>N/A</v>
      </c>
      <c r="J261" t="str">
        <f t="shared" si="28"/>
        <v>N/A</v>
      </c>
      <c r="K261">
        <f t="shared" si="29"/>
        <v>182470000</v>
      </c>
      <c r="L261">
        <f t="shared" si="30"/>
        <v>10100000</v>
      </c>
      <c r="M261">
        <f t="shared" si="31"/>
        <v>430260000</v>
      </c>
      <c r="N261">
        <f t="shared" si="32"/>
        <v>578330000</v>
      </c>
    </row>
    <row r="262" spans="1:14" x14ac:dyDescent="0.3">
      <c r="A262" s="1">
        <v>9</v>
      </c>
      <c r="B262" t="s">
        <v>623</v>
      </c>
      <c r="C262" t="s">
        <v>1627</v>
      </c>
      <c r="D262" t="s">
        <v>1628</v>
      </c>
      <c r="E262" t="s">
        <v>264</v>
      </c>
      <c r="F262" t="s">
        <v>264</v>
      </c>
      <c r="G262" t="s">
        <v>264</v>
      </c>
      <c r="I262" t="str">
        <f t="shared" si="27"/>
        <v>N/A</v>
      </c>
      <c r="J262" t="str">
        <f t="shared" si="28"/>
        <v>(2.13M)</v>
      </c>
      <c r="K262" t="str">
        <f t="shared" si="29"/>
        <v>(2.43M)</v>
      </c>
      <c r="L262" t="str">
        <f t="shared" si="30"/>
        <v>N/A</v>
      </c>
      <c r="M262" t="str">
        <f t="shared" si="31"/>
        <v>N/A</v>
      </c>
      <c r="N262" t="str">
        <f t="shared" si="32"/>
        <v>N/A</v>
      </c>
    </row>
    <row r="263" spans="1:14" x14ac:dyDescent="0.3">
      <c r="A263" s="1">
        <v>10</v>
      </c>
      <c r="B263" t="s">
        <v>624</v>
      </c>
      <c r="C263" t="s">
        <v>1629</v>
      </c>
      <c r="D263" t="s">
        <v>1630</v>
      </c>
      <c r="E263" t="s">
        <v>1631</v>
      </c>
      <c r="F263" t="s">
        <v>942</v>
      </c>
      <c r="G263" t="s">
        <v>264</v>
      </c>
      <c r="I263" t="str">
        <f t="shared" si="27"/>
        <v>N/A</v>
      </c>
      <c r="J263">
        <f t="shared" si="28"/>
        <v>4410000</v>
      </c>
      <c r="K263" t="str">
        <f t="shared" si="29"/>
        <v>636000</v>
      </c>
      <c r="L263">
        <f t="shared" si="30"/>
        <v>3280000</v>
      </c>
      <c r="M263" t="str">
        <f t="shared" si="31"/>
        <v>388000</v>
      </c>
      <c r="N263" t="str">
        <f t="shared" si="32"/>
        <v>N/A</v>
      </c>
    </row>
    <row r="264" spans="1:14" x14ac:dyDescent="0.3">
      <c r="A264" s="1">
        <v>11</v>
      </c>
      <c r="B264" t="s">
        <v>627</v>
      </c>
      <c r="C264" t="s">
        <v>1632</v>
      </c>
      <c r="D264" t="s">
        <v>1633</v>
      </c>
      <c r="E264" t="s">
        <v>1634</v>
      </c>
      <c r="F264" t="s">
        <v>1635</v>
      </c>
      <c r="G264" t="s">
        <v>1636</v>
      </c>
      <c r="I264" t="str">
        <f t="shared" si="27"/>
        <v>N/A</v>
      </c>
      <c r="J264" t="str">
        <f t="shared" si="28"/>
        <v>(1.48B)</v>
      </c>
      <c r="K264" t="str">
        <f t="shared" si="29"/>
        <v>(510M)</v>
      </c>
      <c r="L264" t="str">
        <f t="shared" si="30"/>
        <v>(429.24M)</v>
      </c>
      <c r="M264" t="str">
        <f t="shared" si="31"/>
        <v>(239.46M)</v>
      </c>
      <c r="N264" t="str">
        <f t="shared" si="32"/>
        <v>(31.56M)</v>
      </c>
    </row>
    <row r="265" spans="1:14" x14ac:dyDescent="0.3">
      <c r="I265" t="str">
        <f t="shared" si="27"/>
        <v>N/A</v>
      </c>
      <c r="J265">
        <f t="shared" si="28"/>
        <v>0</v>
      </c>
      <c r="K265">
        <f t="shared" si="29"/>
        <v>0</v>
      </c>
      <c r="L265">
        <f t="shared" si="30"/>
        <v>0</v>
      </c>
      <c r="M265">
        <f t="shared" si="31"/>
        <v>0</v>
      </c>
      <c r="N265">
        <f t="shared" si="32"/>
        <v>0</v>
      </c>
    </row>
    <row r="266" spans="1:14" x14ac:dyDescent="0.3">
      <c r="B266" s="1" t="s">
        <v>299</v>
      </c>
      <c r="C266" s="1" t="s">
        <v>251</v>
      </c>
      <c r="D266" s="1" t="s">
        <v>252</v>
      </c>
      <c r="E266" s="1" t="s">
        <v>253</v>
      </c>
      <c r="F266" s="1" t="s">
        <v>254</v>
      </c>
      <c r="G266" s="1" t="s">
        <v>255</v>
      </c>
      <c r="H266" s="1" t="s">
        <v>256</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633</v>
      </c>
      <c r="C267" t="s">
        <v>1637</v>
      </c>
      <c r="D267" t="s">
        <v>1638</v>
      </c>
      <c r="E267" t="s">
        <v>1639</v>
      </c>
      <c r="F267" t="s">
        <v>1640</v>
      </c>
      <c r="G267" t="s">
        <v>1641</v>
      </c>
      <c r="I267" t="str">
        <f t="shared" si="27"/>
        <v>pos_trend</v>
      </c>
      <c r="J267" t="str">
        <f t="shared" si="28"/>
        <v>(117.59M)</v>
      </c>
      <c r="K267" t="str">
        <f t="shared" si="29"/>
        <v>(149.46M)</v>
      </c>
      <c r="L267" t="str">
        <f t="shared" si="30"/>
        <v>(158.49M)</v>
      </c>
      <c r="M267" t="str">
        <f t="shared" si="31"/>
        <v>(178.51M)</v>
      </c>
      <c r="N267" t="str">
        <f t="shared" si="32"/>
        <v>(218.7M)</v>
      </c>
    </row>
    <row r="268" spans="1:14" x14ac:dyDescent="0.3">
      <c r="A268" s="1">
        <v>1</v>
      </c>
      <c r="B268" t="s">
        <v>639</v>
      </c>
      <c r="C268" t="s">
        <v>1637</v>
      </c>
      <c r="D268" t="s">
        <v>1638</v>
      </c>
      <c r="E268" t="s">
        <v>1639</v>
      </c>
      <c r="F268" t="s">
        <v>1640</v>
      </c>
      <c r="G268" t="s">
        <v>1641</v>
      </c>
      <c r="I268" t="str">
        <f t="shared" si="27"/>
        <v>pos_trend</v>
      </c>
      <c r="J268" t="str">
        <f t="shared" si="28"/>
        <v>(117.59M)</v>
      </c>
      <c r="K268" t="str">
        <f t="shared" si="29"/>
        <v>(149.46M)</v>
      </c>
      <c r="L268" t="str">
        <f t="shared" si="30"/>
        <v>(158.49M)</v>
      </c>
      <c r="M268" t="str">
        <f t="shared" si="31"/>
        <v>(178.51M)</v>
      </c>
      <c r="N268" t="str">
        <f t="shared" si="32"/>
        <v>(218.7M)</v>
      </c>
    </row>
    <row r="269" spans="1:14" x14ac:dyDescent="0.3">
      <c r="A269" s="1">
        <v>2</v>
      </c>
      <c r="B269" t="s">
        <v>377</v>
      </c>
      <c r="C269" t="s">
        <v>264</v>
      </c>
      <c r="D269" t="s">
        <v>264</v>
      </c>
      <c r="E269" t="s">
        <v>264</v>
      </c>
      <c r="F269" t="s">
        <v>264</v>
      </c>
      <c r="G269" t="s">
        <v>264</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640</v>
      </c>
      <c r="C270" t="s">
        <v>264</v>
      </c>
      <c r="D270" t="s">
        <v>1642</v>
      </c>
      <c r="E270" t="s">
        <v>1643</v>
      </c>
      <c r="F270" t="s">
        <v>1644</v>
      </c>
      <c r="G270" t="s">
        <v>1645</v>
      </c>
      <c r="I270" t="str">
        <f t="shared" si="27"/>
        <v>N/A</v>
      </c>
      <c r="J270" t="str">
        <f t="shared" si="28"/>
        <v>N/A</v>
      </c>
      <c r="K270">
        <f t="shared" si="29"/>
        <v>-0.27100000000000002</v>
      </c>
      <c r="L270">
        <f t="shared" si="30"/>
        <v>-6.0400000000000002E-2</v>
      </c>
      <c r="M270">
        <f t="shared" si="31"/>
        <v>-0.12630000000000002</v>
      </c>
      <c r="N270">
        <f t="shared" si="32"/>
        <v>-0.22520000000000001</v>
      </c>
    </row>
    <row r="271" spans="1:14" x14ac:dyDescent="0.3">
      <c r="A271" s="1">
        <v>4</v>
      </c>
      <c r="B271" t="s">
        <v>645</v>
      </c>
      <c r="C271" t="s">
        <v>1646</v>
      </c>
      <c r="D271" t="s">
        <v>264</v>
      </c>
      <c r="E271" t="s">
        <v>1647</v>
      </c>
      <c r="F271" t="s">
        <v>1648</v>
      </c>
      <c r="G271" t="s">
        <v>1649</v>
      </c>
      <c r="I271" t="str">
        <f t="shared" si="27"/>
        <v>N/A</v>
      </c>
      <c r="J271">
        <f t="shared" si="28"/>
        <v>1340000000</v>
      </c>
      <c r="K271" t="str">
        <f t="shared" si="29"/>
        <v>N/A</v>
      </c>
      <c r="L271">
        <f t="shared" si="30"/>
        <v>87980000</v>
      </c>
      <c r="M271">
        <f t="shared" si="31"/>
        <v>213420000</v>
      </c>
      <c r="N271">
        <f t="shared" si="32"/>
        <v>783140000</v>
      </c>
    </row>
    <row r="272" spans="1:14" x14ac:dyDescent="0.3">
      <c r="A272" s="1">
        <v>5</v>
      </c>
      <c r="B272" t="s">
        <v>651</v>
      </c>
      <c r="C272" t="s">
        <v>1650</v>
      </c>
      <c r="D272" t="s">
        <v>264</v>
      </c>
      <c r="E272" t="s">
        <v>264</v>
      </c>
      <c r="F272" t="s">
        <v>264</v>
      </c>
      <c r="G272" t="s">
        <v>264</v>
      </c>
      <c r="I272" t="str">
        <f t="shared" si="27"/>
        <v>N/A</v>
      </c>
      <c r="J272" t="str">
        <f t="shared" si="28"/>
        <v>(132,000)</v>
      </c>
      <c r="K272" t="str">
        <f t="shared" si="29"/>
        <v>N/A</v>
      </c>
      <c r="L272" t="str">
        <f t="shared" si="30"/>
        <v>N/A</v>
      </c>
      <c r="M272" t="str">
        <f t="shared" si="31"/>
        <v>N/A</v>
      </c>
      <c r="N272" t="str">
        <f t="shared" si="32"/>
        <v>N/A</v>
      </c>
    </row>
    <row r="273" spans="1:14" x14ac:dyDescent="0.3">
      <c r="A273" s="1">
        <v>6</v>
      </c>
      <c r="B273" t="s">
        <v>653</v>
      </c>
      <c r="C273" t="s">
        <v>1646</v>
      </c>
      <c r="D273" t="s">
        <v>264</v>
      </c>
      <c r="E273" t="s">
        <v>1647</v>
      </c>
      <c r="F273" t="s">
        <v>1648</v>
      </c>
      <c r="G273" t="s">
        <v>1649</v>
      </c>
      <c r="I273" t="str">
        <f t="shared" si="27"/>
        <v>N/A</v>
      </c>
      <c r="J273">
        <f t="shared" si="28"/>
        <v>1340000000</v>
      </c>
      <c r="K273" t="str">
        <f t="shared" si="29"/>
        <v>N/A</v>
      </c>
      <c r="L273">
        <f t="shared" si="30"/>
        <v>87980000</v>
      </c>
      <c r="M273">
        <f t="shared" si="31"/>
        <v>213420000</v>
      </c>
      <c r="N273">
        <f t="shared" si="32"/>
        <v>783140000</v>
      </c>
    </row>
    <row r="274" spans="1:14" x14ac:dyDescent="0.3">
      <c r="A274" s="1">
        <v>7</v>
      </c>
      <c r="B274" t="s">
        <v>655</v>
      </c>
      <c r="C274" t="s">
        <v>1646</v>
      </c>
      <c r="D274" t="s">
        <v>264</v>
      </c>
      <c r="E274" t="s">
        <v>1647</v>
      </c>
      <c r="F274" t="s">
        <v>1648</v>
      </c>
      <c r="G274" t="s">
        <v>1649</v>
      </c>
      <c r="I274" t="str">
        <f t="shared" si="27"/>
        <v>N/A</v>
      </c>
      <c r="J274">
        <f t="shared" si="28"/>
        <v>1340000000</v>
      </c>
      <c r="K274" t="str">
        <f t="shared" si="29"/>
        <v>N/A</v>
      </c>
      <c r="L274">
        <f t="shared" si="30"/>
        <v>87980000</v>
      </c>
      <c r="M274">
        <f t="shared" si="31"/>
        <v>213420000</v>
      </c>
      <c r="N274">
        <f t="shared" si="32"/>
        <v>783140000</v>
      </c>
    </row>
    <row r="275" spans="1:14" x14ac:dyDescent="0.3">
      <c r="A275" s="1">
        <v>8</v>
      </c>
      <c r="B275" t="s">
        <v>656</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9</v>
      </c>
      <c r="B276" t="s">
        <v>657</v>
      </c>
      <c r="C276" t="s">
        <v>1651</v>
      </c>
      <c r="D276" t="s">
        <v>1652</v>
      </c>
      <c r="E276" t="s">
        <v>1653</v>
      </c>
      <c r="F276" t="s">
        <v>1654</v>
      </c>
      <c r="G276" t="s">
        <v>1655</v>
      </c>
      <c r="I276" t="str">
        <f t="shared" si="27"/>
        <v>N/A</v>
      </c>
      <c r="J276">
        <f t="shared" si="28"/>
        <v>69310000</v>
      </c>
      <c r="K276">
        <f t="shared" si="29"/>
        <v>432690000</v>
      </c>
      <c r="L276">
        <f t="shared" si="30"/>
        <v>232570000</v>
      </c>
      <c r="M276" t="str">
        <f t="shared" si="31"/>
        <v>(56.24M)</v>
      </c>
      <c r="N276" t="str">
        <f t="shared" si="32"/>
        <v>(806.07M)</v>
      </c>
    </row>
    <row r="277" spans="1:14" x14ac:dyDescent="0.3">
      <c r="A277" s="1">
        <v>10</v>
      </c>
      <c r="B277" t="s">
        <v>663</v>
      </c>
      <c r="C277" t="s">
        <v>264</v>
      </c>
      <c r="D277" t="s">
        <v>264</v>
      </c>
      <c r="E277" t="s">
        <v>264</v>
      </c>
      <c r="F277" t="s">
        <v>264</v>
      </c>
      <c r="G277" t="s">
        <v>264</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664</v>
      </c>
      <c r="C278" t="s">
        <v>1651</v>
      </c>
      <c r="D278" t="s">
        <v>1652</v>
      </c>
      <c r="E278" t="s">
        <v>1653</v>
      </c>
      <c r="F278" t="s">
        <v>1654</v>
      </c>
      <c r="G278" t="s">
        <v>1655</v>
      </c>
      <c r="I278" t="str">
        <f t="shared" si="27"/>
        <v>N/A</v>
      </c>
      <c r="J278">
        <f t="shared" si="28"/>
        <v>69310000</v>
      </c>
      <c r="K278">
        <f t="shared" si="29"/>
        <v>432690000</v>
      </c>
      <c r="L278">
        <f t="shared" si="30"/>
        <v>232570000</v>
      </c>
      <c r="M278" t="str">
        <f t="shared" si="31"/>
        <v>(56.24M)</v>
      </c>
      <c r="N278" t="str">
        <f t="shared" si="32"/>
        <v>(806.07M)</v>
      </c>
    </row>
    <row r="279" spans="1:14" x14ac:dyDescent="0.3">
      <c r="A279" s="1">
        <v>12</v>
      </c>
      <c r="B279" t="s">
        <v>665</v>
      </c>
      <c r="C279" t="s">
        <v>1656</v>
      </c>
      <c r="D279" t="s">
        <v>1657</v>
      </c>
      <c r="E279" t="s">
        <v>1658</v>
      </c>
      <c r="F279" t="s">
        <v>1659</v>
      </c>
      <c r="G279" t="s">
        <v>1660</v>
      </c>
      <c r="I279" t="str">
        <f t="shared" si="27"/>
        <v>N/A</v>
      </c>
      <c r="J279">
        <f t="shared" si="28"/>
        <v>883420000</v>
      </c>
      <c r="K279">
        <f t="shared" si="29"/>
        <v>1260000000</v>
      </c>
      <c r="L279">
        <f t="shared" si="30"/>
        <v>1040000000</v>
      </c>
      <c r="M279">
        <f t="shared" si="31"/>
        <v>1120000000</v>
      </c>
      <c r="N279">
        <f t="shared" si="32"/>
        <v>529620000</v>
      </c>
    </row>
    <row r="280" spans="1:14" x14ac:dyDescent="0.3">
      <c r="A280" s="1">
        <v>13</v>
      </c>
      <c r="B280" t="s">
        <v>671</v>
      </c>
      <c r="C280" t="s">
        <v>1661</v>
      </c>
      <c r="D280" t="s">
        <v>1662</v>
      </c>
      <c r="E280" t="s">
        <v>1663</v>
      </c>
      <c r="F280" t="s">
        <v>1664</v>
      </c>
      <c r="G280" t="s">
        <v>1665</v>
      </c>
      <c r="I280" t="str">
        <f t="shared" si="27"/>
        <v>N/A</v>
      </c>
      <c r="J280" t="str">
        <f t="shared" si="28"/>
        <v>(814.1M)</v>
      </c>
      <c r="K280" t="str">
        <f t="shared" si="29"/>
        <v>(830.33M)</v>
      </c>
      <c r="L280" t="str">
        <f t="shared" si="30"/>
        <v>(805.87M)</v>
      </c>
      <c r="M280" t="str">
        <f t="shared" si="31"/>
        <v>(1.17B)</v>
      </c>
      <c r="N280" t="str">
        <f t="shared" si="32"/>
        <v>(1.34B)</v>
      </c>
    </row>
    <row r="281" spans="1:14" x14ac:dyDescent="0.3">
      <c r="A281" s="1">
        <v>14</v>
      </c>
      <c r="B281" t="s">
        <v>677</v>
      </c>
      <c r="C281" t="s">
        <v>1666</v>
      </c>
      <c r="D281" t="s">
        <v>1667</v>
      </c>
      <c r="E281" t="s">
        <v>1668</v>
      </c>
      <c r="F281" t="s">
        <v>1669</v>
      </c>
      <c r="G281" t="s">
        <v>1670</v>
      </c>
      <c r="I281" t="str">
        <f t="shared" si="27"/>
        <v>N/A</v>
      </c>
      <c r="J281" t="str">
        <f t="shared" si="28"/>
        <v>(11.19M)</v>
      </c>
      <c r="K281" t="str">
        <f t="shared" si="29"/>
        <v>(2.61M)</v>
      </c>
      <c r="L281" t="str">
        <f t="shared" si="30"/>
        <v>(6.41M)</v>
      </c>
      <c r="M281" t="str">
        <f t="shared" si="31"/>
        <v>(11.41M)</v>
      </c>
      <c r="N281" t="str">
        <f t="shared" si="32"/>
        <v>(29.43M)</v>
      </c>
    </row>
    <row r="282" spans="1:14" x14ac:dyDescent="0.3">
      <c r="A282" s="1">
        <v>15</v>
      </c>
      <c r="B282" t="s">
        <v>623</v>
      </c>
      <c r="C282" t="s">
        <v>1666</v>
      </c>
      <c r="D282" t="s">
        <v>1667</v>
      </c>
      <c r="E282" t="s">
        <v>1668</v>
      </c>
      <c r="F282" t="s">
        <v>1669</v>
      </c>
      <c r="G282" t="s">
        <v>1670</v>
      </c>
      <c r="I282" t="str">
        <f t="shared" si="27"/>
        <v>N/A</v>
      </c>
      <c r="J282" t="str">
        <f t="shared" si="28"/>
        <v>(11.19M)</v>
      </c>
      <c r="K282" t="str">
        <f t="shared" si="29"/>
        <v>(2.61M)</v>
      </c>
      <c r="L282" t="str">
        <f t="shared" si="30"/>
        <v>(6.41M)</v>
      </c>
      <c r="M282" t="str">
        <f t="shared" si="31"/>
        <v>(11.41M)</v>
      </c>
      <c r="N282" t="str">
        <f t="shared" si="32"/>
        <v>(29.43M)</v>
      </c>
    </row>
    <row r="283" spans="1:14" x14ac:dyDescent="0.3">
      <c r="A283" s="1">
        <v>16</v>
      </c>
      <c r="B283" t="s">
        <v>624</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17</v>
      </c>
      <c r="B284" t="s">
        <v>683</v>
      </c>
      <c r="C284" t="s">
        <v>1671</v>
      </c>
      <c r="D284" t="s">
        <v>1672</v>
      </c>
      <c r="E284" t="s">
        <v>1673</v>
      </c>
      <c r="F284" t="s">
        <v>1674</v>
      </c>
      <c r="G284" t="s">
        <v>1675</v>
      </c>
      <c r="I284" t="str">
        <f t="shared" si="27"/>
        <v>N/A</v>
      </c>
      <c r="J284">
        <f t="shared" si="28"/>
        <v>1280000000</v>
      </c>
      <c r="K284">
        <f t="shared" si="29"/>
        <v>280620000</v>
      </c>
      <c r="L284">
        <f t="shared" si="30"/>
        <v>155650000</v>
      </c>
      <c r="M284" t="str">
        <f t="shared" si="31"/>
        <v>(32.73M)</v>
      </c>
      <c r="N284" t="str">
        <f t="shared" si="32"/>
        <v>(271.05M)</v>
      </c>
    </row>
    <row r="285" spans="1:14" x14ac:dyDescent="0.3">
      <c r="A285" s="1">
        <v>18</v>
      </c>
      <c r="B285" t="s">
        <v>689</v>
      </c>
      <c r="C285" t="s">
        <v>264</v>
      </c>
      <c r="D285" t="s">
        <v>1676</v>
      </c>
      <c r="E285" t="s">
        <v>1677</v>
      </c>
      <c r="F285" t="s">
        <v>1678</v>
      </c>
      <c r="G285" t="s">
        <v>1679</v>
      </c>
      <c r="I285" t="str">
        <f t="shared" si="27"/>
        <v>N/A</v>
      </c>
      <c r="J285" t="str">
        <f t="shared" si="28"/>
        <v>N/A</v>
      </c>
      <c r="K285">
        <f t="shared" si="29"/>
        <v>-0.78010000000000002</v>
      </c>
      <c r="L285">
        <f t="shared" si="30"/>
        <v>-0.44530000000000003</v>
      </c>
      <c r="M285">
        <f t="shared" si="31"/>
        <v>-1.2102999999999999</v>
      </c>
      <c r="N285">
        <f t="shared" si="32"/>
        <v>-7.2804000000000002</v>
      </c>
    </row>
    <row r="286" spans="1:14" x14ac:dyDescent="0.3">
      <c r="A286" s="1">
        <v>19</v>
      </c>
      <c r="B286" t="s">
        <v>694</v>
      </c>
      <c r="C286" t="s">
        <v>264</v>
      </c>
      <c r="D286" t="s">
        <v>264</v>
      </c>
      <c r="E286" t="s">
        <v>264</v>
      </c>
      <c r="F286" t="s">
        <v>264</v>
      </c>
      <c r="G286" t="s">
        <v>264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695</v>
      </c>
      <c r="C287" t="s">
        <v>264</v>
      </c>
      <c r="D287" t="s">
        <v>264</v>
      </c>
      <c r="E287" t="s">
        <v>696</v>
      </c>
      <c r="F287" t="s">
        <v>696</v>
      </c>
      <c r="G287" t="s">
        <v>696</v>
      </c>
      <c r="I287" t="str">
        <f t="shared" si="27"/>
        <v>N/A</v>
      </c>
      <c r="J287" t="str">
        <f t="shared" si="28"/>
        <v>N/A</v>
      </c>
      <c r="K287" t="str">
        <f t="shared" si="29"/>
        <v>N/A</v>
      </c>
      <c r="L287" t="str">
        <f t="shared" si="30"/>
        <v>0</v>
      </c>
      <c r="M287" t="str">
        <f t="shared" si="31"/>
        <v>0</v>
      </c>
      <c r="N287" t="str">
        <f t="shared" si="32"/>
        <v>0</v>
      </c>
    </row>
    <row r="288" spans="1:14" x14ac:dyDescent="0.3">
      <c r="A288" s="1">
        <v>21</v>
      </c>
      <c r="B288" t="s">
        <v>697</v>
      </c>
      <c r="C288" t="s">
        <v>1680</v>
      </c>
      <c r="D288" t="s">
        <v>1681</v>
      </c>
      <c r="E288" t="s">
        <v>1682</v>
      </c>
      <c r="F288" t="s">
        <v>1683</v>
      </c>
      <c r="G288" t="s">
        <v>1461</v>
      </c>
      <c r="I288" t="str">
        <f t="shared" si="27"/>
        <v>N/A</v>
      </c>
      <c r="J288" t="str">
        <f t="shared" si="28"/>
        <v>(945,000)</v>
      </c>
      <c r="K288">
        <f t="shared" si="29"/>
        <v>17300000</v>
      </c>
      <c r="L288" t="str">
        <f t="shared" si="30"/>
        <v>(15.2M)</v>
      </c>
      <c r="M288" t="str">
        <f t="shared" si="31"/>
        <v>(10.06M)</v>
      </c>
      <c r="N288">
        <f t="shared" si="32"/>
        <v>3450000</v>
      </c>
    </row>
    <row r="289" spans="1:14" x14ac:dyDescent="0.3">
      <c r="A289" s="1">
        <v>22</v>
      </c>
      <c r="B289" t="s">
        <v>703</v>
      </c>
      <c r="C289" t="s">
        <v>1684</v>
      </c>
      <c r="D289" t="s">
        <v>1685</v>
      </c>
      <c r="E289" t="s">
        <v>1686</v>
      </c>
      <c r="F289" t="s">
        <v>1687</v>
      </c>
      <c r="G289" t="s">
        <v>1688</v>
      </c>
      <c r="I289" t="str">
        <f t="shared" si="27"/>
        <v>N/A</v>
      </c>
      <c r="J289" t="str">
        <f t="shared" si="28"/>
        <v>(1.32B)</v>
      </c>
      <c r="K289">
        <f t="shared" si="29"/>
        <v>246680000</v>
      </c>
      <c r="L289">
        <f t="shared" si="30"/>
        <v>179370000</v>
      </c>
      <c r="M289">
        <f t="shared" si="31"/>
        <v>162360000</v>
      </c>
      <c r="N289">
        <f t="shared" si="32"/>
        <v>241530000</v>
      </c>
    </row>
    <row r="290" spans="1:14" x14ac:dyDescent="0.3">
      <c r="A290" s="1">
        <v>23</v>
      </c>
      <c r="B290" t="s">
        <v>709</v>
      </c>
      <c r="C290" t="s">
        <v>264</v>
      </c>
      <c r="D290" t="s">
        <v>1689</v>
      </c>
      <c r="E290" t="s">
        <v>1690</v>
      </c>
      <c r="F290" t="s">
        <v>1691</v>
      </c>
      <c r="G290" t="s">
        <v>1692</v>
      </c>
      <c r="I290" t="str">
        <f t="shared" si="27"/>
        <v>N/A</v>
      </c>
      <c r="J290" t="str">
        <f t="shared" si="28"/>
        <v>N/A</v>
      </c>
      <c r="K290">
        <f t="shared" si="29"/>
        <v>1.1865000000000001</v>
      </c>
      <c r="L290">
        <f t="shared" si="30"/>
        <v>-0.27289999999999998</v>
      </c>
      <c r="M290">
        <f t="shared" si="31"/>
        <v>-9.4800000000000009E-2</v>
      </c>
      <c r="N290">
        <f t="shared" si="32"/>
        <v>0.48759999999999998</v>
      </c>
    </row>
    <row r="291" spans="1:14" x14ac:dyDescent="0.3">
      <c r="A291" s="1">
        <v>24</v>
      </c>
      <c r="B291" t="s">
        <v>714</v>
      </c>
      <c r="C291" t="s">
        <v>264</v>
      </c>
      <c r="D291" t="s">
        <v>264</v>
      </c>
      <c r="E291" t="s">
        <v>264</v>
      </c>
      <c r="F291" t="s">
        <v>264</v>
      </c>
      <c r="G291" t="s">
        <v>1693</v>
      </c>
      <c r="I291" t="str">
        <f t="shared" si="27"/>
        <v>N/A</v>
      </c>
      <c r="J291" t="str">
        <f t="shared" si="28"/>
        <v>N/A</v>
      </c>
      <c r="K291" t="str">
        <f t="shared" si="29"/>
        <v>N/A</v>
      </c>
      <c r="L291" t="str">
        <f t="shared" si="30"/>
        <v>N/A</v>
      </c>
      <c r="M291" t="str">
        <f t="shared" si="31"/>
        <v>N/A</v>
      </c>
      <c r="N291">
        <f t="shared" si="32"/>
        <v>3.4999999999999996E-3</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1694</v>
      </c>
      <c r="C293" t="s">
        <v>1695</v>
      </c>
      <c r="I293" t="str">
        <f t="shared" si="27"/>
        <v>N/A</v>
      </c>
      <c r="J293" t="str">
        <f t="shared" si="28"/>
        <v>Education Realty Trust</v>
      </c>
      <c r="K293">
        <f t="shared" si="29"/>
        <v>0</v>
      </c>
      <c r="L293">
        <f t="shared" si="30"/>
        <v>0</v>
      </c>
      <c r="M293">
        <f t="shared" si="31"/>
        <v>0</v>
      </c>
      <c r="N293">
        <f t="shared" si="32"/>
        <v>0</v>
      </c>
    </row>
    <row r="294" spans="1:14" x14ac:dyDescent="0.3">
      <c r="A294" s="1">
        <v>1</v>
      </c>
      <c r="B294" t="s">
        <v>720</v>
      </c>
      <c r="C294" t="s">
        <v>721</v>
      </c>
      <c r="I294" t="str">
        <f t="shared" si="27"/>
        <v>N/A</v>
      </c>
      <c r="J294" t="str">
        <f t="shared" si="28"/>
        <v>Acadia Realty Trust</v>
      </c>
      <c r="K294">
        <f t="shared" si="29"/>
        <v>0</v>
      </c>
      <c r="L294">
        <f t="shared" si="30"/>
        <v>0</v>
      </c>
      <c r="M294">
        <f t="shared" si="31"/>
        <v>0</v>
      </c>
      <c r="N294">
        <f t="shared" si="32"/>
        <v>0</v>
      </c>
    </row>
    <row r="295" spans="1:14" x14ac:dyDescent="0.3">
      <c r="A295" s="1">
        <v>2</v>
      </c>
      <c r="B295" t="s">
        <v>1696</v>
      </c>
      <c r="C295" t="s">
        <v>1697</v>
      </c>
      <c r="I295" t="str">
        <f t="shared" si="27"/>
        <v>N/A</v>
      </c>
      <c r="J295" t="str">
        <f t="shared" si="28"/>
        <v>AGNC Investment</v>
      </c>
      <c r="K295">
        <f t="shared" si="29"/>
        <v>0</v>
      </c>
      <c r="L295">
        <f t="shared" si="30"/>
        <v>0</v>
      </c>
      <c r="M295">
        <f t="shared" si="31"/>
        <v>0</v>
      </c>
      <c r="N295">
        <f t="shared" si="32"/>
        <v>0</v>
      </c>
    </row>
    <row r="296" spans="1:14" x14ac:dyDescent="0.3">
      <c r="A296" s="1">
        <v>3</v>
      </c>
      <c r="B296" t="s">
        <v>1698</v>
      </c>
      <c r="C296" t="s">
        <v>1699</v>
      </c>
      <c r="I296" t="str">
        <f t="shared" si="27"/>
        <v>N/A</v>
      </c>
      <c r="J296" t="str">
        <f t="shared" si="28"/>
        <v>Apartment Inv &amp; Mgmt</v>
      </c>
      <c r="K296">
        <f t="shared" si="29"/>
        <v>0</v>
      </c>
      <c r="L296">
        <f t="shared" si="30"/>
        <v>0</v>
      </c>
      <c r="M296">
        <f t="shared" si="31"/>
        <v>0</v>
      </c>
      <c r="N296">
        <f t="shared" si="32"/>
        <v>0</v>
      </c>
    </row>
    <row r="297" spans="1:14" x14ac:dyDescent="0.3">
      <c r="A297" s="1">
        <v>4</v>
      </c>
      <c r="B297" t="s">
        <v>1700</v>
      </c>
      <c r="C297" t="s">
        <v>1701</v>
      </c>
      <c r="I297" t="str">
        <f t="shared" si="27"/>
        <v>N/A</v>
      </c>
      <c r="J297" t="str">
        <f t="shared" si="28"/>
        <v>Alexander &amp; Baldwin</v>
      </c>
      <c r="K297">
        <f t="shared" si="29"/>
        <v>0</v>
      </c>
      <c r="L297">
        <f t="shared" si="30"/>
        <v>0</v>
      </c>
      <c r="M297">
        <f t="shared" si="31"/>
        <v>0</v>
      </c>
      <c r="N297">
        <f t="shared" si="32"/>
        <v>0</v>
      </c>
    </row>
    <row r="298" spans="1:14" x14ac:dyDescent="0.3">
      <c r="A298" s="1">
        <v>5</v>
      </c>
      <c r="B298" t="s">
        <v>1702</v>
      </c>
      <c r="C298" t="s">
        <v>1703</v>
      </c>
      <c r="I298" t="str">
        <f t="shared" si="27"/>
        <v>N/A</v>
      </c>
      <c r="J298" t="str">
        <f t="shared" si="28"/>
        <v>Two Harbors Investment</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123</v>
      </c>
      <c r="C301" t="s">
        <v>1704</v>
      </c>
      <c r="I301" t="str">
        <f t="shared" si="27"/>
        <v>N/A</v>
      </c>
      <c r="J301">
        <f t="shared" si="28"/>
        <v>2870000000</v>
      </c>
      <c r="K301">
        <f t="shared" si="29"/>
        <v>0</v>
      </c>
      <c r="L301">
        <f t="shared" si="30"/>
        <v>0</v>
      </c>
      <c r="M301">
        <f t="shared" si="31"/>
        <v>0</v>
      </c>
      <c r="N301">
        <f t="shared" si="32"/>
        <v>0</v>
      </c>
    </row>
    <row r="302" spans="1:14" x14ac:dyDescent="0.3">
      <c r="A302" s="1">
        <v>1</v>
      </c>
      <c r="B302" t="s">
        <v>125</v>
      </c>
      <c r="I302" t="str">
        <f t="shared" si="27"/>
        <v>N/A</v>
      </c>
      <c r="J302">
        <f t="shared" si="28"/>
        <v>0</v>
      </c>
      <c r="K302">
        <f t="shared" si="29"/>
        <v>0</v>
      </c>
      <c r="L302">
        <f t="shared" si="30"/>
        <v>0</v>
      </c>
      <c r="M302">
        <f t="shared" si="31"/>
        <v>0</v>
      </c>
      <c r="N302">
        <f t="shared" si="32"/>
        <v>0</v>
      </c>
    </row>
    <row r="303" spans="1:14" x14ac:dyDescent="0.3">
      <c r="A303" s="1">
        <v>2</v>
      </c>
      <c r="B303" t="s">
        <v>126</v>
      </c>
      <c r="C303" t="s">
        <v>1705</v>
      </c>
      <c r="I303" t="str">
        <f t="shared" si="27"/>
        <v>N/A</v>
      </c>
      <c r="J303" t="str">
        <f t="shared" si="28"/>
        <v>64.13</v>
      </c>
      <c r="K303">
        <f t="shared" si="29"/>
        <v>0</v>
      </c>
      <c r="L303">
        <f t="shared" si="30"/>
        <v>0</v>
      </c>
      <c r="M303">
        <f t="shared" si="31"/>
        <v>0</v>
      </c>
      <c r="N303">
        <f t="shared" si="32"/>
        <v>0</v>
      </c>
    </row>
    <row r="304" spans="1:14" x14ac:dyDescent="0.3">
      <c r="A304" s="1">
        <v>3</v>
      </c>
      <c r="B304" t="s">
        <v>128</v>
      </c>
      <c r="C304" t="s">
        <v>1706</v>
      </c>
      <c r="I304" t="str">
        <f t="shared" si="27"/>
        <v>N/A</v>
      </c>
      <c r="J304" t="str">
        <f t="shared" si="28"/>
        <v>59.27</v>
      </c>
      <c r="K304">
        <f t="shared" si="29"/>
        <v>0</v>
      </c>
      <c r="L304">
        <f t="shared" si="30"/>
        <v>0</v>
      </c>
      <c r="M304">
        <f t="shared" si="31"/>
        <v>0</v>
      </c>
      <c r="N304">
        <f t="shared" si="32"/>
        <v>0</v>
      </c>
    </row>
    <row r="305" spans="1:14" x14ac:dyDescent="0.3">
      <c r="A305" s="1">
        <v>4</v>
      </c>
      <c r="B305" t="s">
        <v>130</v>
      </c>
      <c r="C305" t="s">
        <v>1707</v>
      </c>
      <c r="I305" t="str">
        <f t="shared" si="27"/>
        <v>N/A</v>
      </c>
      <c r="J305" t="str">
        <f t="shared" si="28"/>
        <v>7.96</v>
      </c>
      <c r="K305">
        <f t="shared" si="29"/>
        <v>0</v>
      </c>
      <c r="L305">
        <f t="shared" si="30"/>
        <v>0</v>
      </c>
      <c r="M305">
        <f t="shared" si="31"/>
        <v>0</v>
      </c>
      <c r="N305">
        <f t="shared" si="32"/>
        <v>0</v>
      </c>
    </row>
    <row r="306" spans="1:14" x14ac:dyDescent="0.3">
      <c r="A306" s="1">
        <v>5</v>
      </c>
      <c r="B306" t="s">
        <v>132</v>
      </c>
      <c r="C306" t="s">
        <v>1708</v>
      </c>
      <c r="I306" t="str">
        <f t="shared" si="27"/>
        <v>N/A</v>
      </c>
      <c r="J306" t="str">
        <f t="shared" si="28"/>
        <v>9.52</v>
      </c>
      <c r="K306">
        <f t="shared" si="29"/>
        <v>0</v>
      </c>
      <c r="L306">
        <f t="shared" si="30"/>
        <v>0</v>
      </c>
      <c r="M306">
        <f t="shared" si="31"/>
        <v>0</v>
      </c>
      <c r="N306">
        <f t="shared" si="32"/>
        <v>0</v>
      </c>
    </row>
    <row r="307" spans="1:14" x14ac:dyDescent="0.3">
      <c r="A307" s="1">
        <v>6</v>
      </c>
      <c r="B307" t="s">
        <v>134</v>
      </c>
      <c r="C307" t="s">
        <v>1709</v>
      </c>
      <c r="I307" t="str">
        <f t="shared" si="27"/>
        <v>N/A</v>
      </c>
      <c r="J307" t="str">
        <f t="shared" si="28"/>
        <v>1.60</v>
      </c>
      <c r="K307">
        <f t="shared" si="29"/>
        <v>0</v>
      </c>
      <c r="L307">
        <f t="shared" si="30"/>
        <v>0</v>
      </c>
      <c r="M307">
        <f t="shared" si="31"/>
        <v>0</v>
      </c>
      <c r="N307">
        <f t="shared" si="32"/>
        <v>0</v>
      </c>
    </row>
    <row r="308" spans="1:14" x14ac:dyDescent="0.3">
      <c r="A308" s="1">
        <v>7</v>
      </c>
      <c r="B308" t="s">
        <v>136</v>
      </c>
      <c r="I308" t="str">
        <f t="shared" si="27"/>
        <v>N/A</v>
      </c>
      <c r="J308">
        <f t="shared" si="28"/>
        <v>0</v>
      </c>
      <c r="K308">
        <f t="shared" si="29"/>
        <v>0</v>
      </c>
      <c r="L308">
        <f t="shared" si="30"/>
        <v>0</v>
      </c>
      <c r="M308">
        <f t="shared" si="31"/>
        <v>0</v>
      </c>
      <c r="N308">
        <f t="shared" si="32"/>
        <v>0</v>
      </c>
    </row>
    <row r="309" spans="1:14" x14ac:dyDescent="0.3">
      <c r="A309" s="1">
        <v>8</v>
      </c>
      <c r="B309" t="s">
        <v>137</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123</v>
      </c>
      <c r="C312" t="s">
        <v>737</v>
      </c>
      <c r="I312" t="str">
        <f t="shared" si="27"/>
        <v>N/A</v>
      </c>
      <c r="J312">
        <f t="shared" si="28"/>
        <v>2510000000</v>
      </c>
      <c r="K312">
        <f t="shared" si="29"/>
        <v>0</v>
      </c>
      <c r="L312">
        <f t="shared" si="30"/>
        <v>0</v>
      </c>
      <c r="M312">
        <f t="shared" si="31"/>
        <v>0</v>
      </c>
      <c r="N312">
        <f t="shared" si="32"/>
        <v>0</v>
      </c>
    </row>
    <row r="313" spans="1:14" x14ac:dyDescent="0.3">
      <c r="A313" s="1">
        <v>1</v>
      </c>
      <c r="B313" t="s">
        <v>125</v>
      </c>
      <c r="I313" t="str">
        <f t="shared" si="27"/>
        <v>N/A</v>
      </c>
      <c r="J313">
        <f t="shared" si="28"/>
        <v>0</v>
      </c>
      <c r="K313">
        <f t="shared" si="29"/>
        <v>0</v>
      </c>
      <c r="L313">
        <f t="shared" si="30"/>
        <v>0</v>
      </c>
      <c r="M313">
        <f t="shared" si="31"/>
        <v>0</v>
      </c>
      <c r="N313">
        <f t="shared" si="32"/>
        <v>0</v>
      </c>
    </row>
    <row r="314" spans="1:14" x14ac:dyDescent="0.3">
      <c r="A314" s="1">
        <v>2</v>
      </c>
      <c r="B314" t="s">
        <v>126</v>
      </c>
      <c r="C314" t="s">
        <v>738</v>
      </c>
      <c r="I314" t="str">
        <f t="shared" si="27"/>
        <v>N/A</v>
      </c>
      <c r="J314" t="str">
        <f t="shared" si="28"/>
        <v>38.81</v>
      </c>
      <c r="K314">
        <f t="shared" si="29"/>
        <v>0</v>
      </c>
      <c r="L314">
        <f t="shared" si="30"/>
        <v>0</v>
      </c>
      <c r="M314">
        <f t="shared" si="31"/>
        <v>0</v>
      </c>
      <c r="N314">
        <f t="shared" si="32"/>
        <v>0</v>
      </c>
    </row>
    <row r="315" spans="1:14" x14ac:dyDescent="0.3">
      <c r="A315" s="1">
        <v>3</v>
      </c>
      <c r="B315" t="s">
        <v>128</v>
      </c>
      <c r="C315" t="s">
        <v>739</v>
      </c>
      <c r="I315" t="str">
        <f t="shared" si="27"/>
        <v>N/A</v>
      </c>
      <c r="J315" t="str">
        <f t="shared" si="28"/>
        <v>66.16</v>
      </c>
      <c r="K315">
        <f t="shared" si="29"/>
        <v>0</v>
      </c>
      <c r="L315">
        <f t="shared" si="30"/>
        <v>0</v>
      </c>
      <c r="M315">
        <f t="shared" si="31"/>
        <v>0</v>
      </c>
      <c r="N315">
        <f t="shared" si="32"/>
        <v>0</v>
      </c>
    </row>
    <row r="316" spans="1:14" x14ac:dyDescent="0.3">
      <c r="A316" s="1">
        <v>4</v>
      </c>
      <c r="B316" t="s">
        <v>130</v>
      </c>
      <c r="C316" t="s">
        <v>740</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23.94</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132</v>
      </c>
      <c r="C317" t="s">
        <v>741</v>
      </c>
      <c r="I317" t="str">
        <f t="shared" si="33"/>
        <v>N/A</v>
      </c>
      <c r="J317" t="str">
        <f t="shared" si="34"/>
        <v>10.63</v>
      </c>
      <c r="K317">
        <f t="shared" si="35"/>
        <v>0</v>
      </c>
      <c r="L317">
        <f t="shared" si="36"/>
        <v>0</v>
      </c>
      <c r="M317">
        <f t="shared" si="37"/>
        <v>0</v>
      </c>
      <c r="N317">
        <f t="shared" si="38"/>
        <v>0</v>
      </c>
    </row>
    <row r="318" spans="1:14" x14ac:dyDescent="0.3">
      <c r="A318" s="1">
        <v>6</v>
      </c>
      <c r="B318" t="s">
        <v>134</v>
      </c>
      <c r="C318" t="s">
        <v>742</v>
      </c>
      <c r="I318" t="str">
        <f t="shared" si="33"/>
        <v>N/A</v>
      </c>
      <c r="J318" t="str">
        <f t="shared" si="34"/>
        <v>1.51</v>
      </c>
      <c r="K318">
        <f t="shared" si="35"/>
        <v>0</v>
      </c>
      <c r="L318">
        <f t="shared" si="36"/>
        <v>0</v>
      </c>
      <c r="M318">
        <f t="shared" si="37"/>
        <v>0</v>
      </c>
      <c r="N318">
        <f t="shared" si="38"/>
        <v>0</v>
      </c>
    </row>
    <row r="319" spans="1:14" x14ac:dyDescent="0.3">
      <c r="A319" s="1">
        <v>7</v>
      </c>
      <c r="B319" t="s">
        <v>136</v>
      </c>
      <c r="I319" t="str">
        <f t="shared" si="33"/>
        <v>N/A</v>
      </c>
      <c r="J319">
        <f t="shared" si="34"/>
        <v>0</v>
      </c>
      <c r="K319">
        <f t="shared" si="35"/>
        <v>0</v>
      </c>
      <c r="L319">
        <f t="shared" si="36"/>
        <v>0</v>
      </c>
      <c r="M319">
        <f t="shared" si="37"/>
        <v>0</v>
      </c>
      <c r="N319">
        <f t="shared" si="38"/>
        <v>0</v>
      </c>
    </row>
    <row r="320" spans="1:14" x14ac:dyDescent="0.3">
      <c r="A320" s="1">
        <v>8</v>
      </c>
      <c r="B320" t="s">
        <v>137</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123</v>
      </c>
      <c r="C323" t="s">
        <v>1710</v>
      </c>
      <c r="I323" t="str">
        <f t="shared" si="33"/>
        <v>N/A</v>
      </c>
      <c r="J323">
        <f t="shared" si="34"/>
        <v>7530000000</v>
      </c>
      <c r="K323">
        <f t="shared" si="35"/>
        <v>0</v>
      </c>
      <c r="L323">
        <f t="shared" si="36"/>
        <v>0</v>
      </c>
      <c r="M323">
        <f t="shared" si="37"/>
        <v>0</v>
      </c>
      <c r="N323">
        <f t="shared" si="38"/>
        <v>0</v>
      </c>
    </row>
    <row r="324" spans="1:14" x14ac:dyDescent="0.3">
      <c r="A324" s="1">
        <v>1</v>
      </c>
      <c r="B324" t="s">
        <v>125</v>
      </c>
      <c r="I324" t="str">
        <f t="shared" si="33"/>
        <v>N/A</v>
      </c>
      <c r="J324">
        <f t="shared" si="34"/>
        <v>0</v>
      </c>
      <c r="K324">
        <f t="shared" si="35"/>
        <v>0</v>
      </c>
      <c r="L324">
        <f t="shared" si="36"/>
        <v>0</v>
      </c>
      <c r="M324">
        <f t="shared" si="37"/>
        <v>0</v>
      </c>
      <c r="N324">
        <f t="shared" si="38"/>
        <v>0</v>
      </c>
    </row>
    <row r="325" spans="1:14" x14ac:dyDescent="0.3">
      <c r="A325" s="1">
        <v>2</v>
      </c>
      <c r="B325" t="s">
        <v>126</v>
      </c>
      <c r="C325" t="s">
        <v>1711</v>
      </c>
      <c r="I325" t="str">
        <f t="shared" si="33"/>
        <v>N/A</v>
      </c>
      <c r="J325" t="str">
        <f t="shared" si="34"/>
        <v>4.86</v>
      </c>
      <c r="K325">
        <f t="shared" si="35"/>
        <v>0</v>
      </c>
      <c r="L325">
        <f t="shared" si="36"/>
        <v>0</v>
      </c>
      <c r="M325">
        <f t="shared" si="37"/>
        <v>0</v>
      </c>
      <c r="N325">
        <f t="shared" si="38"/>
        <v>0</v>
      </c>
    </row>
    <row r="326" spans="1:14" x14ac:dyDescent="0.3">
      <c r="A326" s="1">
        <v>3</v>
      </c>
      <c r="B326" t="s">
        <v>128</v>
      </c>
      <c r="C326" t="s">
        <v>1712</v>
      </c>
      <c r="I326" t="str">
        <f t="shared" si="33"/>
        <v>N/A</v>
      </c>
      <c r="J326" t="str">
        <f t="shared" si="34"/>
        <v>8.86</v>
      </c>
      <c r="K326">
        <f t="shared" si="35"/>
        <v>0</v>
      </c>
      <c r="L326">
        <f t="shared" si="36"/>
        <v>0</v>
      </c>
      <c r="M326">
        <f t="shared" si="37"/>
        <v>0</v>
      </c>
      <c r="N326">
        <f t="shared" si="38"/>
        <v>0</v>
      </c>
    </row>
    <row r="327" spans="1:14" x14ac:dyDescent="0.3">
      <c r="A327" s="1">
        <v>4</v>
      </c>
      <c r="B327" t="s">
        <v>130</v>
      </c>
      <c r="C327" t="s">
        <v>1713</v>
      </c>
      <c r="I327" t="str">
        <f t="shared" si="33"/>
        <v>N/A</v>
      </c>
      <c r="J327" t="str">
        <f t="shared" si="34"/>
        <v>-9.39</v>
      </c>
      <c r="K327">
        <f t="shared" si="35"/>
        <v>0</v>
      </c>
      <c r="L327">
        <f t="shared" si="36"/>
        <v>0</v>
      </c>
      <c r="M327">
        <f t="shared" si="37"/>
        <v>0</v>
      </c>
      <c r="N327">
        <f t="shared" si="38"/>
        <v>0</v>
      </c>
    </row>
    <row r="328" spans="1:14" x14ac:dyDescent="0.3">
      <c r="A328" s="1">
        <v>5</v>
      </c>
      <c r="B328" t="s">
        <v>132</v>
      </c>
      <c r="C328" t="s">
        <v>1714</v>
      </c>
      <c r="I328" t="str">
        <f t="shared" si="33"/>
        <v>N/A</v>
      </c>
      <c r="J328" t="str">
        <f t="shared" si="34"/>
        <v>4.83</v>
      </c>
      <c r="K328">
        <f t="shared" si="35"/>
        <v>0</v>
      </c>
      <c r="L328">
        <f t="shared" si="36"/>
        <v>0</v>
      </c>
      <c r="M328">
        <f t="shared" si="37"/>
        <v>0</v>
      </c>
      <c r="N328">
        <f t="shared" si="38"/>
        <v>0</v>
      </c>
    </row>
    <row r="329" spans="1:14" x14ac:dyDescent="0.3">
      <c r="A329" s="1">
        <v>6</v>
      </c>
      <c r="B329" t="s">
        <v>134</v>
      </c>
      <c r="C329" t="s">
        <v>1715</v>
      </c>
      <c r="I329" t="str">
        <f t="shared" si="33"/>
        <v>N/A</v>
      </c>
      <c r="J329" t="str">
        <f t="shared" si="34"/>
        <v>1.01</v>
      </c>
      <c r="K329">
        <f t="shared" si="35"/>
        <v>0</v>
      </c>
      <c r="L329">
        <f t="shared" si="36"/>
        <v>0</v>
      </c>
      <c r="M329">
        <f t="shared" si="37"/>
        <v>0</v>
      </c>
      <c r="N329">
        <f t="shared" si="38"/>
        <v>0</v>
      </c>
    </row>
    <row r="330" spans="1:14" x14ac:dyDescent="0.3">
      <c r="A330" s="1">
        <v>7</v>
      </c>
      <c r="B330" t="s">
        <v>136</v>
      </c>
      <c r="I330" t="str">
        <f t="shared" si="33"/>
        <v>N/A</v>
      </c>
      <c r="J330">
        <f t="shared" si="34"/>
        <v>0</v>
      </c>
      <c r="K330">
        <f t="shared" si="35"/>
        <v>0</v>
      </c>
      <c r="L330">
        <f t="shared" si="36"/>
        <v>0</v>
      </c>
      <c r="M330">
        <f t="shared" si="37"/>
        <v>0</v>
      </c>
      <c r="N330">
        <f t="shared" si="38"/>
        <v>0</v>
      </c>
    </row>
    <row r="331" spans="1:14" x14ac:dyDescent="0.3">
      <c r="A331" s="1">
        <v>8</v>
      </c>
      <c r="B331" t="s">
        <v>137</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123</v>
      </c>
      <c r="C334" t="s">
        <v>1716</v>
      </c>
      <c r="I334" t="str">
        <f t="shared" si="33"/>
        <v>N/A</v>
      </c>
      <c r="J334">
        <f t="shared" si="34"/>
        <v>7240000000</v>
      </c>
      <c r="K334">
        <f t="shared" si="35"/>
        <v>0</v>
      </c>
      <c r="L334">
        <f t="shared" si="36"/>
        <v>0</v>
      </c>
      <c r="M334">
        <f t="shared" si="37"/>
        <v>0</v>
      </c>
      <c r="N334">
        <f t="shared" si="38"/>
        <v>0</v>
      </c>
    </row>
    <row r="335" spans="1:14" x14ac:dyDescent="0.3">
      <c r="A335" s="1">
        <v>1</v>
      </c>
      <c r="B335" t="s">
        <v>125</v>
      </c>
      <c r="I335" t="str">
        <f t="shared" si="33"/>
        <v>N/A</v>
      </c>
      <c r="J335">
        <f t="shared" si="34"/>
        <v>0</v>
      </c>
      <c r="K335">
        <f t="shared" si="35"/>
        <v>0</v>
      </c>
      <c r="L335">
        <f t="shared" si="36"/>
        <v>0</v>
      </c>
      <c r="M335">
        <f t="shared" si="37"/>
        <v>0</v>
      </c>
      <c r="N335">
        <f t="shared" si="38"/>
        <v>0</v>
      </c>
    </row>
    <row r="336" spans="1:14" x14ac:dyDescent="0.3">
      <c r="A336" s="1">
        <v>2</v>
      </c>
      <c r="B336" t="s">
        <v>126</v>
      </c>
      <c r="C336" t="s">
        <v>1717</v>
      </c>
      <c r="I336" t="str">
        <f t="shared" si="33"/>
        <v>N/A</v>
      </c>
      <c r="J336" t="str">
        <f t="shared" si="34"/>
        <v>17.00</v>
      </c>
      <c r="K336">
        <f t="shared" si="35"/>
        <v>0</v>
      </c>
      <c r="L336">
        <f t="shared" si="36"/>
        <v>0</v>
      </c>
      <c r="M336">
        <f t="shared" si="37"/>
        <v>0</v>
      </c>
      <c r="N336">
        <f t="shared" si="38"/>
        <v>0</v>
      </c>
    </row>
    <row r="337" spans="1:14" x14ac:dyDescent="0.3">
      <c r="A337" s="1">
        <v>3</v>
      </c>
      <c r="B337" t="s">
        <v>128</v>
      </c>
      <c r="C337" t="s">
        <v>1718</v>
      </c>
      <c r="I337" t="str">
        <f t="shared" si="33"/>
        <v>N/A</v>
      </c>
      <c r="J337" t="str">
        <f t="shared" si="34"/>
        <v>86.27</v>
      </c>
      <c r="K337">
        <f t="shared" si="35"/>
        <v>0</v>
      </c>
      <c r="L337">
        <f t="shared" si="36"/>
        <v>0</v>
      </c>
      <c r="M337">
        <f t="shared" si="37"/>
        <v>0</v>
      </c>
      <c r="N337">
        <f t="shared" si="38"/>
        <v>0</v>
      </c>
    </row>
    <row r="338" spans="1:14" x14ac:dyDescent="0.3">
      <c r="A338" s="1">
        <v>4</v>
      </c>
      <c r="B338" t="s">
        <v>130</v>
      </c>
      <c r="C338" t="s">
        <v>1719</v>
      </c>
      <c r="I338" t="str">
        <f t="shared" si="33"/>
        <v>N/A</v>
      </c>
      <c r="J338" t="str">
        <f t="shared" si="34"/>
        <v>12.37</v>
      </c>
      <c r="K338">
        <f t="shared" si="35"/>
        <v>0</v>
      </c>
      <c r="L338">
        <f t="shared" si="36"/>
        <v>0</v>
      </c>
      <c r="M338">
        <f t="shared" si="37"/>
        <v>0</v>
      </c>
      <c r="N338">
        <f t="shared" si="38"/>
        <v>0</v>
      </c>
    </row>
    <row r="339" spans="1:14" x14ac:dyDescent="0.3">
      <c r="A339" s="1">
        <v>5</v>
      </c>
      <c r="B339" t="s">
        <v>132</v>
      </c>
      <c r="C339" t="s">
        <v>1720</v>
      </c>
      <c r="I339" t="str">
        <f t="shared" si="33"/>
        <v>N/A</v>
      </c>
      <c r="J339" t="str">
        <f t="shared" si="34"/>
        <v>7.41</v>
      </c>
      <c r="K339">
        <f t="shared" si="35"/>
        <v>0</v>
      </c>
      <c r="L339">
        <f t="shared" si="36"/>
        <v>0</v>
      </c>
      <c r="M339">
        <f t="shared" si="37"/>
        <v>0</v>
      </c>
      <c r="N339">
        <f t="shared" si="38"/>
        <v>0</v>
      </c>
    </row>
    <row r="340" spans="1:14" x14ac:dyDescent="0.3">
      <c r="A340" s="1">
        <v>6</v>
      </c>
      <c r="B340" t="s">
        <v>134</v>
      </c>
      <c r="C340" t="s">
        <v>1721</v>
      </c>
      <c r="I340" t="str">
        <f t="shared" si="33"/>
        <v>N/A</v>
      </c>
      <c r="J340" t="str">
        <f t="shared" si="34"/>
        <v>4.42</v>
      </c>
      <c r="K340">
        <f t="shared" si="35"/>
        <v>0</v>
      </c>
      <c r="L340">
        <f t="shared" si="36"/>
        <v>0</v>
      </c>
      <c r="M340">
        <f t="shared" si="37"/>
        <v>0</v>
      </c>
      <c r="N340">
        <f t="shared" si="38"/>
        <v>0</v>
      </c>
    </row>
    <row r="341" spans="1:14" x14ac:dyDescent="0.3">
      <c r="A341" s="1">
        <v>7</v>
      </c>
      <c r="B341" t="s">
        <v>136</v>
      </c>
      <c r="I341" t="str">
        <f t="shared" si="33"/>
        <v>N/A</v>
      </c>
      <c r="J341">
        <f t="shared" si="34"/>
        <v>0</v>
      </c>
      <c r="K341">
        <f t="shared" si="35"/>
        <v>0</v>
      </c>
      <c r="L341">
        <f t="shared" si="36"/>
        <v>0</v>
      </c>
      <c r="M341">
        <f t="shared" si="37"/>
        <v>0</v>
      </c>
      <c r="N341">
        <f t="shared" si="38"/>
        <v>0</v>
      </c>
    </row>
    <row r="342" spans="1:14" x14ac:dyDescent="0.3">
      <c r="A342" s="1">
        <v>8</v>
      </c>
      <c r="B342" t="s">
        <v>137</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500" spans="3:3" x14ac:dyDescent="0.3">
      <c r="C500" t="s">
        <v>1722</v>
      </c>
    </row>
    <row r="501" spans="3:3" x14ac:dyDescent="0.3">
      <c r="C501" t="s">
        <v>1723</v>
      </c>
    </row>
    <row r="502" spans="3:3" x14ac:dyDescent="0.3">
      <c r="C502" t="s">
        <v>756</v>
      </c>
    </row>
    <row r="503" spans="3:3" x14ac:dyDescent="0.3">
      <c r="C503" t="s">
        <v>755</v>
      </c>
    </row>
    <row r="504" spans="3:3" x14ac:dyDescent="0.3">
      <c r="C504" t="s">
        <v>1724</v>
      </c>
    </row>
    <row r="505" spans="3:3" x14ac:dyDescent="0.3">
      <c r="C505" t="s">
        <v>1722</v>
      </c>
    </row>
    <row r="506" spans="3:3" x14ac:dyDescent="0.3">
      <c r="C506" t="s">
        <v>1725</v>
      </c>
    </row>
    <row r="507" spans="3:3" x14ac:dyDescent="0.3">
      <c r="C507" t="s">
        <v>756</v>
      </c>
    </row>
    <row r="508" spans="3:3" x14ac:dyDescent="0.3">
      <c r="C508" t="s">
        <v>1726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99"/>
  <sheetViews>
    <sheetView topLeftCell="B1" workbookViewId="0"/>
  </sheetViews>
  <sheetFormatPr defaultRowHeight="14.4" x14ac:dyDescent="0.3"/>
  <cols>
    <col min="1" max="1" width="0" hidden="1" customWidth="1"/>
    <col min="2" max="7" width="20.6640625" customWidth="1"/>
  </cols>
  <sheetData>
    <row r="1" spans="1:16" x14ac:dyDescent="0.3">
      <c r="B1" t="s">
        <v>0</v>
      </c>
      <c r="C1" t="s">
        <v>1727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Ascential</v>
      </c>
    </row>
    <row r="2" spans="1:16" x14ac:dyDescent="0.3">
      <c r="B2" t="s">
        <v>2</v>
      </c>
      <c r="C2" t="s">
        <v>1728</v>
      </c>
      <c r="K2" t="str">
        <f>LEFT(C1,FIND("(",C1) - 2)</f>
        <v>Ascential plc</v>
      </c>
    </row>
    <row r="3" spans="1:16" x14ac:dyDescent="0.3">
      <c r="J3">
        <f ca="1">RANDBETWEEN(1,6)</f>
        <v>4</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$336.40, up .42%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$336.40, up .42% after opening up a fraction over yesterday's closing price</v>
      </c>
    </row>
    <row r="5" spans="1:16" x14ac:dyDescent="0.3">
      <c r="J5">
        <f ca="1">RANDBETWEEN(1,2)</f>
        <v>1</v>
      </c>
      <c r="K5" t="str">
        <f>"The one year target estimate for " &amp; D1 &amp; " is " &amp; TEXT(C23,"$####.00")</f>
        <v>The one year target estimate for Ascential is $360.38</v>
      </c>
      <c r="L5" t="str">
        <f>D1 &amp; " is expected to be trading at " &amp; TEXT(C23, "$####.00") &amp; ", based on target estimates"</f>
        <v>Ascential is expected to be trading at $360.38, based on target estimates</v>
      </c>
    </row>
    <row r="6" spans="1:16" x14ac:dyDescent="0.3">
      <c r="K6" t="str">
        <f>" which would be " &amp; IF(OR(LEFT(ABS((C23-C2)/C2*100),1)="8",LEFT(ABS((C23-C2)/C2*100),2)="18"), "an ", "a ")  &amp;TEXT(ABS((C23-C2)/C2),"####.00%")&amp;IF((C23-C2)&gt;0," increase over"," decrease from")&amp;" the current price"</f>
        <v xml:space="preserve"> which would be a 7.13% increase over the current price</v>
      </c>
    </row>
    <row r="7" spans="1:16" x14ac:dyDescent="0.3">
      <c r="A7" s="1">
        <v>0</v>
      </c>
      <c r="B7" t="s">
        <v>5</v>
      </c>
      <c r="C7" t="s">
        <v>1729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1730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1731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1732</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$0.06 in the 2 months leading up to the earnings report</v>
      </c>
    </row>
    <row r="11" spans="1:16" x14ac:dyDescent="0.3">
      <c r="A11" s="1">
        <v>4</v>
      </c>
      <c r="B11" t="s">
        <v>13</v>
      </c>
      <c r="C11" t="s">
        <v>1733</v>
      </c>
      <c r="K11" t="str">
        <f>IF(B145="Interest Income",U42, K42)</f>
        <v>No positive trends</v>
      </c>
    </row>
    <row r="12" spans="1:16" x14ac:dyDescent="0.3">
      <c r="A12" s="1">
        <v>5</v>
      </c>
      <c r="B12" t="s">
        <v>15</v>
      </c>
      <c r="C12" t="s">
        <v>1734</v>
      </c>
      <c r="D12" t="str">
        <f>LEFT(C12,FIND("-",C12)-2)</f>
        <v>236.80</v>
      </c>
      <c r="E12" t="str">
        <f>TRIM(RIGHT(C12,FIND("-",C12)-1))</f>
        <v>363.70</v>
      </c>
      <c r="K12" t="str">
        <f ca="1">D78</f>
        <v>Inconclusive</v>
      </c>
    </row>
    <row r="13" spans="1:16" x14ac:dyDescent="0.3">
      <c r="A13" s="1">
        <v>6</v>
      </c>
      <c r="B13" t="s">
        <v>17</v>
      </c>
      <c r="C13" t="s">
        <v>1735</v>
      </c>
      <c r="K13" t="str">
        <f ca="1">D89</f>
        <v>Inconclusive</v>
      </c>
    </row>
    <row r="14" spans="1:16" x14ac:dyDescent="0.3">
      <c r="A14" s="1">
        <v>7</v>
      </c>
      <c r="B14" t="s">
        <v>19</v>
      </c>
      <c r="C14" t="s">
        <v>1736</v>
      </c>
    </row>
    <row r="16" spans="1:16" x14ac:dyDescent="0.3">
      <c r="A16" s="1">
        <v>0</v>
      </c>
      <c r="B16" t="s">
        <v>21</v>
      </c>
      <c r="C16" t="s">
        <v>22</v>
      </c>
    </row>
    <row r="17" spans="1:23" x14ac:dyDescent="0.3">
      <c r="A17" s="1">
        <v>1</v>
      </c>
      <c r="B17" t="s">
        <v>23</v>
      </c>
      <c r="K17" t="str">
        <f ca="1">K2 &amp; IF(J3=1, K3,IF(J3=2,L3,IF(J3=3,M3,IF(J3=4,N3,IF(J3=5,O3,IF(J3=6,P3)))))) &amp; ". " &amp; IF(J4=1,K4,IF(J4=2,L4)) &amp; ". " &amp; IF(J5=1,K5,IF(J5=2,L5)) &amp; K6 &amp; ". " &amp; K7 &amp; ". " &amp; K8 &amp; ". " &amp; K9 &amp; "."</f>
        <v>Ascential plc reports earnings on Jul 24, 2017. The stock is currently trading at $336.40, up .42% after opening up slightly over yesterday's close. The one year target estimate for Ascential is $360.38 which would be a 7.13% increase over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1737</v>
      </c>
    </row>
    <row r="19" spans="1:23" x14ac:dyDescent="0.3">
      <c r="A19" s="1">
        <v>3</v>
      </c>
      <c r="B19" t="s">
        <v>27</v>
      </c>
      <c r="C19" t="s">
        <v>1738</v>
      </c>
    </row>
    <row r="20" spans="1:23" x14ac:dyDescent="0.3">
      <c r="A20" s="1">
        <v>4</v>
      </c>
      <c r="B20" t="s">
        <v>29</v>
      </c>
      <c r="C20" t="s">
        <v>30</v>
      </c>
    </row>
    <row r="21" spans="1:23" x14ac:dyDescent="0.3">
      <c r="A21" s="1">
        <v>5</v>
      </c>
      <c r="B21" t="s">
        <v>31</v>
      </c>
      <c r="C21" t="s">
        <v>1739</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1740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E27">
        <v>9</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E28">
        <v>17.21</v>
      </c>
      <c r="F28">
        <v>19.079999999999998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E29">
        <v>16</v>
      </c>
      <c r="F29">
        <v>18.600000000000001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E30">
        <v>18.079999999999998</v>
      </c>
      <c r="F30">
        <v>19.899999999999999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E31">
        <v>15.5</v>
      </c>
      <c r="F31">
        <v>17.21</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E34" t="s">
        <v>1741</v>
      </c>
      <c r="F34" t="s">
        <v>48</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E35" t="s">
        <v>1742</v>
      </c>
      <c r="F35" t="s">
        <v>1743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44</v>
      </c>
      <c r="E36" t="s">
        <v>1744</v>
      </c>
      <c r="F36" t="s">
        <v>1745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45</v>
      </c>
      <c r="E37" t="s">
        <v>1746</v>
      </c>
      <c r="F37" t="s">
        <v>1747</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E38" t="s">
        <v>1748</v>
      </c>
      <c r="F38" t="s">
        <v>1742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E39" t="s">
        <v>1749</v>
      </c>
      <c r="F39" t="s">
        <v>1750</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1751</v>
      </c>
      <c r="D41" s="1" t="s">
        <v>1752</v>
      </c>
      <c r="E41" s="1" t="s">
        <v>1753</v>
      </c>
      <c r="F41" s="1" t="s">
        <v>1754</v>
      </c>
    </row>
    <row r="42" spans="1:23" x14ac:dyDescent="0.3">
      <c r="A42" s="1">
        <v>0</v>
      </c>
      <c r="B42" t="s">
        <v>75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79</v>
      </c>
    </row>
    <row r="44" spans="1:23" x14ac:dyDescent="0.3">
      <c r="A44" s="1">
        <v>2</v>
      </c>
      <c r="B44" t="s">
        <v>84</v>
      </c>
    </row>
    <row r="45" spans="1:23" x14ac:dyDescent="0.3">
      <c r="A45" s="1">
        <v>3</v>
      </c>
      <c r="B45" t="s">
        <v>89</v>
      </c>
    </row>
    <row r="47" spans="1:23" x14ac:dyDescent="0.3">
      <c r="B47" s="1" t="s">
        <v>94</v>
      </c>
      <c r="C47" s="1" t="s">
        <v>38</v>
      </c>
      <c r="D47" s="1" t="s">
        <v>39</v>
      </c>
      <c r="E47" s="1" t="s">
        <v>40</v>
      </c>
      <c r="F47" s="1" t="s">
        <v>41</v>
      </c>
    </row>
    <row r="48" spans="1:23" x14ac:dyDescent="0.3">
      <c r="A48" s="1">
        <v>0</v>
      </c>
      <c r="B48" t="s">
        <v>95</v>
      </c>
      <c r="E48">
        <v>17.21</v>
      </c>
      <c r="F48">
        <v>19.079999999999998</v>
      </c>
    </row>
    <row r="49" spans="1:14" x14ac:dyDescent="0.3">
      <c r="A49" s="1">
        <v>1</v>
      </c>
      <c r="B49" t="s">
        <v>96</v>
      </c>
      <c r="E49">
        <v>17.23</v>
      </c>
      <c r="F49">
        <v>18.989999999999998</v>
      </c>
    </row>
    <row r="50" spans="1:14" x14ac:dyDescent="0.3">
      <c r="A50" s="1">
        <v>2</v>
      </c>
      <c r="B50" t="s">
        <v>97</v>
      </c>
      <c r="E50">
        <v>17.239999999999998</v>
      </c>
      <c r="F50">
        <v>19</v>
      </c>
    </row>
    <row r="51" spans="1:14" x14ac:dyDescent="0.3">
      <c r="A51" s="1">
        <v>3</v>
      </c>
      <c r="B51" t="s">
        <v>98</v>
      </c>
      <c r="E51">
        <v>17.41</v>
      </c>
      <c r="F51">
        <v>19.11</v>
      </c>
    </row>
    <row r="52" spans="1:14" x14ac:dyDescent="0.3">
      <c r="A52" s="1">
        <v>4</v>
      </c>
      <c r="B52" t="s">
        <v>99</v>
      </c>
      <c r="E52">
        <v>17.37</v>
      </c>
      <c r="F52">
        <v>19.02</v>
      </c>
    </row>
    <row r="54" spans="1:14" x14ac:dyDescent="0.3">
      <c r="B54" s="1" t="s">
        <v>100</v>
      </c>
      <c r="C54" s="1" t="s">
        <v>38</v>
      </c>
      <c r="D54" s="1" t="s">
        <v>39</v>
      </c>
      <c r="E54" s="1" t="s">
        <v>40</v>
      </c>
      <c r="F54" s="1" t="s">
        <v>41</v>
      </c>
    </row>
    <row r="55" spans="1:14" x14ac:dyDescent="0.3">
      <c r="A55" s="1">
        <v>0</v>
      </c>
      <c r="B55" t="s">
        <v>101</v>
      </c>
      <c r="F55">
        <v>1</v>
      </c>
    </row>
    <row r="56" spans="1:14" x14ac:dyDescent="0.3">
      <c r="A56" s="1">
        <v>1</v>
      </c>
      <c r="B56" t="s">
        <v>102</v>
      </c>
      <c r="E56">
        <v>1</v>
      </c>
      <c r="F56">
        <v>2</v>
      </c>
    </row>
    <row r="57" spans="1:14" x14ac:dyDescent="0.3">
      <c r="A57" s="1">
        <v>2</v>
      </c>
      <c r="B57" t="s">
        <v>103</v>
      </c>
      <c r="E57">
        <v>1</v>
      </c>
    </row>
    <row r="58" spans="1:14" x14ac:dyDescent="0.3">
      <c r="A58" s="1">
        <v>3</v>
      </c>
      <c r="B58" t="s">
        <v>104</v>
      </c>
    </row>
    <row r="60" spans="1:14" x14ac:dyDescent="0.3">
      <c r="B60" s="1" t="s">
        <v>105</v>
      </c>
      <c r="C60" s="1" t="s">
        <v>1755</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ASCL.L</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F61">
        <v>0.19</v>
      </c>
      <c r="I61" t="str">
        <f t="shared" si="4"/>
        <v>N/A</v>
      </c>
      <c r="J61">
        <f t="shared" si="5"/>
        <v>0</v>
      </c>
      <c r="K61">
        <f t="shared" si="6"/>
        <v>0</v>
      </c>
      <c r="L61">
        <f t="shared" si="7"/>
        <v>0</v>
      </c>
      <c r="M61">
        <f t="shared" si="8"/>
        <v>0.19</v>
      </c>
      <c r="N61">
        <f t="shared" si="9"/>
        <v>0</v>
      </c>
    </row>
    <row r="62" spans="1:14" x14ac:dyDescent="0.3">
      <c r="A62" s="1">
        <v>1</v>
      </c>
      <c r="B62" t="s">
        <v>112</v>
      </c>
      <c r="F62">
        <v>0.22</v>
      </c>
      <c r="I62" t="str">
        <f t="shared" si="4"/>
        <v>N/A</v>
      </c>
      <c r="J62">
        <f t="shared" si="5"/>
        <v>0</v>
      </c>
      <c r="K62">
        <f t="shared" si="6"/>
        <v>0</v>
      </c>
      <c r="L62">
        <f t="shared" si="7"/>
        <v>0</v>
      </c>
      <c r="M62">
        <f t="shared" si="8"/>
        <v>0.22</v>
      </c>
      <c r="N62">
        <f t="shared" si="9"/>
        <v>0</v>
      </c>
    </row>
    <row r="63" spans="1:14" x14ac:dyDescent="0.3">
      <c r="A63" s="1">
        <v>2</v>
      </c>
      <c r="B63" t="s">
        <v>114</v>
      </c>
      <c r="C63" t="s">
        <v>1756</v>
      </c>
      <c r="F63">
        <v>0.08</v>
      </c>
      <c r="I63" t="str">
        <f t="shared" si="4"/>
        <v>N/A</v>
      </c>
      <c r="J63">
        <f t="shared" si="5"/>
        <v>0.11</v>
      </c>
      <c r="K63">
        <f t="shared" si="6"/>
        <v>0</v>
      </c>
      <c r="L63">
        <f t="shared" si="7"/>
        <v>0</v>
      </c>
      <c r="M63">
        <f t="shared" si="8"/>
        <v>0.08</v>
      </c>
      <c r="N63">
        <f t="shared" si="9"/>
        <v>0</v>
      </c>
    </row>
    <row r="64" spans="1:14" x14ac:dyDescent="0.3">
      <c r="A64" s="1">
        <v>3</v>
      </c>
      <c r="B64" t="s">
        <v>116</v>
      </c>
      <c r="C64" t="s">
        <v>1757</v>
      </c>
      <c r="F64">
        <v>0.12</v>
      </c>
      <c r="I64" t="str">
        <f t="shared" si="4"/>
        <v>N/A</v>
      </c>
      <c r="J64">
        <f t="shared" si="5"/>
        <v>0.109</v>
      </c>
      <c r="K64">
        <f t="shared" si="6"/>
        <v>0</v>
      </c>
      <c r="L64">
        <f t="shared" si="7"/>
        <v>0</v>
      </c>
      <c r="M64">
        <f t="shared" si="8"/>
        <v>0.12</v>
      </c>
      <c r="N64">
        <f t="shared" si="9"/>
        <v>0</v>
      </c>
    </row>
    <row r="65" spans="1:14" x14ac:dyDescent="0.3">
      <c r="A65" s="1">
        <v>4</v>
      </c>
      <c r="B65" t="s">
        <v>118</v>
      </c>
      <c r="C65" t="s">
        <v>1758</v>
      </c>
      <c r="F65">
        <v>0.08</v>
      </c>
      <c r="I65" t="str">
        <f t="shared" si="4"/>
        <v>N/A</v>
      </c>
      <c r="J65">
        <f t="shared" si="5"/>
        <v>0.16719999999999999</v>
      </c>
      <c r="K65">
        <f t="shared" si="6"/>
        <v>0</v>
      </c>
      <c r="L65">
        <f t="shared" si="7"/>
        <v>0</v>
      </c>
      <c r="M65">
        <f t="shared" si="8"/>
        <v>0.08</v>
      </c>
      <c r="N65">
        <f t="shared" si="9"/>
        <v>0</v>
      </c>
    </row>
    <row r="66" spans="1:14" x14ac:dyDescent="0.3">
      <c r="A66" s="1">
        <v>5</v>
      </c>
      <c r="B66" t="s">
        <v>120</v>
      </c>
      <c r="I66" t="str">
        <f t="shared" si="4"/>
        <v>N/A</v>
      </c>
      <c r="J66">
        <f t="shared" si="5"/>
        <v>0</v>
      </c>
      <c r="K66">
        <f t="shared" si="6"/>
        <v>0</v>
      </c>
      <c r="L66">
        <f t="shared" si="7"/>
        <v>0</v>
      </c>
      <c r="M66">
        <f t="shared" si="8"/>
        <v>0</v>
      </c>
      <c r="N66">
        <f t="shared" si="9"/>
        <v>0</v>
      </c>
    </row>
    <row r="67" spans="1:14" x14ac:dyDescent="0.3">
      <c r="D67" t="s">
        <v>122</v>
      </c>
      <c r="E67" t="str">
        <f>C1</f>
        <v>Ascential plc (ASCL.L)</v>
      </c>
      <c r="I67" t="str">
        <f t="shared" si="4"/>
        <v>N/A</v>
      </c>
      <c r="J67">
        <f t="shared" si="5"/>
        <v>0</v>
      </c>
      <c r="K67" t="str">
        <f t="shared" si="6"/>
        <v>Comp Average</v>
      </c>
      <c r="L67" t="str">
        <f t="shared" si="7"/>
        <v>Ascential plc (ASCL.L)</v>
      </c>
      <c r="M67">
        <f t="shared" si="8"/>
        <v>0</v>
      </c>
      <c r="N67">
        <f t="shared" si="9"/>
        <v>0</v>
      </c>
    </row>
    <row r="68" spans="1:14" x14ac:dyDescent="0.3">
      <c r="A68" s="1">
        <v>0</v>
      </c>
      <c r="B68" t="s">
        <v>123</v>
      </c>
      <c r="C68" t="s">
        <v>22</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e">
        <f t="shared" ca="1" si="4"/>
        <v>#N/A</v>
      </c>
      <c r="J68">
        <f t="shared" si="5"/>
        <v>1350000000</v>
      </c>
      <c r="K68" t="e">
        <f t="shared" ca="1" si="6"/>
        <v>#N/A</v>
      </c>
      <c r="L68" t="e">
        <f t="shared" ca="1" si="7"/>
        <v>#N/A</v>
      </c>
      <c r="M68">
        <f t="shared" si="8"/>
        <v>0</v>
      </c>
      <c r="N68">
        <f t="shared" si="9"/>
        <v>0</v>
      </c>
    </row>
    <row r="69" spans="1:14" x14ac:dyDescent="0.3">
      <c r="A69" s="1">
        <v>1</v>
      </c>
      <c r="B69" t="s">
        <v>125</v>
      </c>
      <c r="D69" t="e">
        <f ca="1">AVERAGE(VALUE(INDIRECT("J"&amp;(MATCH(B69,B70:B501,0)+69))),VALUE(INDIRECT("J"&amp;(MATCH(B69,B70:B501,0)+80))),VALUE(INDIRECT("J"&amp;(MATCH(B69,B70:B501,0)+91))),VALUE(INDIRECT("J"&amp;(MATCH(B69,B70:B501,0)+102))))</f>
        <v>#N/A</v>
      </c>
      <c r="E69" t="e">
        <f t="shared" ca="1" si="10"/>
        <v>#N/A</v>
      </c>
      <c r="I69" t="e">
        <f t="shared" ca="1" si="4"/>
        <v>#N/A</v>
      </c>
      <c r="J69">
        <f t="shared" si="5"/>
        <v>0</v>
      </c>
      <c r="K69" t="e">
        <f t="shared" ca="1" si="6"/>
        <v>#N/A</v>
      </c>
      <c r="L69" t="e">
        <f t="shared" ca="1" si="7"/>
        <v>#N/A</v>
      </c>
      <c r="M69">
        <f t="shared" si="8"/>
        <v>0</v>
      </c>
      <c r="N69">
        <f t="shared" si="9"/>
        <v>0</v>
      </c>
    </row>
    <row r="70" spans="1:14" x14ac:dyDescent="0.3">
      <c r="A70" s="1">
        <v>2</v>
      </c>
      <c r="B70" t="s">
        <v>126</v>
      </c>
      <c r="C70" t="s">
        <v>1737</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e">
        <f t="shared" ca="1" si="4"/>
        <v>#N/A</v>
      </c>
      <c r="J70" t="str">
        <f t="shared" si="5"/>
        <v>78.23</v>
      </c>
      <c r="K70" t="e">
        <f t="shared" ca="1" si="6"/>
        <v>#N/A</v>
      </c>
      <c r="L70" t="e">
        <f t="shared" ca="1" si="7"/>
        <v>#N/A</v>
      </c>
      <c r="M70" t="e">
        <f t="shared" ca="1" si="8"/>
        <v>#N/A</v>
      </c>
      <c r="N70" t="e">
        <f t="shared" ca="1" si="9"/>
        <v>#N/A</v>
      </c>
    </row>
    <row r="71" spans="1:14" x14ac:dyDescent="0.3">
      <c r="A71" s="1">
        <v>3</v>
      </c>
      <c r="B71" t="s">
        <v>128</v>
      </c>
      <c r="C71" t="s">
        <v>1759</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e">
        <f t="shared" ca="1" si="4"/>
        <v>#N/A</v>
      </c>
      <c r="J71" t="str">
        <f t="shared" si="5"/>
        <v>17.63</v>
      </c>
      <c r="K71" t="e">
        <f t="shared" ca="1" si="6"/>
        <v>#N/A</v>
      </c>
      <c r="L71" t="e">
        <f t="shared" ca="1" si="7"/>
        <v>#N/A</v>
      </c>
      <c r="M71" t="e">
        <f t="shared" ca="1" si="8"/>
        <v>#N/A</v>
      </c>
      <c r="N71" t="e">
        <f t="shared" ca="1" si="9"/>
        <v>#N/A</v>
      </c>
    </row>
    <row r="72" spans="1:14" x14ac:dyDescent="0.3">
      <c r="A72" s="1">
        <v>4</v>
      </c>
      <c r="B72" t="s">
        <v>130</v>
      </c>
      <c r="C72" t="s">
        <v>1760</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e">
        <f t="shared" ca="1" si="4"/>
        <v>#N/A</v>
      </c>
      <c r="J72" t="str">
        <f t="shared" si="5"/>
        <v>1.16</v>
      </c>
      <c r="K72" t="e">
        <f t="shared" ca="1" si="6"/>
        <v>#N/A</v>
      </c>
      <c r="L72" t="e">
        <f t="shared" ca="1" si="7"/>
        <v>#N/A</v>
      </c>
      <c r="M72" t="e">
        <f t="shared" ca="1" si="8"/>
        <v>#N/A</v>
      </c>
      <c r="N72" t="e">
        <f t="shared" ca="1" si="9"/>
        <v>#N/A</v>
      </c>
    </row>
    <row r="73" spans="1:14" x14ac:dyDescent="0.3">
      <c r="A73" s="1">
        <v>5</v>
      </c>
      <c r="B73" t="s">
        <v>132</v>
      </c>
      <c r="C73" t="s">
        <v>1761</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e">
        <f t="shared" ca="1" si="4"/>
        <v>#N/A</v>
      </c>
      <c r="J73" t="str">
        <f t="shared" si="5"/>
        <v>4.50</v>
      </c>
      <c r="K73" t="e">
        <f t="shared" ca="1" si="6"/>
        <v>#N/A</v>
      </c>
      <c r="L73" t="e">
        <f t="shared" ca="1" si="7"/>
        <v>#N/A</v>
      </c>
      <c r="M73" t="e">
        <f t="shared" ca="1" si="8"/>
        <v>#N/A</v>
      </c>
      <c r="N73" t="e">
        <f t="shared" ca="1" si="9"/>
        <v>#N/A</v>
      </c>
    </row>
    <row r="74" spans="1:14" x14ac:dyDescent="0.3">
      <c r="A74" s="1">
        <v>6</v>
      </c>
      <c r="B74" t="s">
        <v>134</v>
      </c>
      <c r="C74" t="s">
        <v>1762</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e">
        <f t="shared" ca="1" si="4"/>
        <v>#N/A</v>
      </c>
      <c r="J74" t="str">
        <f t="shared" si="5"/>
        <v>372.54</v>
      </c>
      <c r="K74" t="e">
        <f t="shared" ca="1" si="6"/>
        <v>#N/A</v>
      </c>
      <c r="L74" t="e">
        <f t="shared" ca="1" si="7"/>
        <v>#N/A</v>
      </c>
      <c r="M74" t="e">
        <f t="shared" ca="1" si="8"/>
        <v>#N/A</v>
      </c>
      <c r="N74" t="e">
        <f t="shared" ca="1" si="9"/>
        <v>#N/A</v>
      </c>
    </row>
    <row r="75" spans="1:14" x14ac:dyDescent="0.3">
      <c r="A75" s="1">
        <v>7</v>
      </c>
      <c r="B75" t="s">
        <v>136</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e">
        <f t="shared" ca="1" si="4"/>
        <v>#N/A</v>
      </c>
      <c r="J75">
        <f t="shared" si="5"/>
        <v>0</v>
      </c>
      <c r="K75" t="e">
        <f t="shared" ca="1" si="6"/>
        <v>#N/A</v>
      </c>
      <c r="L75" t="e">
        <f t="shared" ca="1" si="7"/>
        <v>#N/A</v>
      </c>
      <c r="M75" t="e">
        <f t="shared" ca="1" si="8"/>
        <v>#N/A</v>
      </c>
      <c r="N75" t="e">
        <f t="shared" ca="1" si="9"/>
        <v>#N/A</v>
      </c>
    </row>
    <row r="76" spans="1:14" x14ac:dyDescent="0.3">
      <c r="A76" s="1">
        <v>8</v>
      </c>
      <c r="B76" t="s">
        <v>137</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e">
        <f t="shared" ca="1" si="4"/>
        <v>#N/A</v>
      </c>
      <c r="J76">
        <f t="shared" si="5"/>
        <v>0</v>
      </c>
      <c r="K76" t="e">
        <f t="shared" ca="1" si="6"/>
        <v>#N/A</v>
      </c>
      <c r="L76" t="e">
        <f t="shared" ca="1" si="7"/>
        <v>#N/A</v>
      </c>
      <c r="M76" t="e">
        <f t="shared" ca="1" si="8"/>
        <v>#N/A</v>
      </c>
      <c r="N76" t="e">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e">
        <f t="shared" ca="1" si="4"/>
        <v>#N/A</v>
      </c>
      <c r="J77">
        <f t="shared" si="5"/>
        <v>0</v>
      </c>
      <c r="K77">
        <f t="shared" si="6"/>
        <v>0</v>
      </c>
      <c r="L77">
        <f t="shared" si="7"/>
        <v>0</v>
      </c>
      <c r="M77" t="e">
        <f t="shared" ca="1" si="8"/>
        <v>#N/A</v>
      </c>
      <c r="N77" t="e">
        <f t="shared" ca="1" si="9"/>
        <v>#N/A</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140</v>
      </c>
      <c r="C79" t="s">
        <v>139</v>
      </c>
      <c r="I79" t="str">
        <f t="shared" si="4"/>
        <v>N/A</v>
      </c>
      <c r="J79" t="str">
        <f t="shared" si="5"/>
        <v>Dec 31, 2016</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1763</v>
      </c>
      <c r="F81" t="e">
        <f t="shared" ref="F81:F87" ca="1" si="13">IF(E70="below average",LOWER(TRIM(IF(ISNUMBER(VALUE(RIGHT(B70,1))),REPLACE(B70,LEN(B70),1,""),B70))),"")</f>
        <v>#N/A</v>
      </c>
      <c r="G81" t="e">
        <f ca="1">IFERROR(LEFT(F81,FIND("(",F81) - 2),F81)</f>
        <v>#N/A</v>
      </c>
      <c r="I81" t="e">
        <f t="shared" ca="1" si="4"/>
        <v>#N/A</v>
      </c>
      <c r="J81">
        <f t="shared" si="5"/>
        <v>5.21E-2</v>
      </c>
      <c r="K81">
        <f t="shared" si="6"/>
        <v>0</v>
      </c>
      <c r="L81">
        <f t="shared" si="7"/>
        <v>0</v>
      </c>
      <c r="M81" t="e">
        <f t="shared" ca="1" si="8"/>
        <v>#N/A</v>
      </c>
      <c r="N81" t="e">
        <f t="shared" ca="1" si="9"/>
        <v>#N/A</v>
      </c>
    </row>
    <row r="82" spans="1:14" x14ac:dyDescent="0.3">
      <c r="A82" s="1">
        <v>1</v>
      </c>
      <c r="B82" t="s">
        <v>144</v>
      </c>
      <c r="C82" t="s">
        <v>1764</v>
      </c>
      <c r="F82" t="e">
        <f t="shared" ca="1" si="13"/>
        <v>#N/A</v>
      </c>
      <c r="G82" t="e">
        <f t="shared" ref="G82:G87" ca="1" si="14">IF(F82&lt;&gt;"", G81 &amp; ", " &amp; IFERROR(LEFT(F82,FIND("(",F82) - 2),F82),G81)</f>
        <v>#N/A</v>
      </c>
      <c r="I82" t="e">
        <f t="shared" ca="1" si="4"/>
        <v>#N/A</v>
      </c>
      <c r="J82">
        <f t="shared" si="5"/>
        <v>0.17620000000000002</v>
      </c>
      <c r="K82">
        <f t="shared" si="6"/>
        <v>0</v>
      </c>
      <c r="L82">
        <f t="shared" si="7"/>
        <v>0</v>
      </c>
      <c r="M82" t="e">
        <f t="shared" ca="1" si="8"/>
        <v>#N/A</v>
      </c>
      <c r="N82" t="e">
        <f t="shared" ca="1" si="9"/>
        <v>#N/A</v>
      </c>
    </row>
    <row r="83" spans="1:14" x14ac:dyDescent="0.3">
      <c r="F83" t="e">
        <f t="shared" ca="1" si="13"/>
        <v>#N/A</v>
      </c>
      <c r="G83" t="e">
        <f t="shared" ca="1" si="14"/>
        <v>#N/A</v>
      </c>
      <c r="I83" t="e">
        <f t="shared" ca="1" si="4"/>
        <v>#N/A</v>
      </c>
      <c r="J83">
        <f t="shared" si="5"/>
        <v>0</v>
      </c>
      <c r="K83">
        <f t="shared" si="6"/>
        <v>0</v>
      </c>
      <c r="L83">
        <f t="shared" si="7"/>
        <v>0</v>
      </c>
      <c r="M83" t="e">
        <f t="shared" ca="1" si="8"/>
        <v>#N/A</v>
      </c>
      <c r="N83" t="e">
        <f t="shared" ca="1" si="9"/>
        <v>#N/A</v>
      </c>
    </row>
    <row r="84" spans="1:14" x14ac:dyDescent="0.3">
      <c r="A84" s="1">
        <v>0</v>
      </c>
      <c r="B84" t="s">
        <v>146</v>
      </c>
      <c r="C84" t="s">
        <v>1765</v>
      </c>
      <c r="F84" t="e">
        <f t="shared" ca="1" si="13"/>
        <v>#N/A</v>
      </c>
      <c r="G84" t="e">
        <f t="shared" ca="1" si="14"/>
        <v>#N/A</v>
      </c>
      <c r="I84" t="e">
        <f t="shared" ca="1" si="4"/>
        <v>#N/A</v>
      </c>
      <c r="J84">
        <f t="shared" si="5"/>
        <v>3.7200000000000004E-2</v>
      </c>
      <c r="K84">
        <f t="shared" si="6"/>
        <v>0</v>
      </c>
      <c r="L84">
        <f t="shared" si="7"/>
        <v>0</v>
      </c>
      <c r="M84" t="e">
        <f t="shared" ca="1" si="8"/>
        <v>#N/A</v>
      </c>
      <c r="N84" t="e">
        <f t="shared" ca="1" si="9"/>
        <v>#N/A</v>
      </c>
    </row>
    <row r="85" spans="1:14" x14ac:dyDescent="0.3">
      <c r="A85" s="1">
        <v>1</v>
      </c>
      <c r="B85" t="s">
        <v>148</v>
      </c>
      <c r="C85" t="s">
        <v>1766</v>
      </c>
      <c r="F85" t="e">
        <f t="shared" ca="1" si="13"/>
        <v>#N/A</v>
      </c>
      <c r="G85" t="e">
        <f t="shared" ca="1" si="14"/>
        <v>#N/A</v>
      </c>
      <c r="I85" t="e">
        <f t="shared" ca="1" si="4"/>
        <v>#N/A</v>
      </c>
      <c r="J85">
        <f t="shared" si="5"/>
        <v>0.25159999999999999</v>
      </c>
      <c r="K85">
        <f t="shared" si="6"/>
        <v>0</v>
      </c>
      <c r="L85">
        <f t="shared" si="7"/>
        <v>0</v>
      </c>
      <c r="M85" t="e">
        <f t="shared" ca="1" si="8"/>
        <v>#N/A</v>
      </c>
      <c r="N85" t="e">
        <f t="shared" ca="1" si="9"/>
        <v>#N/A</v>
      </c>
    </row>
    <row r="86" spans="1:14" x14ac:dyDescent="0.3">
      <c r="F86" t="e">
        <f t="shared" ca="1" si="13"/>
        <v>#N/A</v>
      </c>
      <c r="G86" t="e">
        <f t="shared" ca="1" si="14"/>
        <v>#N/A</v>
      </c>
      <c r="I86" t="e">
        <f t="shared" ca="1" si="4"/>
        <v>#N/A</v>
      </c>
      <c r="J86">
        <f t="shared" si="5"/>
        <v>0</v>
      </c>
      <c r="K86">
        <f t="shared" si="6"/>
        <v>0</v>
      </c>
      <c r="L86">
        <f t="shared" si="7"/>
        <v>0</v>
      </c>
      <c r="M86" t="e">
        <f t="shared" ca="1" si="8"/>
        <v>#N/A</v>
      </c>
      <c r="N86" t="e">
        <f t="shared" ca="1" si="9"/>
        <v>#N/A</v>
      </c>
    </row>
    <row r="87" spans="1:14" x14ac:dyDescent="0.3">
      <c r="A87" s="1">
        <v>0</v>
      </c>
      <c r="B87" t="s">
        <v>150</v>
      </c>
      <c r="C87" t="s">
        <v>1748</v>
      </c>
      <c r="F87" t="e">
        <f t="shared" ca="1" si="13"/>
        <v>#N/A</v>
      </c>
      <c r="G87" t="e">
        <f t="shared" ca="1" si="14"/>
        <v>#N/A</v>
      </c>
      <c r="I87" t="e">
        <f t="shared" ca="1" si="4"/>
        <v>#N/A</v>
      </c>
      <c r="J87">
        <f t="shared" si="5"/>
        <v>299600000</v>
      </c>
      <c r="K87">
        <f t="shared" si="6"/>
        <v>0</v>
      </c>
      <c r="L87">
        <f t="shared" si="7"/>
        <v>0</v>
      </c>
      <c r="M87" t="e">
        <f t="shared" ca="1" si="8"/>
        <v>#N/A</v>
      </c>
      <c r="N87" t="e">
        <f t="shared" ca="1" si="9"/>
        <v>#N/A</v>
      </c>
    </row>
    <row r="88" spans="1:14" x14ac:dyDescent="0.3">
      <c r="A88" s="1">
        <v>1</v>
      </c>
      <c r="B88" t="s">
        <v>152</v>
      </c>
      <c r="C88" t="s">
        <v>1767</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e">
        <f t="shared" ca="1" si="4"/>
        <v>#N/A</v>
      </c>
      <c r="J88" t="str">
        <f t="shared" si="5"/>
        <v>0.83</v>
      </c>
      <c r="K88">
        <f t="shared" si="6"/>
        <v>0</v>
      </c>
      <c r="L88">
        <f t="shared" si="7"/>
        <v>0</v>
      </c>
      <c r="M88" t="e">
        <f t="shared" ca="1" si="8"/>
        <v>#N/A</v>
      </c>
      <c r="N88" t="e">
        <f t="shared" ca="1" si="9"/>
        <v>#N/A</v>
      </c>
    </row>
    <row r="89" spans="1:14" x14ac:dyDescent="0.3">
      <c r="A89" s="1">
        <v>2</v>
      </c>
      <c r="B89" t="s">
        <v>154</v>
      </c>
      <c r="D89" t="str">
        <f ca="1">IF(COUNTIF(E70:E76,"=below average")&gt;0,"There are some indications that "&amp;D1&amp;" may be undervalued. The company has a lower " &amp; G88 &amp; " than the comparable average", "Inconclusive")</f>
        <v>Inconclusive</v>
      </c>
      <c r="I89" t="str">
        <f t="shared" ca="1" si="4"/>
        <v>N/A</v>
      </c>
      <c r="J89">
        <f t="shared" si="5"/>
        <v>0</v>
      </c>
      <c r="K89" t="str">
        <f t="shared" ca="1" si="6"/>
        <v>Inconclusive</v>
      </c>
      <c r="L89">
        <f t="shared" si="7"/>
        <v>0</v>
      </c>
      <c r="M89">
        <f t="shared" si="8"/>
        <v>0</v>
      </c>
      <c r="N89">
        <f t="shared" si="9"/>
        <v>0</v>
      </c>
    </row>
    <row r="90" spans="1:14" x14ac:dyDescent="0.3">
      <c r="A90" s="1">
        <v>3</v>
      </c>
      <c r="B90" t="s">
        <v>156</v>
      </c>
      <c r="C90" t="s">
        <v>1177</v>
      </c>
      <c r="I90" t="str">
        <f t="shared" si="4"/>
        <v>N/A</v>
      </c>
      <c r="J90">
        <f t="shared" si="5"/>
        <v>198000000</v>
      </c>
      <c r="K90">
        <f t="shared" si="6"/>
        <v>0</v>
      </c>
      <c r="L90">
        <f t="shared" si="7"/>
        <v>0</v>
      </c>
      <c r="M90">
        <f t="shared" si="8"/>
        <v>0</v>
      </c>
      <c r="N90">
        <f t="shared" si="9"/>
        <v>0</v>
      </c>
    </row>
    <row r="91" spans="1:14" x14ac:dyDescent="0.3">
      <c r="A91" s="1">
        <v>4</v>
      </c>
      <c r="B91" t="s">
        <v>158</v>
      </c>
      <c r="C91" t="s">
        <v>1768</v>
      </c>
      <c r="I91" t="str">
        <f t="shared" si="4"/>
        <v>N/A</v>
      </c>
      <c r="J91">
        <f t="shared" si="5"/>
        <v>86100000</v>
      </c>
      <c r="K91">
        <f t="shared" si="6"/>
        <v>0</v>
      </c>
      <c r="L91">
        <f t="shared" si="7"/>
        <v>0</v>
      </c>
      <c r="M91">
        <f t="shared" si="8"/>
        <v>0</v>
      </c>
      <c r="N91">
        <f t="shared" si="9"/>
        <v>0</v>
      </c>
    </row>
    <row r="92" spans="1:14" x14ac:dyDescent="0.3">
      <c r="A92" s="1">
        <v>5</v>
      </c>
      <c r="B92" t="s">
        <v>160</v>
      </c>
      <c r="C92" t="s">
        <v>1769</v>
      </c>
      <c r="I92" t="str">
        <f t="shared" si="4"/>
        <v>N/A</v>
      </c>
      <c r="J92">
        <f t="shared" si="5"/>
        <v>11600000</v>
      </c>
      <c r="K92">
        <f t="shared" si="6"/>
        <v>0</v>
      </c>
      <c r="L92">
        <f t="shared" si="7"/>
        <v>0</v>
      </c>
      <c r="M92">
        <f t="shared" si="8"/>
        <v>0</v>
      </c>
      <c r="N92">
        <f t="shared" si="9"/>
        <v>0</v>
      </c>
    </row>
    <row r="93" spans="1:14" x14ac:dyDescent="0.3">
      <c r="A93" s="1">
        <v>6</v>
      </c>
      <c r="B93" t="s">
        <v>162</v>
      </c>
      <c r="C93" t="s">
        <v>1738</v>
      </c>
      <c r="I93" t="str">
        <f t="shared" si="4"/>
        <v>N/A</v>
      </c>
      <c r="J93" t="str">
        <f t="shared" si="5"/>
        <v>4.3</v>
      </c>
      <c r="K93">
        <f t="shared" si="6"/>
        <v>0</v>
      </c>
      <c r="L93">
        <f t="shared" si="7"/>
        <v>0</v>
      </c>
      <c r="M93">
        <f t="shared" si="8"/>
        <v>0</v>
      </c>
      <c r="N93">
        <f t="shared" si="9"/>
        <v>0</v>
      </c>
    </row>
    <row r="94" spans="1:14" x14ac:dyDescent="0.3">
      <c r="A94" s="1">
        <v>7</v>
      </c>
      <c r="B94" t="s">
        <v>163</v>
      </c>
      <c r="I94" t="str">
        <f t="shared" si="4"/>
        <v>N/A</v>
      </c>
      <c r="J94">
        <f t="shared" si="5"/>
        <v>0</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1770</v>
      </c>
      <c r="I96" t="str">
        <f t="shared" si="4"/>
        <v>N/A</v>
      </c>
      <c r="J96">
        <f t="shared" si="5"/>
        <v>61900000</v>
      </c>
      <c r="K96">
        <f t="shared" si="6"/>
        <v>0</v>
      </c>
      <c r="L96">
        <f t="shared" si="7"/>
        <v>0</v>
      </c>
      <c r="M96">
        <f t="shared" si="8"/>
        <v>0</v>
      </c>
      <c r="N96">
        <f t="shared" si="9"/>
        <v>0</v>
      </c>
    </row>
    <row r="97" spans="1:14" x14ac:dyDescent="0.3">
      <c r="A97" s="1">
        <v>1</v>
      </c>
      <c r="B97" t="s">
        <v>167</v>
      </c>
      <c r="C97" t="s">
        <v>1771</v>
      </c>
      <c r="I97" t="str">
        <f t="shared" si="4"/>
        <v>N/A</v>
      </c>
      <c r="J97" t="str">
        <f t="shared" si="5"/>
        <v>0.16</v>
      </c>
      <c r="K97">
        <f t="shared" si="6"/>
        <v>0</v>
      </c>
      <c r="L97">
        <f t="shared" si="7"/>
        <v>0</v>
      </c>
      <c r="M97">
        <f t="shared" si="8"/>
        <v>0</v>
      </c>
      <c r="N97">
        <f t="shared" si="9"/>
        <v>0</v>
      </c>
    </row>
    <row r="98" spans="1:14" x14ac:dyDescent="0.3">
      <c r="A98" s="1">
        <v>2</v>
      </c>
      <c r="B98" t="s">
        <v>169</v>
      </c>
      <c r="C98" t="s">
        <v>1772</v>
      </c>
      <c r="I98" t="str">
        <f t="shared" si="4"/>
        <v>N/A</v>
      </c>
      <c r="J98">
        <f t="shared" si="5"/>
        <v>286000000</v>
      </c>
      <c r="K98">
        <f t="shared" si="6"/>
        <v>0</v>
      </c>
      <c r="L98">
        <f t="shared" si="7"/>
        <v>0</v>
      </c>
      <c r="M98">
        <f t="shared" si="8"/>
        <v>0</v>
      </c>
      <c r="N98">
        <f t="shared" si="9"/>
        <v>0</v>
      </c>
    </row>
    <row r="99" spans="1:14" x14ac:dyDescent="0.3">
      <c r="A99" s="1">
        <v>3</v>
      </c>
      <c r="B99" t="s">
        <v>171</v>
      </c>
      <c r="C99" t="s">
        <v>1773</v>
      </c>
      <c r="I99" t="str">
        <f t="shared" si="4"/>
        <v>N/A</v>
      </c>
      <c r="J99" t="str">
        <f t="shared" si="5"/>
        <v>79.14</v>
      </c>
      <c r="K99">
        <f t="shared" si="6"/>
        <v>0</v>
      </c>
      <c r="L99">
        <f t="shared" si="7"/>
        <v>0</v>
      </c>
      <c r="M99">
        <f t="shared" si="8"/>
        <v>0</v>
      </c>
      <c r="N99">
        <f t="shared" si="9"/>
        <v>0</v>
      </c>
    </row>
    <row r="100" spans="1:14" x14ac:dyDescent="0.3">
      <c r="A100" s="1">
        <v>4</v>
      </c>
      <c r="B100" t="s">
        <v>173</v>
      </c>
      <c r="C100" t="s">
        <v>1473</v>
      </c>
      <c r="I100" t="str">
        <f t="shared" si="4"/>
        <v>N/A</v>
      </c>
      <c r="J100" t="str">
        <f t="shared" si="5"/>
        <v>1.03</v>
      </c>
      <c r="K100">
        <f t="shared" si="6"/>
        <v>0</v>
      </c>
      <c r="L100">
        <f t="shared" si="7"/>
        <v>0</v>
      </c>
      <c r="M100">
        <f t="shared" si="8"/>
        <v>0</v>
      </c>
      <c r="N100">
        <f t="shared" si="9"/>
        <v>0</v>
      </c>
    </row>
    <row r="101" spans="1:14" x14ac:dyDescent="0.3">
      <c r="A101" s="1">
        <v>5</v>
      </c>
      <c r="B101" t="s">
        <v>175</v>
      </c>
      <c r="C101" t="s">
        <v>1774</v>
      </c>
      <c r="I101" t="str">
        <f t="shared" si="4"/>
        <v>N/A</v>
      </c>
      <c r="J101" t="str">
        <f t="shared" si="5"/>
        <v>0.90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1775</v>
      </c>
      <c r="I103" t="str">
        <f t="shared" si="4"/>
        <v>N/A</v>
      </c>
      <c r="J103">
        <f t="shared" si="5"/>
        <v>92400000</v>
      </c>
      <c r="K103">
        <f t="shared" si="6"/>
        <v>0</v>
      </c>
      <c r="L103">
        <f t="shared" si="7"/>
        <v>0</v>
      </c>
      <c r="M103">
        <f t="shared" si="8"/>
        <v>0</v>
      </c>
      <c r="N103">
        <f t="shared" si="9"/>
        <v>0</v>
      </c>
    </row>
    <row r="104" spans="1:14" x14ac:dyDescent="0.3">
      <c r="A104" s="1">
        <v>1</v>
      </c>
      <c r="B104" t="s">
        <v>179</v>
      </c>
      <c r="C104" t="s">
        <v>1776</v>
      </c>
      <c r="I104" t="str">
        <f t="shared" si="4"/>
        <v>N/A</v>
      </c>
      <c r="J104">
        <f t="shared" si="5"/>
        <v>17010000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I106" t="str">
        <f t="shared" si="4"/>
        <v>N/A</v>
      </c>
      <c r="J106">
        <f t="shared" si="5"/>
        <v>0</v>
      </c>
      <c r="K106">
        <f t="shared" si="6"/>
        <v>0</v>
      </c>
      <c r="L106">
        <f t="shared" si="7"/>
        <v>0</v>
      </c>
      <c r="M106">
        <f t="shared" si="8"/>
        <v>0</v>
      </c>
      <c r="N106">
        <f t="shared" si="9"/>
        <v>0</v>
      </c>
    </row>
    <row r="107" spans="1:14" x14ac:dyDescent="0.3">
      <c r="A107" s="1">
        <v>1</v>
      </c>
      <c r="B107" t="s">
        <v>181</v>
      </c>
      <c r="C107" t="s">
        <v>1777</v>
      </c>
      <c r="I107" t="str">
        <f t="shared" si="4"/>
        <v>N/A</v>
      </c>
      <c r="J107">
        <f t="shared" si="5"/>
        <v>0.31730000000000003</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1778</v>
      </c>
      <c r="I109" t="str">
        <f t="shared" si="4"/>
        <v>N/A</v>
      </c>
      <c r="J109" t="str">
        <f t="shared" si="5"/>
        <v>363.70</v>
      </c>
      <c r="K109">
        <f t="shared" si="6"/>
        <v>0</v>
      </c>
      <c r="L109">
        <f t="shared" si="7"/>
        <v>0</v>
      </c>
      <c r="M109">
        <f t="shared" si="8"/>
        <v>0</v>
      </c>
      <c r="N109">
        <f t="shared" si="9"/>
        <v>0</v>
      </c>
    </row>
    <row r="110" spans="1:14" x14ac:dyDescent="0.3">
      <c r="A110" s="1">
        <v>4</v>
      </c>
      <c r="B110" t="s">
        <v>187</v>
      </c>
      <c r="C110" t="s">
        <v>1779</v>
      </c>
      <c r="I110" t="str">
        <f t="shared" si="4"/>
        <v>N/A</v>
      </c>
      <c r="J110" t="str">
        <f t="shared" si="5"/>
        <v>236.80</v>
      </c>
      <c r="K110">
        <f t="shared" si="6"/>
        <v>0</v>
      </c>
      <c r="L110">
        <f t="shared" si="7"/>
        <v>0</v>
      </c>
      <c r="M110">
        <f t="shared" si="8"/>
        <v>0</v>
      </c>
      <c r="N110">
        <f t="shared" si="9"/>
        <v>0</v>
      </c>
    </row>
    <row r="111" spans="1:14" x14ac:dyDescent="0.3">
      <c r="A111" s="1">
        <v>5</v>
      </c>
      <c r="B111" t="s">
        <v>189</v>
      </c>
      <c r="C111" t="s">
        <v>1780</v>
      </c>
      <c r="I111" t="str">
        <f t="shared" si="4"/>
        <v>N/A</v>
      </c>
      <c r="J111" t="str">
        <f t="shared" si="5"/>
        <v>333.65</v>
      </c>
      <c r="K111">
        <f t="shared" si="6"/>
        <v>0</v>
      </c>
      <c r="L111">
        <f t="shared" si="7"/>
        <v>0</v>
      </c>
      <c r="M111">
        <f t="shared" si="8"/>
        <v>0</v>
      </c>
      <c r="N111">
        <f t="shared" si="9"/>
        <v>0</v>
      </c>
    </row>
    <row r="112" spans="1:14" x14ac:dyDescent="0.3">
      <c r="A112" s="1">
        <v>6</v>
      </c>
      <c r="B112" t="s">
        <v>191</v>
      </c>
      <c r="C112" t="s">
        <v>1781</v>
      </c>
      <c r="I112" t="str">
        <f t="shared" si="4"/>
        <v>N/A</v>
      </c>
      <c r="J112" t="str">
        <f t="shared" si="5"/>
        <v>318.97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241</v>
      </c>
      <c r="I114" t="str">
        <f t="shared" si="4"/>
        <v>N/A</v>
      </c>
      <c r="J114">
        <f t="shared" si="5"/>
        <v>1200000</v>
      </c>
      <c r="K114">
        <f t="shared" si="6"/>
        <v>0</v>
      </c>
      <c r="L114">
        <f t="shared" si="7"/>
        <v>0</v>
      </c>
      <c r="M114">
        <f t="shared" si="8"/>
        <v>0</v>
      </c>
      <c r="N114">
        <f t="shared" si="9"/>
        <v>0</v>
      </c>
    </row>
    <row r="115" spans="1:14" x14ac:dyDescent="0.3">
      <c r="A115" s="1">
        <v>1</v>
      </c>
      <c r="B115" t="s">
        <v>195</v>
      </c>
      <c r="C115" t="s">
        <v>1782</v>
      </c>
      <c r="I115" t="str">
        <f t="shared" si="4"/>
        <v>N/A</v>
      </c>
      <c r="J115" t="str">
        <f t="shared" si="5"/>
        <v>523.49k</v>
      </c>
      <c r="K115">
        <f t="shared" si="6"/>
        <v>0</v>
      </c>
      <c r="L115">
        <f t="shared" si="7"/>
        <v>0</v>
      </c>
      <c r="M115">
        <f t="shared" si="8"/>
        <v>0</v>
      </c>
      <c r="N115">
        <f t="shared" si="9"/>
        <v>0</v>
      </c>
    </row>
    <row r="116" spans="1:14" x14ac:dyDescent="0.3">
      <c r="A116" s="1">
        <v>2</v>
      </c>
      <c r="B116" t="s">
        <v>197</v>
      </c>
      <c r="C116" t="s">
        <v>1783</v>
      </c>
      <c r="I116" t="str">
        <f t="shared" si="4"/>
        <v>N/A</v>
      </c>
      <c r="J116">
        <f t="shared" si="5"/>
        <v>400500000</v>
      </c>
      <c r="K116">
        <f t="shared" si="6"/>
        <v>0</v>
      </c>
      <c r="L116">
        <f t="shared" si="7"/>
        <v>0</v>
      </c>
      <c r="M116">
        <f t="shared" si="8"/>
        <v>0</v>
      </c>
      <c r="N116">
        <f t="shared" si="9"/>
        <v>0</v>
      </c>
    </row>
    <row r="117" spans="1:14" x14ac:dyDescent="0.3">
      <c r="A117" s="1">
        <v>3</v>
      </c>
      <c r="B117" t="s">
        <v>199</v>
      </c>
      <c r="C117" t="s">
        <v>1784</v>
      </c>
      <c r="I117" t="str">
        <f t="shared" si="4"/>
        <v>N/A</v>
      </c>
      <c r="J117">
        <f t="shared" si="5"/>
        <v>390500000</v>
      </c>
      <c r="K117">
        <f t="shared" si="6"/>
        <v>0</v>
      </c>
      <c r="L117">
        <f t="shared" si="7"/>
        <v>0</v>
      </c>
      <c r="M117">
        <f t="shared" si="8"/>
        <v>0</v>
      </c>
      <c r="N117">
        <f t="shared" si="9"/>
        <v>0</v>
      </c>
    </row>
    <row r="118" spans="1:14" x14ac:dyDescent="0.3">
      <c r="A118" s="1">
        <v>4</v>
      </c>
      <c r="B118" t="s">
        <v>201</v>
      </c>
      <c r="I118" t="str">
        <f t="shared" si="4"/>
        <v>N/A</v>
      </c>
      <c r="J118">
        <f t="shared" si="5"/>
        <v>0</v>
      </c>
      <c r="K118">
        <f t="shared" si="6"/>
        <v>0</v>
      </c>
      <c r="L118">
        <f t="shared" si="7"/>
        <v>0</v>
      </c>
      <c r="M118">
        <f t="shared" si="8"/>
        <v>0</v>
      </c>
      <c r="N118">
        <f t="shared" si="9"/>
        <v>0</v>
      </c>
    </row>
    <row r="119" spans="1:14" x14ac:dyDescent="0.3">
      <c r="A119" s="1">
        <v>5</v>
      </c>
      <c r="B119" t="s">
        <v>203</v>
      </c>
      <c r="I119" t="str">
        <f t="shared" si="4"/>
        <v>N/A</v>
      </c>
      <c r="J119">
        <f t="shared" si="5"/>
        <v>0</v>
      </c>
      <c r="K119">
        <f t="shared" si="6"/>
        <v>0</v>
      </c>
      <c r="L119">
        <f t="shared" si="7"/>
        <v>0</v>
      </c>
      <c r="M119">
        <f t="shared" si="8"/>
        <v>0</v>
      </c>
      <c r="N119">
        <f t="shared" si="9"/>
        <v>0</v>
      </c>
    </row>
    <row r="120" spans="1:14" x14ac:dyDescent="0.3">
      <c r="A120" s="1">
        <v>6</v>
      </c>
      <c r="B120" t="s">
        <v>205</v>
      </c>
      <c r="I120" t="str">
        <f t="shared" si="4"/>
        <v>N/A</v>
      </c>
      <c r="J120">
        <f t="shared" si="5"/>
        <v>0</v>
      </c>
      <c r="K120">
        <f t="shared" si="6"/>
        <v>0</v>
      </c>
      <c r="L120">
        <f t="shared" si="7"/>
        <v>0</v>
      </c>
      <c r="M120">
        <f t="shared" si="8"/>
        <v>0</v>
      </c>
      <c r="N120">
        <f t="shared" si="9"/>
        <v>0</v>
      </c>
    </row>
    <row r="121" spans="1:14" x14ac:dyDescent="0.3">
      <c r="A121" s="1">
        <v>7</v>
      </c>
      <c r="B121" t="s">
        <v>207</v>
      </c>
      <c r="I121" t="str">
        <f t="shared" si="4"/>
        <v>N/A</v>
      </c>
      <c r="J121">
        <f t="shared" si="5"/>
        <v>0</v>
      </c>
      <c r="K121">
        <f t="shared" si="6"/>
        <v>0</v>
      </c>
      <c r="L121">
        <f t="shared" si="7"/>
        <v>0</v>
      </c>
      <c r="M121">
        <f t="shared" si="8"/>
        <v>0</v>
      </c>
      <c r="N121">
        <f t="shared" si="9"/>
        <v>0</v>
      </c>
    </row>
    <row r="122" spans="1:14" x14ac:dyDescent="0.3">
      <c r="A122" s="1">
        <v>8</v>
      </c>
      <c r="B122" t="s">
        <v>209</v>
      </c>
      <c r="I122" t="str">
        <f t="shared" si="4"/>
        <v>N/A</v>
      </c>
      <c r="J122">
        <f t="shared" si="5"/>
        <v>0</v>
      </c>
      <c r="K122">
        <f t="shared" si="6"/>
        <v>0</v>
      </c>
      <c r="L122">
        <f t="shared" si="7"/>
        <v>0</v>
      </c>
      <c r="M122">
        <f t="shared" si="8"/>
        <v>0</v>
      </c>
      <c r="N122">
        <f t="shared" si="9"/>
        <v>0</v>
      </c>
    </row>
    <row r="123" spans="1:14" x14ac:dyDescent="0.3">
      <c r="A123" s="1">
        <v>9</v>
      </c>
      <c r="B123" t="s">
        <v>211</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I126" t="str">
        <f t="shared" si="15"/>
        <v>N/A</v>
      </c>
      <c r="J126">
        <f t="shared" si="16"/>
        <v>0</v>
      </c>
      <c r="K126">
        <f t="shared" si="17"/>
        <v>0</v>
      </c>
      <c r="L126">
        <f t="shared" si="18"/>
        <v>0</v>
      </c>
      <c r="M126">
        <f t="shared" si="19"/>
        <v>0</v>
      </c>
      <c r="N126">
        <f t="shared" si="20"/>
        <v>0</v>
      </c>
    </row>
    <row r="127" spans="1:14" x14ac:dyDescent="0.3">
      <c r="A127" s="1">
        <v>2</v>
      </c>
      <c r="B127" t="s">
        <v>217</v>
      </c>
      <c r="C127" t="s">
        <v>1785</v>
      </c>
      <c r="I127" t="str">
        <f t="shared" si="15"/>
        <v>N/A</v>
      </c>
      <c r="J127" t="str">
        <f t="shared" si="16"/>
        <v>0.05</v>
      </c>
      <c r="K127">
        <f t="shared" si="17"/>
        <v>0</v>
      </c>
      <c r="L127">
        <f t="shared" si="18"/>
        <v>0</v>
      </c>
      <c r="M127">
        <f t="shared" si="19"/>
        <v>0</v>
      </c>
      <c r="N127">
        <f t="shared" si="20"/>
        <v>0</v>
      </c>
    </row>
    <row r="128" spans="1:14" x14ac:dyDescent="0.3">
      <c r="A128" s="1">
        <v>3</v>
      </c>
      <c r="B128" t="s">
        <v>219</v>
      </c>
      <c r="C128" t="s">
        <v>1786</v>
      </c>
      <c r="I128" t="str">
        <f t="shared" si="15"/>
        <v>N/A</v>
      </c>
      <c r="J128">
        <f t="shared" si="16"/>
        <v>1E-4</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I130" t="str">
        <f t="shared" si="15"/>
        <v>N/A</v>
      </c>
      <c r="J130">
        <f t="shared" si="16"/>
        <v>0</v>
      </c>
      <c r="K130">
        <f t="shared" si="17"/>
        <v>0</v>
      </c>
      <c r="L130">
        <f t="shared" si="18"/>
        <v>0</v>
      </c>
      <c r="M130">
        <f t="shared" si="19"/>
        <v>0</v>
      </c>
      <c r="N130">
        <f t="shared" si="20"/>
        <v>0</v>
      </c>
    </row>
    <row r="131" spans="1:14" x14ac:dyDescent="0.3">
      <c r="A131" s="1">
        <v>6</v>
      </c>
      <c r="B131" t="s">
        <v>225</v>
      </c>
      <c r="I131" t="str">
        <f t="shared" si="15"/>
        <v>N/A</v>
      </c>
      <c r="J131">
        <f t="shared" si="16"/>
        <v>0</v>
      </c>
      <c r="K131">
        <f t="shared" si="17"/>
        <v>0</v>
      </c>
      <c r="L131">
        <f t="shared" si="18"/>
        <v>0</v>
      </c>
      <c r="M131">
        <f t="shared" si="19"/>
        <v>0</v>
      </c>
      <c r="N131">
        <f t="shared" si="20"/>
        <v>0</v>
      </c>
    </row>
    <row r="132" spans="1:14" x14ac:dyDescent="0.3">
      <c r="A132" s="1">
        <v>7</v>
      </c>
      <c r="B132" t="s">
        <v>227</v>
      </c>
      <c r="I132" t="str">
        <f t="shared" si="15"/>
        <v>N/A</v>
      </c>
      <c r="J132">
        <f t="shared" si="16"/>
        <v>0</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1787</v>
      </c>
      <c r="C138" t="s">
        <v>1788</v>
      </c>
      <c r="D138" t="s">
        <v>1789</v>
      </c>
      <c r="F138">
        <v>47</v>
      </c>
      <c r="I138" t="str">
        <f t="shared" si="15"/>
        <v>N/A</v>
      </c>
      <c r="J138" t="str">
        <f t="shared" si="16"/>
        <v>Chief Exec. Officer and Director</v>
      </c>
      <c r="K138" t="str">
        <f t="shared" si="17"/>
        <v>564k</v>
      </c>
      <c r="L138">
        <f t="shared" si="18"/>
        <v>0</v>
      </c>
      <c r="M138">
        <f t="shared" si="19"/>
        <v>47</v>
      </c>
      <c r="N138">
        <f t="shared" si="20"/>
        <v>0</v>
      </c>
    </row>
    <row r="139" spans="1:14" x14ac:dyDescent="0.3">
      <c r="A139" s="1">
        <v>1</v>
      </c>
      <c r="B139" t="s">
        <v>1790</v>
      </c>
      <c r="C139" t="s">
        <v>1791</v>
      </c>
      <c r="D139" t="s">
        <v>1792</v>
      </c>
      <c r="F139">
        <v>49</v>
      </c>
      <c r="I139" t="str">
        <f t="shared" si="15"/>
        <v>N/A</v>
      </c>
      <c r="J139" t="str">
        <f t="shared" si="16"/>
        <v>Chief Financial Officer and Director</v>
      </c>
      <c r="K139" t="str">
        <f t="shared" si="17"/>
        <v>382k</v>
      </c>
      <c r="L139">
        <f t="shared" si="18"/>
        <v>0</v>
      </c>
      <c r="M139">
        <f t="shared" si="19"/>
        <v>49</v>
      </c>
      <c r="N139">
        <f t="shared" si="20"/>
        <v>0</v>
      </c>
    </row>
    <row r="140" spans="1:14" x14ac:dyDescent="0.3">
      <c r="A140" s="1">
        <v>2</v>
      </c>
      <c r="B140" t="s">
        <v>1793</v>
      </c>
      <c r="C140" t="s">
        <v>1794</v>
      </c>
      <c r="I140" t="str">
        <f t="shared" si="15"/>
        <v>N/A</v>
      </c>
      <c r="J140" t="str">
        <f t="shared" si="16"/>
        <v>Chief Operating Officer</v>
      </c>
      <c r="K140">
        <f t="shared" si="17"/>
        <v>0</v>
      </c>
      <c r="L140">
        <f t="shared" si="18"/>
        <v>0</v>
      </c>
      <c r="M140">
        <f t="shared" si="19"/>
        <v>0</v>
      </c>
      <c r="N140">
        <f t="shared" si="20"/>
        <v>0</v>
      </c>
    </row>
    <row r="141" spans="1:14" x14ac:dyDescent="0.3">
      <c r="A141" s="1">
        <v>3</v>
      </c>
      <c r="B141" t="s">
        <v>1795</v>
      </c>
      <c r="C141" t="s">
        <v>1796</v>
      </c>
      <c r="I141" t="str">
        <f t="shared" si="15"/>
        <v>N/A</v>
      </c>
      <c r="J141" t="str">
        <f t="shared" si="16"/>
        <v>Chief Brand &amp; Marketing Officer</v>
      </c>
      <c r="K141">
        <f t="shared" si="17"/>
        <v>0</v>
      </c>
      <c r="L141">
        <f t="shared" si="18"/>
        <v>0</v>
      </c>
      <c r="M141">
        <f t="shared" si="19"/>
        <v>0</v>
      </c>
      <c r="N141">
        <f t="shared" si="20"/>
        <v>0</v>
      </c>
    </row>
    <row r="142" spans="1:14" x14ac:dyDescent="0.3">
      <c r="A142" s="1">
        <v>4</v>
      </c>
      <c r="B142" t="s">
        <v>1797</v>
      </c>
      <c r="C142" t="s">
        <v>1798</v>
      </c>
      <c r="F142">
        <v>53</v>
      </c>
      <c r="I142" t="str">
        <f t="shared" si="15"/>
        <v>N/A</v>
      </c>
      <c r="J142" t="str">
        <f t="shared" si="16"/>
        <v>Managing Director of WGSN</v>
      </c>
      <c r="K142">
        <f t="shared" si="17"/>
        <v>0</v>
      </c>
      <c r="L142">
        <f t="shared" si="18"/>
        <v>0</v>
      </c>
      <c r="M142">
        <f t="shared" si="19"/>
        <v>53</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I144" t="str">
        <f t="shared" si="15"/>
        <v>N/A</v>
      </c>
      <c r="J144">
        <f t="shared" si="16"/>
        <v>0</v>
      </c>
      <c r="K144">
        <f t="shared" si="17"/>
        <v>0</v>
      </c>
      <c r="L144">
        <f t="shared" si="18"/>
        <v>0</v>
      </c>
      <c r="M144">
        <f t="shared" si="19"/>
        <v>0</v>
      </c>
      <c r="N144">
        <f t="shared" si="20"/>
        <v>0</v>
      </c>
    </row>
    <row r="145" spans="9:14" x14ac:dyDescent="0.3">
      <c r="I145" t="str">
        <f t="shared" si="15"/>
        <v>N/A</v>
      </c>
      <c r="J145">
        <f t="shared" si="16"/>
        <v>0</v>
      </c>
      <c r="K145">
        <f t="shared" si="17"/>
        <v>0</v>
      </c>
      <c r="L145">
        <f t="shared" si="18"/>
        <v>0</v>
      </c>
      <c r="M145">
        <f t="shared" si="19"/>
        <v>0</v>
      </c>
      <c r="N145">
        <f t="shared" si="20"/>
        <v>0</v>
      </c>
    </row>
    <row r="146" spans="9:14" x14ac:dyDescent="0.3">
      <c r="I146" t="str">
        <f t="shared" si="15"/>
        <v>N/A</v>
      </c>
      <c r="J146">
        <f t="shared" si="16"/>
        <v>0</v>
      </c>
      <c r="K146">
        <f t="shared" si="17"/>
        <v>0</v>
      </c>
      <c r="L146">
        <f t="shared" si="18"/>
        <v>0</v>
      </c>
      <c r="M146">
        <f t="shared" si="19"/>
        <v>0</v>
      </c>
      <c r="N146">
        <f t="shared" si="20"/>
        <v>0</v>
      </c>
    </row>
    <row r="147" spans="9:14" x14ac:dyDescent="0.3">
      <c r="I147" t="str">
        <f t="shared" si="15"/>
        <v>N/A</v>
      </c>
      <c r="J147">
        <f t="shared" si="16"/>
        <v>0</v>
      </c>
      <c r="K147">
        <f t="shared" si="17"/>
        <v>0</v>
      </c>
      <c r="L147">
        <f t="shared" si="18"/>
        <v>0</v>
      </c>
      <c r="M147">
        <f t="shared" si="19"/>
        <v>0</v>
      </c>
      <c r="N147">
        <f t="shared" si="20"/>
        <v>0</v>
      </c>
    </row>
    <row r="148" spans="9:14" x14ac:dyDescent="0.3">
      <c r="I148" t="str">
        <f t="shared" si="15"/>
        <v>N/A</v>
      </c>
      <c r="J148">
        <f t="shared" si="16"/>
        <v>0</v>
      </c>
      <c r="K148">
        <f t="shared" si="17"/>
        <v>0</v>
      </c>
      <c r="L148">
        <f t="shared" si="18"/>
        <v>0</v>
      </c>
      <c r="M148">
        <f t="shared" si="19"/>
        <v>0</v>
      </c>
      <c r="N148">
        <f t="shared" si="20"/>
        <v>0</v>
      </c>
    </row>
    <row r="149" spans="9:14" x14ac:dyDescent="0.3">
      <c r="I149" t="str">
        <f t="shared" si="15"/>
        <v>N/A</v>
      </c>
      <c r="J149">
        <f t="shared" si="16"/>
        <v>0</v>
      </c>
      <c r="K149">
        <f t="shared" si="17"/>
        <v>0</v>
      </c>
      <c r="L149">
        <f t="shared" si="18"/>
        <v>0</v>
      </c>
      <c r="M149">
        <f t="shared" si="19"/>
        <v>0</v>
      </c>
      <c r="N149">
        <f t="shared" si="20"/>
        <v>0</v>
      </c>
    </row>
    <row r="150" spans="9:14" x14ac:dyDescent="0.3">
      <c r="I150" t="str">
        <f t="shared" si="15"/>
        <v>N/A</v>
      </c>
      <c r="J150">
        <f t="shared" si="16"/>
        <v>0</v>
      </c>
      <c r="K150">
        <f t="shared" si="17"/>
        <v>0</v>
      </c>
      <c r="L150">
        <f t="shared" si="18"/>
        <v>0</v>
      </c>
      <c r="M150">
        <f t="shared" si="19"/>
        <v>0</v>
      </c>
      <c r="N150">
        <f t="shared" si="20"/>
        <v>0</v>
      </c>
    </row>
    <row r="151" spans="9:14" x14ac:dyDescent="0.3">
      <c r="I151" t="str">
        <f t="shared" si="15"/>
        <v>N/A</v>
      </c>
      <c r="J151">
        <f t="shared" si="16"/>
        <v>0</v>
      </c>
      <c r="K151">
        <f t="shared" si="17"/>
        <v>0</v>
      </c>
      <c r="L151">
        <f t="shared" si="18"/>
        <v>0</v>
      </c>
      <c r="M151">
        <f t="shared" si="19"/>
        <v>0</v>
      </c>
      <c r="N151">
        <f t="shared" si="20"/>
        <v>0</v>
      </c>
    </row>
    <row r="152" spans="9:14" x14ac:dyDescent="0.3">
      <c r="I152" t="str">
        <f t="shared" si="15"/>
        <v>N/A</v>
      </c>
      <c r="J152">
        <f t="shared" si="16"/>
        <v>0</v>
      </c>
      <c r="K152">
        <f t="shared" si="17"/>
        <v>0</v>
      </c>
      <c r="L152">
        <f t="shared" si="18"/>
        <v>0</v>
      </c>
      <c r="M152">
        <f t="shared" si="19"/>
        <v>0</v>
      </c>
      <c r="N152">
        <f t="shared" si="20"/>
        <v>0</v>
      </c>
    </row>
    <row r="153" spans="9:14" x14ac:dyDescent="0.3">
      <c r="I153" t="str">
        <f t="shared" si="15"/>
        <v>N/A</v>
      </c>
      <c r="J153">
        <f t="shared" si="16"/>
        <v>0</v>
      </c>
      <c r="K153">
        <f t="shared" si="17"/>
        <v>0</v>
      </c>
      <c r="L153">
        <f t="shared" si="18"/>
        <v>0</v>
      </c>
      <c r="M153">
        <f t="shared" si="19"/>
        <v>0</v>
      </c>
      <c r="N153">
        <f t="shared" si="20"/>
        <v>0</v>
      </c>
    </row>
    <row r="154" spans="9:14" x14ac:dyDescent="0.3">
      <c r="I154" t="str">
        <f t="shared" si="15"/>
        <v>N/A</v>
      </c>
      <c r="J154">
        <f t="shared" si="16"/>
        <v>0</v>
      </c>
      <c r="K154">
        <f t="shared" si="17"/>
        <v>0</v>
      </c>
      <c r="L154">
        <f t="shared" si="18"/>
        <v>0</v>
      </c>
      <c r="M154">
        <f t="shared" si="19"/>
        <v>0</v>
      </c>
      <c r="N154">
        <f t="shared" si="20"/>
        <v>0</v>
      </c>
    </row>
    <row r="155" spans="9:14" x14ac:dyDescent="0.3">
      <c r="I155" t="str">
        <f t="shared" si="15"/>
        <v>N/A</v>
      </c>
      <c r="J155">
        <f t="shared" si="16"/>
        <v>0</v>
      </c>
      <c r="K155">
        <f t="shared" si="17"/>
        <v>0</v>
      </c>
      <c r="L155">
        <f t="shared" si="18"/>
        <v>0</v>
      </c>
      <c r="M155">
        <f t="shared" si="19"/>
        <v>0</v>
      </c>
      <c r="N155">
        <f t="shared" si="20"/>
        <v>0</v>
      </c>
    </row>
    <row r="156" spans="9:14" x14ac:dyDescent="0.3">
      <c r="I156" t="str">
        <f t="shared" si="15"/>
        <v>N/A</v>
      </c>
      <c r="J156">
        <f t="shared" si="16"/>
        <v>0</v>
      </c>
      <c r="K156">
        <f t="shared" si="17"/>
        <v>0</v>
      </c>
      <c r="L156">
        <f t="shared" si="18"/>
        <v>0</v>
      </c>
      <c r="M156">
        <f t="shared" si="19"/>
        <v>0</v>
      </c>
      <c r="N156">
        <f t="shared" si="20"/>
        <v>0</v>
      </c>
    </row>
    <row r="157" spans="9:14" x14ac:dyDescent="0.3">
      <c r="I157" t="str">
        <f t="shared" si="15"/>
        <v>N/A</v>
      </c>
      <c r="J157">
        <f t="shared" si="16"/>
        <v>0</v>
      </c>
      <c r="K157">
        <f t="shared" si="17"/>
        <v>0</v>
      </c>
      <c r="L157">
        <f t="shared" si="18"/>
        <v>0</v>
      </c>
      <c r="M157">
        <f t="shared" si="19"/>
        <v>0</v>
      </c>
      <c r="N157">
        <f t="shared" si="20"/>
        <v>0</v>
      </c>
    </row>
    <row r="158" spans="9:14" x14ac:dyDescent="0.3">
      <c r="I158" t="str">
        <f t="shared" si="15"/>
        <v>N/A</v>
      </c>
      <c r="J158">
        <f t="shared" si="16"/>
        <v>0</v>
      </c>
      <c r="K158">
        <f t="shared" si="17"/>
        <v>0</v>
      </c>
      <c r="L158">
        <f t="shared" si="18"/>
        <v>0</v>
      </c>
      <c r="M158">
        <f t="shared" si="19"/>
        <v>0</v>
      </c>
      <c r="N158">
        <f t="shared" si="20"/>
        <v>0</v>
      </c>
    </row>
    <row r="159" spans="9:14" x14ac:dyDescent="0.3">
      <c r="I159" t="str">
        <f t="shared" si="15"/>
        <v>N/A</v>
      </c>
      <c r="J159">
        <f t="shared" si="16"/>
        <v>0</v>
      </c>
      <c r="K159">
        <f t="shared" si="17"/>
        <v>0</v>
      </c>
      <c r="L159">
        <f t="shared" si="18"/>
        <v>0</v>
      </c>
      <c r="M159">
        <f t="shared" si="19"/>
        <v>0</v>
      </c>
      <c r="N159">
        <f t="shared" si="20"/>
        <v>0</v>
      </c>
    </row>
    <row r="160" spans="9:14" x14ac:dyDescent="0.3">
      <c r="I160" t="str">
        <f t="shared" si="15"/>
        <v>N/A</v>
      </c>
      <c r="J160">
        <f t="shared" si="16"/>
        <v>0</v>
      </c>
      <c r="K160">
        <f t="shared" si="17"/>
        <v>0</v>
      </c>
      <c r="L160">
        <f t="shared" si="18"/>
        <v>0</v>
      </c>
      <c r="M160">
        <f t="shared" si="19"/>
        <v>0</v>
      </c>
      <c r="N160">
        <f t="shared" si="20"/>
        <v>0</v>
      </c>
    </row>
    <row r="161" spans="9:14" x14ac:dyDescent="0.3">
      <c r="I161" t="str">
        <f t="shared" si="15"/>
        <v>N/A</v>
      </c>
      <c r="J161">
        <f t="shared" si="16"/>
        <v>0</v>
      </c>
      <c r="K161">
        <f t="shared" si="17"/>
        <v>0</v>
      </c>
      <c r="L161">
        <f t="shared" si="18"/>
        <v>0</v>
      </c>
      <c r="M161">
        <f t="shared" si="19"/>
        <v>0</v>
      </c>
      <c r="N161">
        <f t="shared" si="20"/>
        <v>0</v>
      </c>
    </row>
    <row r="162" spans="9:14" x14ac:dyDescent="0.3">
      <c r="I162" t="str">
        <f t="shared" si="15"/>
        <v>N/A</v>
      </c>
      <c r="J162">
        <f t="shared" si="16"/>
        <v>0</v>
      </c>
      <c r="K162">
        <f t="shared" si="17"/>
        <v>0</v>
      </c>
      <c r="L162">
        <f t="shared" si="18"/>
        <v>0</v>
      </c>
      <c r="M162">
        <f t="shared" si="19"/>
        <v>0</v>
      </c>
      <c r="N162">
        <f t="shared" si="20"/>
        <v>0</v>
      </c>
    </row>
    <row r="163" spans="9:14" x14ac:dyDescent="0.3">
      <c r="I163" t="str">
        <f t="shared" si="15"/>
        <v>N/A</v>
      </c>
      <c r="J163">
        <f t="shared" si="16"/>
        <v>0</v>
      </c>
      <c r="K163">
        <f t="shared" si="17"/>
        <v>0</v>
      </c>
      <c r="L163">
        <f t="shared" si="18"/>
        <v>0</v>
      </c>
      <c r="M163">
        <f t="shared" si="19"/>
        <v>0</v>
      </c>
      <c r="N163">
        <f t="shared" si="20"/>
        <v>0</v>
      </c>
    </row>
    <row r="164" spans="9:14" x14ac:dyDescent="0.3">
      <c r="I164" t="str">
        <f t="shared" si="15"/>
        <v>N/A</v>
      </c>
      <c r="J164">
        <f t="shared" si="16"/>
        <v>0</v>
      </c>
      <c r="K164">
        <f t="shared" si="17"/>
        <v>0</v>
      </c>
      <c r="L164">
        <f t="shared" si="18"/>
        <v>0</v>
      </c>
      <c r="M164">
        <f t="shared" si="19"/>
        <v>0</v>
      </c>
      <c r="N164">
        <f t="shared" si="20"/>
        <v>0</v>
      </c>
    </row>
    <row r="165" spans="9:14" x14ac:dyDescent="0.3">
      <c r="I165" t="str">
        <f t="shared" si="15"/>
        <v>N/A</v>
      </c>
      <c r="J165">
        <f t="shared" si="16"/>
        <v>0</v>
      </c>
      <c r="K165">
        <f t="shared" si="17"/>
        <v>0</v>
      </c>
      <c r="L165">
        <f t="shared" si="18"/>
        <v>0</v>
      </c>
      <c r="M165">
        <f t="shared" si="19"/>
        <v>0</v>
      </c>
      <c r="N165">
        <f t="shared" si="20"/>
        <v>0</v>
      </c>
    </row>
    <row r="166" spans="9:14" x14ac:dyDescent="0.3">
      <c r="I166" t="str">
        <f t="shared" si="15"/>
        <v>N/A</v>
      </c>
      <c r="J166">
        <f t="shared" si="16"/>
        <v>0</v>
      </c>
      <c r="K166">
        <f t="shared" si="17"/>
        <v>0</v>
      </c>
      <c r="L166">
        <f t="shared" si="18"/>
        <v>0</v>
      </c>
      <c r="M166">
        <f t="shared" si="19"/>
        <v>0</v>
      </c>
      <c r="N166">
        <f t="shared" si="20"/>
        <v>0</v>
      </c>
    </row>
    <row r="167" spans="9:14" x14ac:dyDescent="0.3">
      <c r="I167" t="str">
        <f t="shared" si="15"/>
        <v>N/A</v>
      </c>
      <c r="J167">
        <f t="shared" si="16"/>
        <v>0</v>
      </c>
      <c r="K167">
        <f t="shared" si="17"/>
        <v>0</v>
      </c>
      <c r="L167">
        <f t="shared" si="18"/>
        <v>0</v>
      </c>
      <c r="M167">
        <f t="shared" si="19"/>
        <v>0</v>
      </c>
      <c r="N167">
        <f t="shared" si="20"/>
        <v>0</v>
      </c>
    </row>
    <row r="168" spans="9:14" x14ac:dyDescent="0.3">
      <c r="I168" t="str">
        <f t="shared" si="15"/>
        <v>N/A</v>
      </c>
      <c r="J168">
        <f t="shared" si="16"/>
        <v>0</v>
      </c>
      <c r="K168">
        <f t="shared" si="17"/>
        <v>0</v>
      </c>
      <c r="L168">
        <f t="shared" si="18"/>
        <v>0</v>
      </c>
      <c r="M168">
        <f t="shared" si="19"/>
        <v>0</v>
      </c>
      <c r="N168">
        <f t="shared" si="20"/>
        <v>0</v>
      </c>
    </row>
    <row r="169" spans="9:14" x14ac:dyDescent="0.3">
      <c r="I169" t="str">
        <f t="shared" si="15"/>
        <v>N/A</v>
      </c>
      <c r="J169">
        <f t="shared" si="16"/>
        <v>0</v>
      </c>
      <c r="K169">
        <f t="shared" si="17"/>
        <v>0</v>
      </c>
      <c r="L169">
        <f t="shared" si="18"/>
        <v>0</v>
      </c>
      <c r="M169">
        <f t="shared" si="19"/>
        <v>0</v>
      </c>
      <c r="N169">
        <f t="shared" si="20"/>
        <v>0</v>
      </c>
    </row>
    <row r="170" spans="9:14" x14ac:dyDescent="0.3">
      <c r="I170" t="str">
        <f t="shared" si="15"/>
        <v>N/A</v>
      </c>
      <c r="J170">
        <f t="shared" si="16"/>
        <v>0</v>
      </c>
      <c r="K170">
        <f t="shared" si="17"/>
        <v>0</v>
      </c>
      <c r="L170">
        <f t="shared" si="18"/>
        <v>0</v>
      </c>
      <c r="M170">
        <f t="shared" si="19"/>
        <v>0</v>
      </c>
      <c r="N170">
        <f t="shared" si="20"/>
        <v>0</v>
      </c>
    </row>
    <row r="171" spans="9:14" x14ac:dyDescent="0.3">
      <c r="I171" t="str">
        <f t="shared" si="15"/>
        <v>N/A</v>
      </c>
      <c r="J171">
        <f t="shared" si="16"/>
        <v>0</v>
      </c>
      <c r="K171">
        <f t="shared" si="17"/>
        <v>0</v>
      </c>
      <c r="L171">
        <f t="shared" si="18"/>
        <v>0</v>
      </c>
      <c r="M171">
        <f t="shared" si="19"/>
        <v>0</v>
      </c>
      <c r="N171">
        <f t="shared" si="20"/>
        <v>0</v>
      </c>
    </row>
    <row r="172" spans="9:14" x14ac:dyDescent="0.3">
      <c r="I172" t="str">
        <f t="shared" si="15"/>
        <v>N/A</v>
      </c>
      <c r="J172">
        <f t="shared" si="16"/>
        <v>0</v>
      </c>
      <c r="K172">
        <f t="shared" si="17"/>
        <v>0</v>
      </c>
      <c r="L172">
        <f t="shared" si="18"/>
        <v>0</v>
      </c>
      <c r="M172">
        <f t="shared" si="19"/>
        <v>0</v>
      </c>
      <c r="N172">
        <f t="shared" si="20"/>
        <v>0</v>
      </c>
    </row>
    <row r="173" spans="9:14" x14ac:dyDescent="0.3">
      <c r="I173" t="str">
        <f t="shared" si="15"/>
        <v>N/A</v>
      </c>
      <c r="J173">
        <f t="shared" si="16"/>
        <v>0</v>
      </c>
      <c r="K173">
        <f t="shared" si="17"/>
        <v>0</v>
      </c>
      <c r="L173">
        <f t="shared" si="18"/>
        <v>0</v>
      </c>
      <c r="M173">
        <f t="shared" si="19"/>
        <v>0</v>
      </c>
      <c r="N173">
        <f t="shared" si="20"/>
        <v>0</v>
      </c>
    </row>
    <row r="174" spans="9:14" x14ac:dyDescent="0.3">
      <c r="I174" t="str">
        <f t="shared" si="15"/>
        <v>N/A</v>
      </c>
      <c r="J174">
        <f t="shared" si="16"/>
        <v>0</v>
      </c>
      <c r="K174">
        <f t="shared" si="17"/>
        <v>0</v>
      </c>
      <c r="L174">
        <f t="shared" si="18"/>
        <v>0</v>
      </c>
      <c r="M174">
        <f t="shared" si="19"/>
        <v>0</v>
      </c>
      <c r="N174">
        <f t="shared" si="20"/>
        <v>0</v>
      </c>
    </row>
    <row r="175" spans="9:14" x14ac:dyDescent="0.3">
      <c r="I175" t="str">
        <f t="shared" si="15"/>
        <v>N/A</v>
      </c>
      <c r="J175">
        <f t="shared" si="16"/>
        <v>0</v>
      </c>
      <c r="K175">
        <f t="shared" si="17"/>
        <v>0</v>
      </c>
      <c r="L175">
        <f t="shared" si="18"/>
        <v>0</v>
      </c>
      <c r="M175">
        <f t="shared" si="19"/>
        <v>0</v>
      </c>
      <c r="N175">
        <f t="shared" si="20"/>
        <v>0</v>
      </c>
    </row>
    <row r="176" spans="9:14" x14ac:dyDescent="0.3">
      <c r="I176" t="str">
        <f t="shared" si="15"/>
        <v>N/A</v>
      </c>
      <c r="J176">
        <f t="shared" si="16"/>
        <v>0</v>
      </c>
      <c r="K176">
        <f t="shared" si="17"/>
        <v>0</v>
      </c>
      <c r="L176">
        <f t="shared" si="18"/>
        <v>0</v>
      </c>
      <c r="M176">
        <f t="shared" si="19"/>
        <v>0</v>
      </c>
      <c r="N176">
        <f t="shared" si="20"/>
        <v>0</v>
      </c>
    </row>
    <row r="177" spans="9:14" x14ac:dyDescent="0.3">
      <c r="I177" t="str">
        <f t="shared" si="15"/>
        <v>N/A</v>
      </c>
      <c r="J177">
        <f t="shared" si="16"/>
        <v>0</v>
      </c>
      <c r="K177">
        <f t="shared" si="17"/>
        <v>0</v>
      </c>
      <c r="L177">
        <f t="shared" si="18"/>
        <v>0</v>
      </c>
      <c r="M177">
        <f t="shared" si="19"/>
        <v>0</v>
      </c>
      <c r="N177">
        <f t="shared" si="20"/>
        <v>0</v>
      </c>
    </row>
    <row r="178" spans="9:14" x14ac:dyDescent="0.3">
      <c r="I178" t="str">
        <f t="shared" si="15"/>
        <v>N/A</v>
      </c>
      <c r="J178">
        <f t="shared" si="16"/>
        <v>0</v>
      </c>
      <c r="K178">
        <f t="shared" si="17"/>
        <v>0</v>
      </c>
      <c r="L178">
        <f t="shared" si="18"/>
        <v>0</v>
      </c>
      <c r="M178">
        <f t="shared" si="19"/>
        <v>0</v>
      </c>
      <c r="N178">
        <f t="shared" si="20"/>
        <v>0</v>
      </c>
    </row>
    <row r="179" spans="9:14" x14ac:dyDescent="0.3">
      <c r="I179" t="str">
        <f t="shared" si="15"/>
        <v>N/A</v>
      </c>
      <c r="J179">
        <f t="shared" si="16"/>
        <v>0</v>
      </c>
      <c r="K179">
        <f t="shared" si="17"/>
        <v>0</v>
      </c>
      <c r="L179">
        <f t="shared" si="18"/>
        <v>0</v>
      </c>
      <c r="M179">
        <f t="shared" si="19"/>
        <v>0</v>
      </c>
      <c r="N179">
        <f t="shared" si="20"/>
        <v>0</v>
      </c>
    </row>
    <row r="180" spans="9:14" x14ac:dyDescent="0.3">
      <c r="I180" t="str">
        <f t="shared" si="15"/>
        <v>N/A</v>
      </c>
      <c r="J180">
        <f t="shared" si="16"/>
        <v>0</v>
      </c>
      <c r="K180">
        <f t="shared" si="17"/>
        <v>0</v>
      </c>
      <c r="L180">
        <f t="shared" si="18"/>
        <v>0</v>
      </c>
      <c r="M180">
        <f t="shared" si="19"/>
        <v>0</v>
      </c>
      <c r="N180">
        <f t="shared" si="20"/>
        <v>0</v>
      </c>
    </row>
    <row r="181" spans="9:14" x14ac:dyDescent="0.3">
      <c r="I181" t="str">
        <f t="shared" si="15"/>
        <v>N/A</v>
      </c>
      <c r="J181">
        <f t="shared" si="16"/>
        <v>0</v>
      </c>
      <c r="K181">
        <f t="shared" si="17"/>
        <v>0</v>
      </c>
      <c r="L181">
        <f t="shared" si="18"/>
        <v>0</v>
      </c>
      <c r="M181">
        <f t="shared" si="19"/>
        <v>0</v>
      </c>
      <c r="N181">
        <f t="shared" si="20"/>
        <v>0</v>
      </c>
    </row>
    <row r="182" spans="9:14" x14ac:dyDescent="0.3">
      <c r="I182" t="str">
        <f t="shared" si="15"/>
        <v>N/A</v>
      </c>
      <c r="J182">
        <f t="shared" si="16"/>
        <v>0</v>
      </c>
      <c r="K182">
        <f t="shared" si="17"/>
        <v>0</v>
      </c>
      <c r="L182">
        <f t="shared" si="18"/>
        <v>0</v>
      </c>
      <c r="M182">
        <f t="shared" si="19"/>
        <v>0</v>
      </c>
      <c r="N182">
        <f t="shared" si="20"/>
        <v>0</v>
      </c>
    </row>
    <row r="183" spans="9:14" x14ac:dyDescent="0.3">
      <c r="I183" t="str">
        <f t="shared" si="15"/>
        <v>N/A</v>
      </c>
      <c r="J183">
        <f t="shared" si="16"/>
        <v>0</v>
      </c>
      <c r="K183">
        <f t="shared" si="17"/>
        <v>0</v>
      </c>
      <c r="L183">
        <f t="shared" si="18"/>
        <v>0</v>
      </c>
      <c r="M183">
        <f t="shared" si="19"/>
        <v>0</v>
      </c>
      <c r="N183">
        <f t="shared" si="20"/>
        <v>0</v>
      </c>
    </row>
    <row r="184" spans="9:14" x14ac:dyDescent="0.3">
      <c r="I184" t="str">
        <f t="shared" si="15"/>
        <v>N/A</v>
      </c>
      <c r="J184">
        <f t="shared" si="16"/>
        <v>0</v>
      </c>
      <c r="K184">
        <f t="shared" si="17"/>
        <v>0</v>
      </c>
      <c r="L184">
        <f t="shared" si="18"/>
        <v>0</v>
      </c>
      <c r="M184">
        <f t="shared" si="19"/>
        <v>0</v>
      </c>
      <c r="N184">
        <f t="shared" si="20"/>
        <v>0</v>
      </c>
    </row>
    <row r="185" spans="9:14" x14ac:dyDescent="0.3">
      <c r="I185" t="str">
        <f t="shared" si="15"/>
        <v>N/A</v>
      </c>
      <c r="J185">
        <f t="shared" si="16"/>
        <v>0</v>
      </c>
      <c r="K185">
        <f t="shared" si="17"/>
        <v>0</v>
      </c>
      <c r="L185">
        <f t="shared" si="18"/>
        <v>0</v>
      </c>
      <c r="M185">
        <f t="shared" si="19"/>
        <v>0</v>
      </c>
      <c r="N185">
        <f t="shared" si="20"/>
        <v>0</v>
      </c>
    </row>
    <row r="186" spans="9:14" x14ac:dyDescent="0.3">
      <c r="I186" t="str">
        <f t="shared" si="15"/>
        <v>N/A</v>
      </c>
      <c r="J186">
        <f t="shared" si="16"/>
        <v>0</v>
      </c>
      <c r="K186">
        <f t="shared" si="17"/>
        <v>0</v>
      </c>
      <c r="L186">
        <f t="shared" si="18"/>
        <v>0</v>
      </c>
      <c r="M186">
        <f t="shared" si="19"/>
        <v>0</v>
      </c>
      <c r="N186">
        <f t="shared" si="20"/>
        <v>0</v>
      </c>
    </row>
    <row r="187" spans="9:14" x14ac:dyDescent="0.3">
      <c r="I187" t="str">
        <f t="shared" si="15"/>
        <v>N/A</v>
      </c>
      <c r="J187">
        <f t="shared" si="16"/>
        <v>0</v>
      </c>
      <c r="K187">
        <f t="shared" si="17"/>
        <v>0</v>
      </c>
      <c r="L187">
        <f t="shared" si="18"/>
        <v>0</v>
      </c>
      <c r="M187">
        <f t="shared" si="19"/>
        <v>0</v>
      </c>
      <c r="N187">
        <f t="shared" si="20"/>
        <v>0</v>
      </c>
    </row>
    <row r="188" spans="9:14" x14ac:dyDescent="0.3">
      <c r="I188" t="str">
        <f t="shared" ref="I188:I251" si="21">IF(AND(K188&gt; J188, L188&gt; K188, M188&gt; L188, N188&gt; M188), "pos_trend", IF(AND(K188&lt; J188, L188&lt; K188, M188&lt; L188, N188&lt; M188), "neg_trend", "N/A"))</f>
        <v>N/A</v>
      </c>
      <c r="J188">
        <f t="shared" ref="J188:J251" si="22">IF(TRIM(C188)="-", "N/A", IF(RIGHT(C188,1)="M",1000000*VALUE(LEFT(C188,LEN(C188)-1)),IF(RIGHT(C188,1)="B",1000000000*VALUE(LEFT(C188,LEN(C188)-1)),IF(RIGHT(C188,1)="%",0.01*VALUE(LEFT(C188,LEN(C188)-1)),C188))))</f>
        <v>0</v>
      </c>
      <c r="K188">
        <f t="shared" ref="K188:K251" si="23">IF(TRIM(D188)="-", "N/A", IF(RIGHT(D188,1)="M",1000000*VALUE(LEFT(D188,LEN(D188)-1)),IF(RIGHT(D188,1)="B",1000000000*VALUE(LEFT(D188,LEN(D188)-1)),IF(RIGHT(D188,1)="%",0.01*VALUE(LEFT(D188,LEN(D188)-1)),D188))))</f>
        <v>0</v>
      </c>
      <c r="L188">
        <f t="shared" ref="L188:L251" si="24">IF(TRIM(E188)="-", "N/A", IF(RIGHT(E188,1)="M",1000000*VALUE(LEFT(E188,LEN(E188)-1)),IF(RIGHT(E188,1)="B",1000000000*VALUE(LEFT(E188,LEN(E188)-1)),IF(RIGHT(E188,1)="%",0.01*VALUE(LEFT(E188,LEN(E188)-1)),E188))))</f>
        <v>0</v>
      </c>
      <c r="M188">
        <f t="shared" ref="M188:M251" si="25">IF(TRIM(F188)="-", "N/A", IF(RIGHT(F188,1)="M",1000000*VALUE(LEFT(F188,LEN(F188)-1)),IF(RIGHT(F188,1)="B",1000000000*VALUE(LEFT(F188,LEN(F188)-1)),IF(RIGHT(F188,1)="%",0.01*VALUE(LEFT(F188,LEN(F188)-1)),F188))))</f>
        <v>0</v>
      </c>
      <c r="N188">
        <f t="shared" ref="N188:N251" si="26">IF(TRIM(G188)="-", "N/A", IF(RIGHT(G188,1)="M",1000000*VALUE(LEFT(G188,LEN(G188)-1)),IF(RIGHT(G188,1)="B",1000000000*VALUE(LEFT(G188,LEN(G188)-1)),IF(RIGHT(G188,1)="%",0.01*VALUE(LEFT(G188,LEN(G188)-1)),G188))))</f>
        <v>0</v>
      </c>
    </row>
    <row r="189" spans="9:14" x14ac:dyDescent="0.3">
      <c r="I189" t="str">
        <f t="shared" si="21"/>
        <v>N/A</v>
      </c>
      <c r="J189">
        <f t="shared" si="22"/>
        <v>0</v>
      </c>
      <c r="K189">
        <f t="shared" si="23"/>
        <v>0</v>
      </c>
      <c r="L189">
        <f t="shared" si="24"/>
        <v>0</v>
      </c>
      <c r="M189">
        <f t="shared" si="25"/>
        <v>0</v>
      </c>
      <c r="N189">
        <f t="shared" si="26"/>
        <v>0</v>
      </c>
    </row>
    <row r="190" spans="9:14" x14ac:dyDescent="0.3">
      <c r="I190" t="str">
        <f t="shared" si="21"/>
        <v>N/A</v>
      </c>
      <c r="J190">
        <f t="shared" si="22"/>
        <v>0</v>
      </c>
      <c r="K190">
        <f t="shared" si="23"/>
        <v>0</v>
      </c>
      <c r="L190">
        <f t="shared" si="24"/>
        <v>0</v>
      </c>
      <c r="M190">
        <f t="shared" si="25"/>
        <v>0</v>
      </c>
      <c r="N190">
        <f t="shared" si="26"/>
        <v>0</v>
      </c>
    </row>
    <row r="191" spans="9:14" x14ac:dyDescent="0.3">
      <c r="I191" t="str">
        <f t="shared" si="21"/>
        <v>N/A</v>
      </c>
      <c r="J191">
        <f t="shared" si="22"/>
        <v>0</v>
      </c>
      <c r="K191">
        <f t="shared" si="23"/>
        <v>0</v>
      </c>
      <c r="L191">
        <f t="shared" si="24"/>
        <v>0</v>
      </c>
      <c r="M191">
        <f t="shared" si="25"/>
        <v>0</v>
      </c>
      <c r="N191">
        <f t="shared" si="26"/>
        <v>0</v>
      </c>
    </row>
    <row r="192" spans="9:14" x14ac:dyDescent="0.3">
      <c r="I192" t="str">
        <f t="shared" si="21"/>
        <v>N/A</v>
      </c>
      <c r="J192">
        <f t="shared" si="22"/>
        <v>0</v>
      </c>
      <c r="K192">
        <f t="shared" si="23"/>
        <v>0</v>
      </c>
      <c r="L192">
        <f t="shared" si="24"/>
        <v>0</v>
      </c>
      <c r="M192">
        <f t="shared" si="25"/>
        <v>0</v>
      </c>
      <c r="N192">
        <f t="shared" si="26"/>
        <v>0</v>
      </c>
    </row>
    <row r="193" spans="9:14" x14ac:dyDescent="0.3">
      <c r="I193" t="str">
        <f t="shared" si="21"/>
        <v>N/A</v>
      </c>
      <c r="J193">
        <f t="shared" si="22"/>
        <v>0</v>
      </c>
      <c r="K193">
        <f t="shared" si="23"/>
        <v>0</v>
      </c>
      <c r="L193">
        <f t="shared" si="24"/>
        <v>0</v>
      </c>
      <c r="M193">
        <f t="shared" si="25"/>
        <v>0</v>
      </c>
      <c r="N193">
        <f t="shared" si="26"/>
        <v>0</v>
      </c>
    </row>
    <row r="194" spans="9:14" x14ac:dyDescent="0.3">
      <c r="I194" t="str">
        <f t="shared" si="21"/>
        <v>N/A</v>
      </c>
      <c r="J194">
        <f t="shared" si="22"/>
        <v>0</v>
      </c>
      <c r="K194">
        <f t="shared" si="23"/>
        <v>0</v>
      </c>
      <c r="L194">
        <f t="shared" si="24"/>
        <v>0</v>
      </c>
      <c r="M194">
        <f t="shared" si="25"/>
        <v>0</v>
      </c>
      <c r="N194">
        <f t="shared" si="26"/>
        <v>0</v>
      </c>
    </row>
    <row r="195" spans="9:14" x14ac:dyDescent="0.3">
      <c r="I195" t="str">
        <f t="shared" si="21"/>
        <v>N/A</v>
      </c>
      <c r="J195">
        <f t="shared" si="22"/>
        <v>0</v>
      </c>
      <c r="K195">
        <f t="shared" si="23"/>
        <v>0</v>
      </c>
      <c r="L195">
        <f t="shared" si="24"/>
        <v>0</v>
      </c>
      <c r="M195">
        <f t="shared" si="25"/>
        <v>0</v>
      </c>
      <c r="N195">
        <f t="shared" si="26"/>
        <v>0</v>
      </c>
    </row>
    <row r="196" spans="9:14" x14ac:dyDescent="0.3">
      <c r="I196" t="str">
        <f t="shared" si="21"/>
        <v>N/A</v>
      </c>
      <c r="J196">
        <f t="shared" si="22"/>
        <v>0</v>
      </c>
      <c r="K196">
        <f t="shared" si="23"/>
        <v>0</v>
      </c>
      <c r="L196">
        <f t="shared" si="24"/>
        <v>0</v>
      </c>
      <c r="M196">
        <f t="shared" si="25"/>
        <v>0</v>
      </c>
      <c r="N196">
        <f t="shared" si="26"/>
        <v>0</v>
      </c>
    </row>
    <row r="197" spans="9:14" x14ac:dyDescent="0.3">
      <c r="I197" t="str">
        <f t="shared" si="21"/>
        <v>N/A</v>
      </c>
      <c r="J197">
        <f t="shared" si="22"/>
        <v>0</v>
      </c>
      <c r="K197">
        <f t="shared" si="23"/>
        <v>0</v>
      </c>
      <c r="L197">
        <f t="shared" si="24"/>
        <v>0</v>
      </c>
      <c r="M197">
        <f t="shared" si="25"/>
        <v>0</v>
      </c>
      <c r="N197">
        <f t="shared" si="26"/>
        <v>0</v>
      </c>
    </row>
    <row r="198" spans="9:14" x14ac:dyDescent="0.3">
      <c r="I198" t="str">
        <f t="shared" si="21"/>
        <v>N/A</v>
      </c>
      <c r="J198">
        <f t="shared" si="22"/>
        <v>0</v>
      </c>
      <c r="K198">
        <f t="shared" si="23"/>
        <v>0</v>
      </c>
      <c r="L198">
        <f t="shared" si="24"/>
        <v>0</v>
      </c>
      <c r="M198">
        <f t="shared" si="25"/>
        <v>0</v>
      </c>
      <c r="N198">
        <f t="shared" si="26"/>
        <v>0</v>
      </c>
    </row>
    <row r="199" spans="9:14" x14ac:dyDescent="0.3">
      <c r="I199" t="str">
        <f t="shared" si="21"/>
        <v>N/A</v>
      </c>
      <c r="J199">
        <f t="shared" si="22"/>
        <v>0</v>
      </c>
      <c r="K199">
        <f t="shared" si="23"/>
        <v>0</v>
      </c>
      <c r="L199">
        <f t="shared" si="24"/>
        <v>0</v>
      </c>
      <c r="M199">
        <f t="shared" si="25"/>
        <v>0</v>
      </c>
      <c r="N199">
        <f t="shared" si="26"/>
        <v>0</v>
      </c>
    </row>
    <row r="200" spans="9:14" x14ac:dyDescent="0.3">
      <c r="I200" t="str">
        <f t="shared" si="21"/>
        <v>N/A</v>
      </c>
      <c r="J200">
        <f t="shared" si="22"/>
        <v>0</v>
      </c>
      <c r="K200">
        <f t="shared" si="23"/>
        <v>0</v>
      </c>
      <c r="L200">
        <f t="shared" si="24"/>
        <v>0</v>
      </c>
      <c r="M200">
        <f t="shared" si="25"/>
        <v>0</v>
      </c>
      <c r="N200">
        <f t="shared" si="26"/>
        <v>0</v>
      </c>
    </row>
    <row r="201" spans="9:14" x14ac:dyDescent="0.3">
      <c r="I201" t="str">
        <f t="shared" si="21"/>
        <v>N/A</v>
      </c>
      <c r="J201">
        <f t="shared" si="22"/>
        <v>0</v>
      </c>
      <c r="K201">
        <f t="shared" si="23"/>
        <v>0</v>
      </c>
      <c r="L201">
        <f t="shared" si="24"/>
        <v>0</v>
      </c>
      <c r="M201">
        <f t="shared" si="25"/>
        <v>0</v>
      </c>
      <c r="N201">
        <f t="shared" si="26"/>
        <v>0</v>
      </c>
    </row>
    <row r="202" spans="9:14" x14ac:dyDescent="0.3">
      <c r="I202" t="str">
        <f t="shared" si="21"/>
        <v>N/A</v>
      </c>
      <c r="J202">
        <f t="shared" si="22"/>
        <v>0</v>
      </c>
      <c r="K202">
        <f t="shared" si="23"/>
        <v>0</v>
      </c>
      <c r="L202">
        <f t="shared" si="24"/>
        <v>0</v>
      </c>
      <c r="M202">
        <f t="shared" si="25"/>
        <v>0</v>
      </c>
      <c r="N202">
        <f t="shared" si="26"/>
        <v>0</v>
      </c>
    </row>
    <row r="203" spans="9:14" x14ac:dyDescent="0.3">
      <c r="I203" t="str">
        <f t="shared" si="21"/>
        <v>N/A</v>
      </c>
      <c r="J203">
        <f t="shared" si="22"/>
        <v>0</v>
      </c>
      <c r="K203">
        <f t="shared" si="23"/>
        <v>0</v>
      </c>
      <c r="L203">
        <f t="shared" si="24"/>
        <v>0</v>
      </c>
      <c r="M203">
        <f t="shared" si="25"/>
        <v>0</v>
      </c>
      <c r="N203">
        <f t="shared" si="26"/>
        <v>0</v>
      </c>
    </row>
    <row r="204" spans="9:14" x14ac:dyDescent="0.3">
      <c r="I204" t="str">
        <f t="shared" si="21"/>
        <v>N/A</v>
      </c>
      <c r="J204">
        <f t="shared" si="22"/>
        <v>0</v>
      </c>
      <c r="K204">
        <f t="shared" si="23"/>
        <v>0</v>
      </c>
      <c r="L204">
        <f t="shared" si="24"/>
        <v>0</v>
      </c>
      <c r="M204">
        <f t="shared" si="25"/>
        <v>0</v>
      </c>
      <c r="N204">
        <f t="shared" si="26"/>
        <v>0</v>
      </c>
    </row>
    <row r="205" spans="9:14" x14ac:dyDescent="0.3">
      <c r="I205" t="str">
        <f t="shared" si="21"/>
        <v>N/A</v>
      </c>
      <c r="J205">
        <f t="shared" si="22"/>
        <v>0</v>
      </c>
      <c r="K205">
        <f t="shared" si="23"/>
        <v>0</v>
      </c>
      <c r="L205">
        <f t="shared" si="24"/>
        <v>0</v>
      </c>
      <c r="M205">
        <f t="shared" si="25"/>
        <v>0</v>
      </c>
      <c r="N205">
        <f t="shared" si="26"/>
        <v>0</v>
      </c>
    </row>
    <row r="206" spans="9:14" x14ac:dyDescent="0.3">
      <c r="I206" t="str">
        <f t="shared" si="21"/>
        <v>N/A</v>
      </c>
      <c r="J206">
        <f t="shared" si="22"/>
        <v>0</v>
      </c>
      <c r="K206">
        <f t="shared" si="23"/>
        <v>0</v>
      </c>
      <c r="L206">
        <f t="shared" si="24"/>
        <v>0</v>
      </c>
      <c r="M206">
        <f t="shared" si="25"/>
        <v>0</v>
      </c>
      <c r="N206">
        <f t="shared" si="26"/>
        <v>0</v>
      </c>
    </row>
    <row r="207" spans="9:14" x14ac:dyDescent="0.3">
      <c r="I207" t="str">
        <f t="shared" si="21"/>
        <v>N/A</v>
      </c>
      <c r="J207">
        <f t="shared" si="22"/>
        <v>0</v>
      </c>
      <c r="K207">
        <f t="shared" si="23"/>
        <v>0</v>
      </c>
      <c r="L207">
        <f t="shared" si="24"/>
        <v>0</v>
      </c>
      <c r="M207">
        <f t="shared" si="25"/>
        <v>0</v>
      </c>
      <c r="N207">
        <f t="shared" si="26"/>
        <v>0</v>
      </c>
    </row>
    <row r="208" spans="9:14" x14ac:dyDescent="0.3">
      <c r="I208" t="str">
        <f t="shared" si="21"/>
        <v>N/A</v>
      </c>
      <c r="J208">
        <f t="shared" si="22"/>
        <v>0</v>
      </c>
      <c r="K208">
        <f t="shared" si="23"/>
        <v>0</v>
      </c>
      <c r="L208">
        <f t="shared" si="24"/>
        <v>0</v>
      </c>
      <c r="M208">
        <f t="shared" si="25"/>
        <v>0</v>
      </c>
      <c r="N208">
        <f t="shared" si="26"/>
        <v>0</v>
      </c>
    </row>
    <row r="209" spans="9:14" x14ac:dyDescent="0.3">
      <c r="I209" t="str">
        <f t="shared" si="21"/>
        <v>N/A</v>
      </c>
      <c r="J209">
        <f t="shared" si="22"/>
        <v>0</v>
      </c>
      <c r="K209">
        <f t="shared" si="23"/>
        <v>0</v>
      </c>
      <c r="L209">
        <f t="shared" si="24"/>
        <v>0</v>
      </c>
      <c r="M209">
        <f t="shared" si="25"/>
        <v>0</v>
      </c>
      <c r="N209">
        <f t="shared" si="26"/>
        <v>0</v>
      </c>
    </row>
    <row r="210" spans="9:14" x14ac:dyDescent="0.3">
      <c r="I210" t="str">
        <f t="shared" si="21"/>
        <v>N/A</v>
      </c>
      <c r="J210">
        <f t="shared" si="22"/>
        <v>0</v>
      </c>
      <c r="K210">
        <f t="shared" si="23"/>
        <v>0</v>
      </c>
      <c r="L210">
        <f t="shared" si="24"/>
        <v>0</v>
      </c>
      <c r="M210">
        <f t="shared" si="25"/>
        <v>0</v>
      </c>
      <c r="N210">
        <f t="shared" si="26"/>
        <v>0</v>
      </c>
    </row>
    <row r="211" spans="9:14" x14ac:dyDescent="0.3">
      <c r="I211" t="str">
        <f t="shared" si="21"/>
        <v>N/A</v>
      </c>
      <c r="J211">
        <f t="shared" si="22"/>
        <v>0</v>
      </c>
      <c r="K211">
        <f t="shared" si="23"/>
        <v>0</v>
      </c>
      <c r="L211">
        <f t="shared" si="24"/>
        <v>0</v>
      </c>
      <c r="M211">
        <f t="shared" si="25"/>
        <v>0</v>
      </c>
      <c r="N211">
        <f t="shared" si="26"/>
        <v>0</v>
      </c>
    </row>
    <row r="212" spans="9:14" x14ac:dyDescent="0.3">
      <c r="I212" t="str">
        <f t="shared" si="21"/>
        <v>N/A</v>
      </c>
      <c r="J212">
        <f t="shared" si="22"/>
        <v>0</v>
      </c>
      <c r="K212">
        <f t="shared" si="23"/>
        <v>0</v>
      </c>
      <c r="L212">
        <f t="shared" si="24"/>
        <v>0</v>
      </c>
      <c r="M212">
        <f t="shared" si="25"/>
        <v>0</v>
      </c>
      <c r="N212">
        <f t="shared" si="26"/>
        <v>0</v>
      </c>
    </row>
    <row r="213" spans="9:14" x14ac:dyDescent="0.3">
      <c r="I213" t="str">
        <f t="shared" si="21"/>
        <v>N/A</v>
      </c>
      <c r="J213">
        <f t="shared" si="22"/>
        <v>0</v>
      </c>
      <c r="K213">
        <f t="shared" si="23"/>
        <v>0</v>
      </c>
      <c r="L213">
        <f t="shared" si="24"/>
        <v>0</v>
      </c>
      <c r="M213">
        <f t="shared" si="25"/>
        <v>0</v>
      </c>
      <c r="N213">
        <f t="shared" si="26"/>
        <v>0</v>
      </c>
    </row>
    <row r="214" spans="9:14" x14ac:dyDescent="0.3">
      <c r="I214" t="str">
        <f t="shared" si="21"/>
        <v>N/A</v>
      </c>
      <c r="J214">
        <f t="shared" si="22"/>
        <v>0</v>
      </c>
      <c r="K214">
        <f t="shared" si="23"/>
        <v>0</v>
      </c>
      <c r="L214">
        <f t="shared" si="24"/>
        <v>0</v>
      </c>
      <c r="M214">
        <f t="shared" si="25"/>
        <v>0</v>
      </c>
      <c r="N214">
        <f t="shared" si="26"/>
        <v>0</v>
      </c>
    </row>
    <row r="215" spans="9:14" x14ac:dyDescent="0.3">
      <c r="I215" t="str">
        <f t="shared" si="21"/>
        <v>N/A</v>
      </c>
      <c r="J215">
        <f t="shared" si="22"/>
        <v>0</v>
      </c>
      <c r="K215">
        <f t="shared" si="23"/>
        <v>0</v>
      </c>
      <c r="L215">
        <f t="shared" si="24"/>
        <v>0</v>
      </c>
      <c r="M215">
        <f t="shared" si="25"/>
        <v>0</v>
      </c>
      <c r="N215">
        <f t="shared" si="26"/>
        <v>0</v>
      </c>
    </row>
    <row r="216" spans="9:14" x14ac:dyDescent="0.3">
      <c r="I216" t="str">
        <f t="shared" si="21"/>
        <v>N/A</v>
      </c>
      <c r="J216">
        <f t="shared" si="22"/>
        <v>0</v>
      </c>
      <c r="K216">
        <f t="shared" si="23"/>
        <v>0</v>
      </c>
      <c r="L216">
        <f t="shared" si="24"/>
        <v>0</v>
      </c>
      <c r="M216">
        <f t="shared" si="25"/>
        <v>0</v>
      </c>
      <c r="N216">
        <f t="shared" si="26"/>
        <v>0</v>
      </c>
    </row>
    <row r="217" spans="9:14" x14ac:dyDescent="0.3">
      <c r="I217" t="str">
        <f t="shared" si="21"/>
        <v>N/A</v>
      </c>
      <c r="J217">
        <f t="shared" si="22"/>
        <v>0</v>
      </c>
      <c r="K217">
        <f t="shared" si="23"/>
        <v>0</v>
      </c>
      <c r="L217">
        <f t="shared" si="24"/>
        <v>0</v>
      </c>
      <c r="M217">
        <f t="shared" si="25"/>
        <v>0</v>
      </c>
      <c r="N217">
        <f t="shared" si="26"/>
        <v>0</v>
      </c>
    </row>
    <row r="218" spans="9:14" x14ac:dyDescent="0.3">
      <c r="I218" t="str">
        <f t="shared" si="21"/>
        <v>N/A</v>
      </c>
      <c r="J218">
        <f t="shared" si="22"/>
        <v>0</v>
      </c>
      <c r="K218">
        <f t="shared" si="23"/>
        <v>0</v>
      </c>
      <c r="L218">
        <f t="shared" si="24"/>
        <v>0</v>
      </c>
      <c r="M218">
        <f t="shared" si="25"/>
        <v>0</v>
      </c>
      <c r="N218">
        <f t="shared" si="26"/>
        <v>0</v>
      </c>
    </row>
    <row r="219" spans="9:14" x14ac:dyDescent="0.3">
      <c r="I219" t="str">
        <f t="shared" si="21"/>
        <v>N/A</v>
      </c>
      <c r="J219">
        <f t="shared" si="22"/>
        <v>0</v>
      </c>
      <c r="K219">
        <f t="shared" si="23"/>
        <v>0</v>
      </c>
      <c r="L219">
        <f t="shared" si="24"/>
        <v>0</v>
      </c>
      <c r="M219">
        <f t="shared" si="25"/>
        <v>0</v>
      </c>
      <c r="N219">
        <f t="shared" si="26"/>
        <v>0</v>
      </c>
    </row>
    <row r="220" spans="9:14" x14ac:dyDescent="0.3">
      <c r="I220" t="str">
        <f t="shared" si="21"/>
        <v>N/A</v>
      </c>
      <c r="J220">
        <f t="shared" si="22"/>
        <v>0</v>
      </c>
      <c r="K220">
        <f t="shared" si="23"/>
        <v>0</v>
      </c>
      <c r="L220">
        <f t="shared" si="24"/>
        <v>0</v>
      </c>
      <c r="M220">
        <f t="shared" si="25"/>
        <v>0</v>
      </c>
      <c r="N220">
        <f t="shared" si="26"/>
        <v>0</v>
      </c>
    </row>
    <row r="221" spans="9:14" x14ac:dyDescent="0.3">
      <c r="I221" t="str">
        <f t="shared" si="21"/>
        <v>N/A</v>
      </c>
      <c r="J221">
        <f t="shared" si="22"/>
        <v>0</v>
      </c>
      <c r="K221">
        <f t="shared" si="23"/>
        <v>0</v>
      </c>
      <c r="L221">
        <f t="shared" si="24"/>
        <v>0</v>
      </c>
      <c r="M221">
        <f t="shared" si="25"/>
        <v>0</v>
      </c>
      <c r="N221">
        <f t="shared" si="26"/>
        <v>0</v>
      </c>
    </row>
    <row r="222" spans="9:14" x14ac:dyDescent="0.3">
      <c r="I222" t="str">
        <f t="shared" si="21"/>
        <v>N/A</v>
      </c>
      <c r="J222">
        <f t="shared" si="22"/>
        <v>0</v>
      </c>
      <c r="K222">
        <f t="shared" si="23"/>
        <v>0</v>
      </c>
      <c r="L222">
        <f t="shared" si="24"/>
        <v>0</v>
      </c>
      <c r="M222">
        <f t="shared" si="25"/>
        <v>0</v>
      </c>
      <c r="N222">
        <f t="shared" si="26"/>
        <v>0</v>
      </c>
    </row>
    <row r="223" spans="9:14" x14ac:dyDescent="0.3">
      <c r="I223" t="str">
        <f t="shared" si="21"/>
        <v>N/A</v>
      </c>
      <c r="J223">
        <f t="shared" si="22"/>
        <v>0</v>
      </c>
      <c r="K223">
        <f t="shared" si="23"/>
        <v>0</v>
      </c>
      <c r="L223">
        <f t="shared" si="24"/>
        <v>0</v>
      </c>
      <c r="M223">
        <f t="shared" si="25"/>
        <v>0</v>
      </c>
      <c r="N223">
        <f t="shared" si="26"/>
        <v>0</v>
      </c>
    </row>
    <row r="224" spans="9:14" x14ac:dyDescent="0.3">
      <c r="I224" t="str">
        <f t="shared" si="21"/>
        <v>N/A</v>
      </c>
      <c r="J224">
        <f t="shared" si="22"/>
        <v>0</v>
      </c>
      <c r="K224">
        <f t="shared" si="23"/>
        <v>0</v>
      </c>
      <c r="L224">
        <f t="shared" si="24"/>
        <v>0</v>
      </c>
      <c r="M224">
        <f t="shared" si="25"/>
        <v>0</v>
      </c>
      <c r="N224">
        <f t="shared" si="26"/>
        <v>0</v>
      </c>
    </row>
    <row r="225" spans="9:14" x14ac:dyDescent="0.3">
      <c r="I225" t="str">
        <f t="shared" si="21"/>
        <v>N/A</v>
      </c>
      <c r="J225">
        <f t="shared" si="22"/>
        <v>0</v>
      </c>
      <c r="K225">
        <f t="shared" si="23"/>
        <v>0</v>
      </c>
      <c r="L225">
        <f t="shared" si="24"/>
        <v>0</v>
      </c>
      <c r="M225">
        <f t="shared" si="25"/>
        <v>0</v>
      </c>
      <c r="N225">
        <f t="shared" si="26"/>
        <v>0</v>
      </c>
    </row>
    <row r="226" spans="9:14" x14ac:dyDescent="0.3">
      <c r="I226" t="str">
        <f t="shared" si="21"/>
        <v>N/A</v>
      </c>
      <c r="J226">
        <f t="shared" si="22"/>
        <v>0</v>
      </c>
      <c r="K226">
        <f t="shared" si="23"/>
        <v>0</v>
      </c>
      <c r="L226">
        <f t="shared" si="24"/>
        <v>0</v>
      </c>
      <c r="M226">
        <f t="shared" si="25"/>
        <v>0</v>
      </c>
      <c r="N226">
        <f t="shared" si="26"/>
        <v>0</v>
      </c>
    </row>
    <row r="227" spans="9:14" x14ac:dyDescent="0.3">
      <c r="I227" t="str">
        <f t="shared" si="21"/>
        <v>N/A</v>
      </c>
      <c r="J227">
        <f t="shared" si="22"/>
        <v>0</v>
      </c>
      <c r="K227">
        <f t="shared" si="23"/>
        <v>0</v>
      </c>
      <c r="L227">
        <f t="shared" si="24"/>
        <v>0</v>
      </c>
      <c r="M227">
        <f t="shared" si="25"/>
        <v>0</v>
      </c>
      <c r="N227">
        <f t="shared" si="26"/>
        <v>0</v>
      </c>
    </row>
    <row r="228" spans="9:14" x14ac:dyDescent="0.3">
      <c r="I228" t="str">
        <f t="shared" si="21"/>
        <v>N/A</v>
      </c>
      <c r="J228">
        <f t="shared" si="22"/>
        <v>0</v>
      </c>
      <c r="K228">
        <f t="shared" si="23"/>
        <v>0</v>
      </c>
      <c r="L228">
        <f t="shared" si="24"/>
        <v>0</v>
      </c>
      <c r="M228">
        <f t="shared" si="25"/>
        <v>0</v>
      </c>
      <c r="N228">
        <f t="shared" si="26"/>
        <v>0</v>
      </c>
    </row>
    <row r="229" spans="9:14" x14ac:dyDescent="0.3">
      <c r="I229" t="str">
        <f t="shared" si="21"/>
        <v>N/A</v>
      </c>
      <c r="J229">
        <f t="shared" si="22"/>
        <v>0</v>
      </c>
      <c r="K229">
        <f t="shared" si="23"/>
        <v>0</v>
      </c>
      <c r="L229">
        <f t="shared" si="24"/>
        <v>0</v>
      </c>
      <c r="M229">
        <f t="shared" si="25"/>
        <v>0</v>
      </c>
      <c r="N229">
        <f t="shared" si="26"/>
        <v>0</v>
      </c>
    </row>
    <row r="230" spans="9:14" x14ac:dyDescent="0.3">
      <c r="I230" t="str">
        <f t="shared" si="21"/>
        <v>N/A</v>
      </c>
      <c r="J230">
        <f t="shared" si="22"/>
        <v>0</v>
      </c>
      <c r="K230">
        <f t="shared" si="23"/>
        <v>0</v>
      </c>
      <c r="L230">
        <f t="shared" si="24"/>
        <v>0</v>
      </c>
      <c r="M230">
        <f t="shared" si="25"/>
        <v>0</v>
      </c>
      <c r="N230">
        <f t="shared" si="26"/>
        <v>0</v>
      </c>
    </row>
    <row r="231" spans="9:14" x14ac:dyDescent="0.3">
      <c r="I231" t="str">
        <f t="shared" si="21"/>
        <v>N/A</v>
      </c>
      <c r="J231">
        <f t="shared" si="22"/>
        <v>0</v>
      </c>
      <c r="K231">
        <f t="shared" si="23"/>
        <v>0</v>
      </c>
      <c r="L231">
        <f t="shared" si="24"/>
        <v>0</v>
      </c>
      <c r="M231">
        <f t="shared" si="25"/>
        <v>0</v>
      </c>
      <c r="N231">
        <f t="shared" si="26"/>
        <v>0</v>
      </c>
    </row>
    <row r="232" spans="9:14" x14ac:dyDescent="0.3">
      <c r="I232" t="str">
        <f t="shared" si="21"/>
        <v>N/A</v>
      </c>
      <c r="J232">
        <f t="shared" si="22"/>
        <v>0</v>
      </c>
      <c r="K232">
        <f t="shared" si="23"/>
        <v>0</v>
      </c>
      <c r="L232">
        <f t="shared" si="24"/>
        <v>0</v>
      </c>
      <c r="M232">
        <f t="shared" si="25"/>
        <v>0</v>
      </c>
      <c r="N232">
        <f t="shared" si="26"/>
        <v>0</v>
      </c>
    </row>
    <row r="233" spans="9:14" x14ac:dyDescent="0.3">
      <c r="I233" t="str">
        <f t="shared" si="21"/>
        <v>N/A</v>
      </c>
      <c r="J233">
        <f t="shared" si="22"/>
        <v>0</v>
      </c>
      <c r="K233">
        <f t="shared" si="23"/>
        <v>0</v>
      </c>
      <c r="L233">
        <f t="shared" si="24"/>
        <v>0</v>
      </c>
      <c r="M233">
        <f t="shared" si="25"/>
        <v>0</v>
      </c>
      <c r="N233">
        <f t="shared" si="26"/>
        <v>0</v>
      </c>
    </row>
    <row r="234" spans="9:14" x14ac:dyDescent="0.3">
      <c r="I234" t="str">
        <f t="shared" si="21"/>
        <v>N/A</v>
      </c>
      <c r="J234">
        <f t="shared" si="22"/>
        <v>0</v>
      </c>
      <c r="K234">
        <f t="shared" si="23"/>
        <v>0</v>
      </c>
      <c r="L234">
        <f t="shared" si="24"/>
        <v>0</v>
      </c>
      <c r="M234">
        <f t="shared" si="25"/>
        <v>0</v>
      </c>
      <c r="N234">
        <f t="shared" si="26"/>
        <v>0</v>
      </c>
    </row>
    <row r="235" spans="9:14" x14ac:dyDescent="0.3">
      <c r="I235" t="str">
        <f t="shared" si="21"/>
        <v>N/A</v>
      </c>
      <c r="J235">
        <f t="shared" si="22"/>
        <v>0</v>
      </c>
      <c r="K235">
        <f t="shared" si="23"/>
        <v>0</v>
      </c>
      <c r="L235">
        <f t="shared" si="24"/>
        <v>0</v>
      </c>
      <c r="M235">
        <f t="shared" si="25"/>
        <v>0</v>
      </c>
      <c r="N235">
        <f t="shared" si="26"/>
        <v>0</v>
      </c>
    </row>
    <row r="236" spans="9:14" x14ac:dyDescent="0.3">
      <c r="I236" t="str">
        <f t="shared" si="21"/>
        <v>N/A</v>
      </c>
      <c r="J236">
        <f t="shared" si="22"/>
        <v>0</v>
      </c>
      <c r="K236">
        <f t="shared" si="23"/>
        <v>0</v>
      </c>
      <c r="L236">
        <f t="shared" si="24"/>
        <v>0</v>
      </c>
      <c r="M236">
        <f t="shared" si="25"/>
        <v>0</v>
      </c>
      <c r="N236">
        <f t="shared" si="26"/>
        <v>0</v>
      </c>
    </row>
    <row r="237" spans="9:14" x14ac:dyDescent="0.3">
      <c r="I237" t="str">
        <f t="shared" si="21"/>
        <v>N/A</v>
      </c>
      <c r="J237">
        <f t="shared" si="22"/>
        <v>0</v>
      </c>
      <c r="K237">
        <f t="shared" si="23"/>
        <v>0</v>
      </c>
      <c r="L237">
        <f t="shared" si="24"/>
        <v>0</v>
      </c>
      <c r="M237">
        <f t="shared" si="25"/>
        <v>0</v>
      </c>
      <c r="N237">
        <f t="shared" si="26"/>
        <v>0</v>
      </c>
    </row>
    <row r="238" spans="9:14" x14ac:dyDescent="0.3">
      <c r="I238" t="str">
        <f t="shared" si="21"/>
        <v>N/A</v>
      </c>
      <c r="J238">
        <f t="shared" si="22"/>
        <v>0</v>
      </c>
      <c r="K238">
        <f t="shared" si="23"/>
        <v>0</v>
      </c>
      <c r="L238">
        <f t="shared" si="24"/>
        <v>0</v>
      </c>
      <c r="M238">
        <f t="shared" si="25"/>
        <v>0</v>
      </c>
      <c r="N238">
        <f t="shared" si="26"/>
        <v>0</v>
      </c>
    </row>
    <row r="239" spans="9:14" x14ac:dyDescent="0.3">
      <c r="I239" t="str">
        <f t="shared" si="21"/>
        <v>N/A</v>
      </c>
      <c r="J239">
        <f t="shared" si="22"/>
        <v>0</v>
      </c>
      <c r="K239">
        <f t="shared" si="23"/>
        <v>0</v>
      </c>
      <c r="L239">
        <f t="shared" si="24"/>
        <v>0</v>
      </c>
      <c r="M239">
        <f t="shared" si="25"/>
        <v>0</v>
      </c>
      <c r="N239">
        <f t="shared" si="26"/>
        <v>0</v>
      </c>
    </row>
    <row r="240" spans="9:14" x14ac:dyDescent="0.3">
      <c r="I240" t="str">
        <f t="shared" si="21"/>
        <v>N/A</v>
      </c>
      <c r="J240">
        <f t="shared" si="22"/>
        <v>0</v>
      </c>
      <c r="K240">
        <f t="shared" si="23"/>
        <v>0</v>
      </c>
      <c r="L240">
        <f t="shared" si="24"/>
        <v>0</v>
      </c>
      <c r="M240">
        <f t="shared" si="25"/>
        <v>0</v>
      </c>
      <c r="N240">
        <f t="shared" si="26"/>
        <v>0</v>
      </c>
    </row>
    <row r="241" spans="9:14" x14ac:dyDescent="0.3">
      <c r="I241" t="str">
        <f t="shared" si="21"/>
        <v>N/A</v>
      </c>
      <c r="J241">
        <f t="shared" si="22"/>
        <v>0</v>
      </c>
      <c r="K241">
        <f t="shared" si="23"/>
        <v>0</v>
      </c>
      <c r="L241">
        <f t="shared" si="24"/>
        <v>0</v>
      </c>
      <c r="M241">
        <f t="shared" si="25"/>
        <v>0</v>
      </c>
      <c r="N241">
        <f t="shared" si="26"/>
        <v>0</v>
      </c>
    </row>
    <row r="242" spans="9:14" x14ac:dyDescent="0.3">
      <c r="I242" t="str">
        <f t="shared" si="21"/>
        <v>N/A</v>
      </c>
      <c r="J242">
        <f t="shared" si="22"/>
        <v>0</v>
      </c>
      <c r="K242">
        <f t="shared" si="23"/>
        <v>0</v>
      </c>
      <c r="L242">
        <f t="shared" si="24"/>
        <v>0</v>
      </c>
      <c r="M242">
        <f t="shared" si="25"/>
        <v>0</v>
      </c>
      <c r="N242">
        <f t="shared" si="26"/>
        <v>0</v>
      </c>
    </row>
    <row r="243" spans="9:14" x14ac:dyDescent="0.3">
      <c r="I243" t="str">
        <f t="shared" si="21"/>
        <v>N/A</v>
      </c>
      <c r="J243">
        <f t="shared" si="22"/>
        <v>0</v>
      </c>
      <c r="K243">
        <f t="shared" si="23"/>
        <v>0</v>
      </c>
      <c r="L243">
        <f t="shared" si="24"/>
        <v>0</v>
      </c>
      <c r="M243">
        <f t="shared" si="25"/>
        <v>0</v>
      </c>
      <c r="N243">
        <f t="shared" si="26"/>
        <v>0</v>
      </c>
    </row>
    <row r="244" spans="9:14" x14ac:dyDescent="0.3">
      <c r="I244" t="str">
        <f t="shared" si="21"/>
        <v>N/A</v>
      </c>
      <c r="J244">
        <f t="shared" si="22"/>
        <v>0</v>
      </c>
      <c r="K244">
        <f t="shared" si="23"/>
        <v>0</v>
      </c>
      <c r="L244">
        <f t="shared" si="24"/>
        <v>0</v>
      </c>
      <c r="M244">
        <f t="shared" si="25"/>
        <v>0</v>
      </c>
      <c r="N244">
        <f t="shared" si="26"/>
        <v>0</v>
      </c>
    </row>
    <row r="245" spans="9:14" x14ac:dyDescent="0.3">
      <c r="I245" t="str">
        <f t="shared" si="21"/>
        <v>N/A</v>
      </c>
      <c r="J245">
        <f t="shared" si="22"/>
        <v>0</v>
      </c>
      <c r="K245">
        <f t="shared" si="23"/>
        <v>0</v>
      </c>
      <c r="L245">
        <f t="shared" si="24"/>
        <v>0</v>
      </c>
      <c r="M245">
        <f t="shared" si="25"/>
        <v>0</v>
      </c>
      <c r="N245">
        <f t="shared" si="26"/>
        <v>0</v>
      </c>
    </row>
    <row r="246" spans="9:14" x14ac:dyDescent="0.3">
      <c r="I246" t="str">
        <f t="shared" si="21"/>
        <v>N/A</v>
      </c>
      <c r="J246">
        <f t="shared" si="22"/>
        <v>0</v>
      </c>
      <c r="K246">
        <f t="shared" si="23"/>
        <v>0</v>
      </c>
      <c r="L246">
        <f t="shared" si="24"/>
        <v>0</v>
      </c>
      <c r="M246">
        <f t="shared" si="25"/>
        <v>0</v>
      </c>
      <c r="N246">
        <f t="shared" si="26"/>
        <v>0</v>
      </c>
    </row>
    <row r="247" spans="9:14" x14ac:dyDescent="0.3">
      <c r="I247" t="str">
        <f t="shared" si="21"/>
        <v>N/A</v>
      </c>
      <c r="J247">
        <f t="shared" si="22"/>
        <v>0</v>
      </c>
      <c r="K247">
        <f t="shared" si="23"/>
        <v>0</v>
      </c>
      <c r="L247">
        <f t="shared" si="24"/>
        <v>0</v>
      </c>
      <c r="M247">
        <f t="shared" si="25"/>
        <v>0</v>
      </c>
      <c r="N247">
        <f t="shared" si="26"/>
        <v>0</v>
      </c>
    </row>
    <row r="248" spans="9:14" x14ac:dyDescent="0.3">
      <c r="I248" t="str">
        <f t="shared" si="21"/>
        <v>N/A</v>
      </c>
      <c r="J248">
        <f t="shared" si="22"/>
        <v>0</v>
      </c>
      <c r="K248">
        <f t="shared" si="23"/>
        <v>0</v>
      </c>
      <c r="L248">
        <f t="shared" si="24"/>
        <v>0</v>
      </c>
      <c r="M248">
        <f t="shared" si="25"/>
        <v>0</v>
      </c>
      <c r="N248">
        <f t="shared" si="26"/>
        <v>0</v>
      </c>
    </row>
    <row r="249" spans="9:14" x14ac:dyDescent="0.3">
      <c r="I249" t="str">
        <f t="shared" si="21"/>
        <v>N/A</v>
      </c>
      <c r="J249">
        <f t="shared" si="22"/>
        <v>0</v>
      </c>
      <c r="K249">
        <f t="shared" si="23"/>
        <v>0</v>
      </c>
      <c r="L249">
        <f t="shared" si="24"/>
        <v>0</v>
      </c>
      <c r="M249">
        <f t="shared" si="25"/>
        <v>0</v>
      </c>
      <c r="N249">
        <f t="shared" si="26"/>
        <v>0</v>
      </c>
    </row>
    <row r="250" spans="9:14" x14ac:dyDescent="0.3">
      <c r="I250" t="str">
        <f t="shared" si="21"/>
        <v>N/A</v>
      </c>
      <c r="J250">
        <f t="shared" si="22"/>
        <v>0</v>
      </c>
      <c r="K250">
        <f t="shared" si="23"/>
        <v>0</v>
      </c>
      <c r="L250">
        <f t="shared" si="24"/>
        <v>0</v>
      </c>
      <c r="M250">
        <f t="shared" si="25"/>
        <v>0</v>
      </c>
      <c r="N250">
        <f t="shared" si="26"/>
        <v>0</v>
      </c>
    </row>
    <row r="251" spans="9:14" x14ac:dyDescent="0.3">
      <c r="I251" t="str">
        <f t="shared" si="21"/>
        <v>N/A</v>
      </c>
      <c r="J251">
        <f t="shared" si="22"/>
        <v>0</v>
      </c>
      <c r="K251">
        <f t="shared" si="23"/>
        <v>0</v>
      </c>
      <c r="L251">
        <f t="shared" si="24"/>
        <v>0</v>
      </c>
      <c r="M251">
        <f t="shared" si="25"/>
        <v>0</v>
      </c>
      <c r="N251">
        <f t="shared" si="26"/>
        <v>0</v>
      </c>
    </row>
    <row r="252" spans="9:14" x14ac:dyDescent="0.3">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0</v>
      </c>
      <c r="K252">
        <f t="shared" ref="K252:K315" si="29">IF(TRIM(D252)="-", "N/A", IF(RIGHT(D252,1)="M",1000000*VALUE(LEFT(D252,LEN(D252)-1)),IF(RIGHT(D252,1)="B",1000000000*VALUE(LEFT(D252,LEN(D252)-1)),IF(RIGHT(D252,1)="%",0.01*VALUE(LEFT(D252,LEN(D252)-1)),D252))))</f>
        <v>0</v>
      </c>
      <c r="L252">
        <f t="shared" ref="L252:L315" si="30">IF(TRIM(E252)="-", "N/A", IF(RIGHT(E252,1)="M",1000000*VALUE(LEFT(E252,LEN(E252)-1)),IF(RIGHT(E252,1)="B",1000000000*VALUE(LEFT(E252,LEN(E252)-1)),IF(RIGHT(E252,1)="%",0.01*VALUE(LEFT(E252,LEN(E252)-1)),E252))))</f>
        <v>0</v>
      </c>
      <c r="M252">
        <f t="shared" ref="M252:M315" si="31">IF(TRIM(F252)="-", "N/A", IF(RIGHT(F252,1)="M",1000000*VALUE(LEFT(F252,LEN(F252)-1)),IF(RIGHT(F252,1)="B",1000000000*VALUE(LEFT(F252,LEN(F252)-1)),IF(RIGHT(F252,1)="%",0.01*VALUE(LEFT(F252,LEN(F252)-1)),F252))))</f>
        <v>0</v>
      </c>
      <c r="N252">
        <f t="shared" ref="N252:N315" si="32">IF(TRIM(G252)="-", "N/A", IF(RIGHT(G252,1)="M",1000000*VALUE(LEFT(G252,LEN(G252)-1)),IF(RIGHT(G252,1)="B",1000000000*VALUE(LEFT(G252,LEN(G252)-1)),IF(RIGHT(G252,1)="%",0.01*VALUE(LEFT(G252,LEN(G252)-1)),G252))))</f>
        <v>0</v>
      </c>
    </row>
    <row r="253" spans="9:14" x14ac:dyDescent="0.3">
      <c r="I253" t="str">
        <f t="shared" si="27"/>
        <v>N/A</v>
      </c>
      <c r="J253">
        <f t="shared" si="28"/>
        <v>0</v>
      </c>
      <c r="K253">
        <f t="shared" si="29"/>
        <v>0</v>
      </c>
      <c r="L253">
        <f t="shared" si="30"/>
        <v>0</v>
      </c>
      <c r="M253">
        <f t="shared" si="31"/>
        <v>0</v>
      </c>
      <c r="N253">
        <f t="shared" si="32"/>
        <v>0</v>
      </c>
    </row>
    <row r="254" spans="9:14" x14ac:dyDescent="0.3">
      <c r="I254" t="str">
        <f t="shared" si="27"/>
        <v>N/A</v>
      </c>
      <c r="J254">
        <f t="shared" si="28"/>
        <v>0</v>
      </c>
      <c r="K254">
        <f t="shared" si="29"/>
        <v>0</v>
      </c>
      <c r="L254">
        <f t="shared" si="30"/>
        <v>0</v>
      </c>
      <c r="M254">
        <f t="shared" si="31"/>
        <v>0</v>
      </c>
      <c r="N254">
        <f t="shared" si="32"/>
        <v>0</v>
      </c>
    </row>
    <row r="255" spans="9:14" x14ac:dyDescent="0.3">
      <c r="I255" t="str">
        <f t="shared" si="27"/>
        <v>N/A</v>
      </c>
      <c r="J255">
        <f t="shared" si="28"/>
        <v>0</v>
      </c>
      <c r="K255">
        <f t="shared" si="29"/>
        <v>0</v>
      </c>
      <c r="L255">
        <f t="shared" si="30"/>
        <v>0</v>
      </c>
      <c r="M255">
        <f t="shared" si="31"/>
        <v>0</v>
      </c>
      <c r="N255">
        <f t="shared" si="32"/>
        <v>0</v>
      </c>
    </row>
    <row r="256" spans="9:14" x14ac:dyDescent="0.3">
      <c r="I256" t="str">
        <f t="shared" si="27"/>
        <v>N/A</v>
      </c>
      <c r="J256">
        <f t="shared" si="28"/>
        <v>0</v>
      </c>
      <c r="K256">
        <f t="shared" si="29"/>
        <v>0</v>
      </c>
      <c r="L256">
        <f t="shared" si="30"/>
        <v>0</v>
      </c>
      <c r="M256">
        <f t="shared" si="31"/>
        <v>0</v>
      </c>
      <c r="N256">
        <f t="shared" si="32"/>
        <v>0</v>
      </c>
    </row>
    <row r="257" spans="9:14" x14ac:dyDescent="0.3">
      <c r="I257" t="str">
        <f t="shared" si="27"/>
        <v>N/A</v>
      </c>
      <c r="J257">
        <f t="shared" si="28"/>
        <v>0</v>
      </c>
      <c r="K257">
        <f t="shared" si="29"/>
        <v>0</v>
      </c>
      <c r="L257">
        <f t="shared" si="30"/>
        <v>0</v>
      </c>
      <c r="M257">
        <f t="shared" si="31"/>
        <v>0</v>
      </c>
      <c r="N257">
        <f t="shared" si="32"/>
        <v>0</v>
      </c>
    </row>
    <row r="258" spans="9:14" x14ac:dyDescent="0.3">
      <c r="I258" t="str">
        <f t="shared" si="27"/>
        <v>N/A</v>
      </c>
      <c r="J258">
        <f t="shared" si="28"/>
        <v>0</v>
      </c>
      <c r="K258">
        <f t="shared" si="29"/>
        <v>0</v>
      </c>
      <c r="L258">
        <f t="shared" si="30"/>
        <v>0</v>
      </c>
      <c r="M258">
        <f t="shared" si="31"/>
        <v>0</v>
      </c>
      <c r="N258">
        <f t="shared" si="32"/>
        <v>0</v>
      </c>
    </row>
    <row r="259" spans="9:14" x14ac:dyDescent="0.3">
      <c r="I259" t="str">
        <f t="shared" si="27"/>
        <v>N/A</v>
      </c>
      <c r="J259">
        <f t="shared" si="28"/>
        <v>0</v>
      </c>
      <c r="K259">
        <f t="shared" si="29"/>
        <v>0</v>
      </c>
      <c r="L259">
        <f t="shared" si="30"/>
        <v>0</v>
      </c>
      <c r="M259">
        <f t="shared" si="31"/>
        <v>0</v>
      </c>
      <c r="N259">
        <f t="shared" si="32"/>
        <v>0</v>
      </c>
    </row>
    <row r="260" spans="9:14" x14ac:dyDescent="0.3">
      <c r="I260" t="str">
        <f t="shared" si="27"/>
        <v>N/A</v>
      </c>
      <c r="J260">
        <f t="shared" si="28"/>
        <v>0</v>
      </c>
      <c r="K260">
        <f t="shared" si="29"/>
        <v>0</v>
      </c>
      <c r="L260">
        <f t="shared" si="30"/>
        <v>0</v>
      </c>
      <c r="M260">
        <f t="shared" si="31"/>
        <v>0</v>
      </c>
      <c r="N260">
        <f t="shared" si="32"/>
        <v>0</v>
      </c>
    </row>
    <row r="261" spans="9:14" x14ac:dyDescent="0.3">
      <c r="I261" t="str">
        <f t="shared" si="27"/>
        <v>N/A</v>
      </c>
      <c r="J261">
        <f t="shared" si="28"/>
        <v>0</v>
      </c>
      <c r="K261">
        <f t="shared" si="29"/>
        <v>0</v>
      </c>
      <c r="L261">
        <f t="shared" si="30"/>
        <v>0</v>
      </c>
      <c r="M261">
        <f t="shared" si="31"/>
        <v>0</v>
      </c>
      <c r="N261">
        <f t="shared" si="32"/>
        <v>0</v>
      </c>
    </row>
    <row r="262" spans="9:14" x14ac:dyDescent="0.3">
      <c r="I262" t="str">
        <f t="shared" si="27"/>
        <v>N/A</v>
      </c>
      <c r="J262">
        <f t="shared" si="28"/>
        <v>0</v>
      </c>
      <c r="K262">
        <f t="shared" si="29"/>
        <v>0</v>
      </c>
      <c r="L262">
        <f t="shared" si="30"/>
        <v>0</v>
      </c>
      <c r="M262">
        <f t="shared" si="31"/>
        <v>0</v>
      </c>
      <c r="N262">
        <f t="shared" si="32"/>
        <v>0</v>
      </c>
    </row>
    <row r="263" spans="9:14" x14ac:dyDescent="0.3">
      <c r="I263" t="str">
        <f t="shared" si="27"/>
        <v>N/A</v>
      </c>
      <c r="J263">
        <f t="shared" si="28"/>
        <v>0</v>
      </c>
      <c r="K263">
        <f t="shared" si="29"/>
        <v>0</v>
      </c>
      <c r="L263">
        <f t="shared" si="30"/>
        <v>0</v>
      </c>
      <c r="M263">
        <f t="shared" si="31"/>
        <v>0</v>
      </c>
      <c r="N263">
        <f t="shared" si="32"/>
        <v>0</v>
      </c>
    </row>
    <row r="264" spans="9:14" x14ac:dyDescent="0.3">
      <c r="I264" t="str">
        <f t="shared" si="27"/>
        <v>N/A</v>
      </c>
      <c r="J264">
        <f t="shared" si="28"/>
        <v>0</v>
      </c>
      <c r="K264">
        <f t="shared" si="29"/>
        <v>0</v>
      </c>
      <c r="L264">
        <f t="shared" si="30"/>
        <v>0</v>
      </c>
      <c r="M264">
        <f t="shared" si="31"/>
        <v>0</v>
      </c>
      <c r="N264">
        <f t="shared" si="32"/>
        <v>0</v>
      </c>
    </row>
    <row r="265" spans="9:14" x14ac:dyDescent="0.3">
      <c r="I265" t="str">
        <f t="shared" si="27"/>
        <v>N/A</v>
      </c>
      <c r="J265">
        <f t="shared" si="28"/>
        <v>0</v>
      </c>
      <c r="K265">
        <f t="shared" si="29"/>
        <v>0</v>
      </c>
      <c r="L265">
        <f t="shared" si="30"/>
        <v>0</v>
      </c>
      <c r="M265">
        <f t="shared" si="31"/>
        <v>0</v>
      </c>
      <c r="N265">
        <f t="shared" si="32"/>
        <v>0</v>
      </c>
    </row>
    <row r="266" spans="9:14" x14ac:dyDescent="0.3">
      <c r="I266" t="str">
        <f t="shared" si="27"/>
        <v>N/A</v>
      </c>
      <c r="J266">
        <f t="shared" si="28"/>
        <v>0</v>
      </c>
      <c r="K266">
        <f t="shared" si="29"/>
        <v>0</v>
      </c>
      <c r="L266">
        <f t="shared" si="30"/>
        <v>0</v>
      </c>
      <c r="M266">
        <f t="shared" si="31"/>
        <v>0</v>
      </c>
      <c r="N266">
        <f t="shared" si="32"/>
        <v>0</v>
      </c>
    </row>
    <row r="267" spans="9:14" x14ac:dyDescent="0.3">
      <c r="I267" t="str">
        <f t="shared" si="27"/>
        <v>N/A</v>
      </c>
      <c r="J267">
        <f t="shared" si="28"/>
        <v>0</v>
      </c>
      <c r="K267">
        <f t="shared" si="29"/>
        <v>0</v>
      </c>
      <c r="L267">
        <f t="shared" si="30"/>
        <v>0</v>
      </c>
      <c r="M267">
        <f t="shared" si="31"/>
        <v>0</v>
      </c>
      <c r="N267">
        <f t="shared" si="32"/>
        <v>0</v>
      </c>
    </row>
    <row r="268" spans="9:14" x14ac:dyDescent="0.3">
      <c r="I268" t="str">
        <f t="shared" si="27"/>
        <v>N/A</v>
      </c>
      <c r="J268">
        <f t="shared" si="28"/>
        <v>0</v>
      </c>
      <c r="K268">
        <f t="shared" si="29"/>
        <v>0</v>
      </c>
      <c r="L268">
        <f t="shared" si="30"/>
        <v>0</v>
      </c>
      <c r="M268">
        <f t="shared" si="31"/>
        <v>0</v>
      </c>
      <c r="N268">
        <f t="shared" si="32"/>
        <v>0</v>
      </c>
    </row>
    <row r="269" spans="9:14" x14ac:dyDescent="0.3">
      <c r="I269" t="str">
        <f t="shared" si="27"/>
        <v>N/A</v>
      </c>
      <c r="J269">
        <f t="shared" si="28"/>
        <v>0</v>
      </c>
      <c r="K269">
        <f t="shared" si="29"/>
        <v>0</v>
      </c>
      <c r="L269">
        <f t="shared" si="30"/>
        <v>0</v>
      </c>
      <c r="M269">
        <f t="shared" si="31"/>
        <v>0</v>
      </c>
      <c r="N269">
        <f t="shared" si="32"/>
        <v>0</v>
      </c>
    </row>
    <row r="270" spans="9:14" x14ac:dyDescent="0.3">
      <c r="I270" t="str">
        <f t="shared" si="27"/>
        <v>N/A</v>
      </c>
      <c r="J270">
        <f t="shared" si="28"/>
        <v>0</v>
      </c>
      <c r="K270">
        <f t="shared" si="29"/>
        <v>0</v>
      </c>
      <c r="L270">
        <f t="shared" si="30"/>
        <v>0</v>
      </c>
      <c r="M270">
        <f t="shared" si="31"/>
        <v>0</v>
      </c>
      <c r="N270">
        <f t="shared" si="32"/>
        <v>0</v>
      </c>
    </row>
    <row r="271" spans="9:14" x14ac:dyDescent="0.3">
      <c r="I271" t="str">
        <f t="shared" si="27"/>
        <v>N/A</v>
      </c>
      <c r="J271">
        <f t="shared" si="28"/>
        <v>0</v>
      </c>
      <c r="K271">
        <f t="shared" si="29"/>
        <v>0</v>
      </c>
      <c r="L271">
        <f t="shared" si="30"/>
        <v>0</v>
      </c>
      <c r="M271">
        <f t="shared" si="31"/>
        <v>0</v>
      </c>
      <c r="N271">
        <f t="shared" si="32"/>
        <v>0</v>
      </c>
    </row>
    <row r="272" spans="9:14" x14ac:dyDescent="0.3">
      <c r="I272" t="str">
        <f t="shared" si="27"/>
        <v>N/A</v>
      </c>
      <c r="J272">
        <f t="shared" si="28"/>
        <v>0</v>
      </c>
      <c r="K272">
        <f t="shared" si="29"/>
        <v>0</v>
      </c>
      <c r="L272">
        <f t="shared" si="30"/>
        <v>0</v>
      </c>
      <c r="M272">
        <f t="shared" si="31"/>
        <v>0</v>
      </c>
      <c r="N272">
        <f t="shared" si="32"/>
        <v>0</v>
      </c>
    </row>
    <row r="273" spans="9:14" x14ac:dyDescent="0.3">
      <c r="I273" t="str">
        <f t="shared" si="27"/>
        <v>N/A</v>
      </c>
      <c r="J273">
        <f t="shared" si="28"/>
        <v>0</v>
      </c>
      <c r="K273">
        <f t="shared" si="29"/>
        <v>0</v>
      </c>
      <c r="L273">
        <f t="shared" si="30"/>
        <v>0</v>
      </c>
      <c r="M273">
        <f t="shared" si="31"/>
        <v>0</v>
      </c>
      <c r="N273">
        <f t="shared" si="32"/>
        <v>0</v>
      </c>
    </row>
    <row r="274" spans="9:14" x14ac:dyDescent="0.3">
      <c r="I274" t="str">
        <f t="shared" si="27"/>
        <v>N/A</v>
      </c>
      <c r="J274">
        <f t="shared" si="28"/>
        <v>0</v>
      </c>
      <c r="K274">
        <f t="shared" si="29"/>
        <v>0</v>
      </c>
      <c r="L274">
        <f t="shared" si="30"/>
        <v>0</v>
      </c>
      <c r="M274">
        <f t="shared" si="31"/>
        <v>0</v>
      </c>
      <c r="N274">
        <f t="shared" si="32"/>
        <v>0</v>
      </c>
    </row>
    <row r="275" spans="9:14" x14ac:dyDescent="0.3">
      <c r="I275" t="str">
        <f t="shared" si="27"/>
        <v>N/A</v>
      </c>
      <c r="J275">
        <f t="shared" si="28"/>
        <v>0</v>
      </c>
      <c r="K275">
        <f t="shared" si="29"/>
        <v>0</v>
      </c>
      <c r="L275">
        <f t="shared" si="30"/>
        <v>0</v>
      </c>
      <c r="M275">
        <f t="shared" si="31"/>
        <v>0</v>
      </c>
      <c r="N275">
        <f t="shared" si="32"/>
        <v>0</v>
      </c>
    </row>
    <row r="276" spans="9:14" x14ac:dyDescent="0.3">
      <c r="I276" t="str">
        <f t="shared" si="27"/>
        <v>N/A</v>
      </c>
      <c r="J276">
        <f t="shared" si="28"/>
        <v>0</v>
      </c>
      <c r="K276">
        <f t="shared" si="29"/>
        <v>0</v>
      </c>
      <c r="L276">
        <f t="shared" si="30"/>
        <v>0</v>
      </c>
      <c r="M276">
        <f t="shared" si="31"/>
        <v>0</v>
      </c>
      <c r="N276">
        <f t="shared" si="32"/>
        <v>0</v>
      </c>
    </row>
    <row r="277" spans="9:14" x14ac:dyDescent="0.3">
      <c r="I277" t="str">
        <f t="shared" si="27"/>
        <v>N/A</v>
      </c>
      <c r="J277">
        <f t="shared" si="28"/>
        <v>0</v>
      </c>
      <c r="K277">
        <f t="shared" si="29"/>
        <v>0</v>
      </c>
      <c r="L277">
        <f t="shared" si="30"/>
        <v>0</v>
      </c>
      <c r="M277">
        <f t="shared" si="31"/>
        <v>0</v>
      </c>
      <c r="N277">
        <f t="shared" si="32"/>
        <v>0</v>
      </c>
    </row>
    <row r="278" spans="9:14" x14ac:dyDescent="0.3">
      <c r="I278" t="str">
        <f t="shared" si="27"/>
        <v>N/A</v>
      </c>
      <c r="J278">
        <f t="shared" si="28"/>
        <v>0</v>
      </c>
      <c r="K278">
        <f t="shared" si="29"/>
        <v>0</v>
      </c>
      <c r="L278">
        <f t="shared" si="30"/>
        <v>0</v>
      </c>
      <c r="M278">
        <f t="shared" si="31"/>
        <v>0</v>
      </c>
      <c r="N278">
        <f t="shared" si="32"/>
        <v>0</v>
      </c>
    </row>
    <row r="279" spans="9:14" x14ac:dyDescent="0.3">
      <c r="I279" t="str">
        <f t="shared" si="27"/>
        <v>N/A</v>
      </c>
      <c r="J279">
        <f t="shared" si="28"/>
        <v>0</v>
      </c>
      <c r="K279">
        <f t="shared" si="29"/>
        <v>0</v>
      </c>
      <c r="L279">
        <f t="shared" si="30"/>
        <v>0</v>
      </c>
      <c r="M279">
        <f t="shared" si="31"/>
        <v>0</v>
      </c>
      <c r="N279">
        <f t="shared" si="32"/>
        <v>0</v>
      </c>
    </row>
    <row r="280" spans="9:14" x14ac:dyDescent="0.3">
      <c r="I280" t="str">
        <f t="shared" si="27"/>
        <v>N/A</v>
      </c>
      <c r="J280">
        <f t="shared" si="28"/>
        <v>0</v>
      </c>
      <c r="K280">
        <f t="shared" si="29"/>
        <v>0</v>
      </c>
      <c r="L280">
        <f t="shared" si="30"/>
        <v>0</v>
      </c>
      <c r="M280">
        <f t="shared" si="31"/>
        <v>0</v>
      </c>
      <c r="N280">
        <f t="shared" si="32"/>
        <v>0</v>
      </c>
    </row>
    <row r="281" spans="9:14" x14ac:dyDescent="0.3">
      <c r="I281" t="str">
        <f t="shared" si="27"/>
        <v>N/A</v>
      </c>
      <c r="J281">
        <f t="shared" si="28"/>
        <v>0</v>
      </c>
      <c r="K281">
        <f t="shared" si="29"/>
        <v>0</v>
      </c>
      <c r="L281">
        <f t="shared" si="30"/>
        <v>0</v>
      </c>
      <c r="M281">
        <f t="shared" si="31"/>
        <v>0</v>
      </c>
      <c r="N281">
        <f t="shared" si="32"/>
        <v>0</v>
      </c>
    </row>
    <row r="282" spans="9:14" x14ac:dyDescent="0.3">
      <c r="I282" t="str">
        <f t="shared" si="27"/>
        <v>N/A</v>
      </c>
      <c r="J282">
        <f t="shared" si="28"/>
        <v>0</v>
      </c>
      <c r="K282">
        <f t="shared" si="29"/>
        <v>0</v>
      </c>
      <c r="L282">
        <f t="shared" si="30"/>
        <v>0</v>
      </c>
      <c r="M282">
        <f t="shared" si="31"/>
        <v>0</v>
      </c>
      <c r="N282">
        <f t="shared" si="32"/>
        <v>0</v>
      </c>
    </row>
    <row r="283" spans="9:14" x14ac:dyDescent="0.3">
      <c r="I283" t="str">
        <f t="shared" si="27"/>
        <v>N/A</v>
      </c>
      <c r="J283">
        <f t="shared" si="28"/>
        <v>0</v>
      </c>
      <c r="K283">
        <f t="shared" si="29"/>
        <v>0</v>
      </c>
      <c r="L283">
        <f t="shared" si="30"/>
        <v>0</v>
      </c>
      <c r="M283">
        <f t="shared" si="31"/>
        <v>0</v>
      </c>
      <c r="N283">
        <f t="shared" si="32"/>
        <v>0</v>
      </c>
    </row>
    <row r="284" spans="9:14" x14ac:dyDescent="0.3">
      <c r="I284" t="str">
        <f t="shared" si="27"/>
        <v>N/A</v>
      </c>
      <c r="J284">
        <f t="shared" si="28"/>
        <v>0</v>
      </c>
      <c r="K284">
        <f t="shared" si="29"/>
        <v>0</v>
      </c>
      <c r="L284">
        <f t="shared" si="30"/>
        <v>0</v>
      </c>
      <c r="M284">
        <f t="shared" si="31"/>
        <v>0</v>
      </c>
      <c r="N284">
        <f t="shared" si="32"/>
        <v>0</v>
      </c>
    </row>
    <row r="285" spans="9:14" x14ac:dyDescent="0.3">
      <c r="I285" t="str">
        <f t="shared" si="27"/>
        <v>N/A</v>
      </c>
      <c r="J285">
        <f t="shared" si="28"/>
        <v>0</v>
      </c>
      <c r="K285">
        <f t="shared" si="29"/>
        <v>0</v>
      </c>
      <c r="L285">
        <f t="shared" si="30"/>
        <v>0</v>
      </c>
      <c r="M285">
        <f t="shared" si="31"/>
        <v>0</v>
      </c>
      <c r="N285">
        <f t="shared" si="32"/>
        <v>0</v>
      </c>
    </row>
    <row r="286" spans="9:14" x14ac:dyDescent="0.3">
      <c r="I286" t="str">
        <f t="shared" si="27"/>
        <v>N/A</v>
      </c>
      <c r="J286">
        <f t="shared" si="28"/>
        <v>0</v>
      </c>
      <c r="K286">
        <f t="shared" si="29"/>
        <v>0</v>
      </c>
      <c r="L286">
        <f t="shared" si="30"/>
        <v>0</v>
      </c>
      <c r="M286">
        <f t="shared" si="31"/>
        <v>0</v>
      </c>
      <c r="N286">
        <f t="shared" si="32"/>
        <v>0</v>
      </c>
    </row>
    <row r="287" spans="9:14" x14ac:dyDescent="0.3">
      <c r="I287" t="str">
        <f t="shared" si="27"/>
        <v>N/A</v>
      </c>
      <c r="J287">
        <f t="shared" si="28"/>
        <v>0</v>
      </c>
      <c r="K287">
        <f t="shared" si="29"/>
        <v>0</v>
      </c>
      <c r="L287">
        <f t="shared" si="30"/>
        <v>0</v>
      </c>
      <c r="M287">
        <f t="shared" si="31"/>
        <v>0</v>
      </c>
      <c r="N287">
        <f t="shared" si="32"/>
        <v>0</v>
      </c>
    </row>
    <row r="288" spans="9:14" x14ac:dyDescent="0.3">
      <c r="I288" t="str">
        <f t="shared" si="27"/>
        <v>N/A</v>
      </c>
      <c r="J288">
        <f t="shared" si="28"/>
        <v>0</v>
      </c>
      <c r="K288">
        <f t="shared" si="29"/>
        <v>0</v>
      </c>
      <c r="L288">
        <f t="shared" si="30"/>
        <v>0</v>
      </c>
      <c r="M288">
        <f t="shared" si="31"/>
        <v>0</v>
      </c>
      <c r="N288">
        <f t="shared" si="32"/>
        <v>0</v>
      </c>
    </row>
    <row r="289" spans="9:14" x14ac:dyDescent="0.3">
      <c r="I289" t="str">
        <f t="shared" si="27"/>
        <v>N/A</v>
      </c>
      <c r="J289">
        <f t="shared" si="28"/>
        <v>0</v>
      </c>
      <c r="K289">
        <f t="shared" si="29"/>
        <v>0</v>
      </c>
      <c r="L289">
        <f t="shared" si="30"/>
        <v>0</v>
      </c>
      <c r="M289">
        <f t="shared" si="31"/>
        <v>0</v>
      </c>
      <c r="N289">
        <f t="shared" si="32"/>
        <v>0</v>
      </c>
    </row>
    <row r="290" spans="9:14" x14ac:dyDescent="0.3">
      <c r="I290" t="str">
        <f t="shared" si="27"/>
        <v>N/A</v>
      </c>
      <c r="J290">
        <f t="shared" si="28"/>
        <v>0</v>
      </c>
      <c r="K290">
        <f t="shared" si="29"/>
        <v>0</v>
      </c>
      <c r="L290">
        <f t="shared" si="30"/>
        <v>0</v>
      </c>
      <c r="M290">
        <f t="shared" si="31"/>
        <v>0</v>
      </c>
      <c r="N290">
        <f t="shared" si="32"/>
        <v>0</v>
      </c>
    </row>
    <row r="291" spans="9:14" x14ac:dyDescent="0.3">
      <c r="I291" t="str">
        <f t="shared" si="27"/>
        <v>N/A</v>
      </c>
      <c r="J291">
        <f t="shared" si="28"/>
        <v>0</v>
      </c>
      <c r="K291">
        <f t="shared" si="29"/>
        <v>0</v>
      </c>
      <c r="L291">
        <f t="shared" si="30"/>
        <v>0</v>
      </c>
      <c r="M291">
        <f t="shared" si="31"/>
        <v>0</v>
      </c>
      <c r="N291">
        <f t="shared" si="32"/>
        <v>0</v>
      </c>
    </row>
    <row r="292" spans="9:14" x14ac:dyDescent="0.3">
      <c r="I292" t="str">
        <f t="shared" si="27"/>
        <v>N/A</v>
      </c>
      <c r="J292">
        <f t="shared" si="28"/>
        <v>0</v>
      </c>
      <c r="K292">
        <f t="shared" si="29"/>
        <v>0</v>
      </c>
      <c r="L292">
        <f t="shared" si="30"/>
        <v>0</v>
      </c>
      <c r="M292">
        <f t="shared" si="31"/>
        <v>0</v>
      </c>
      <c r="N292">
        <f t="shared" si="32"/>
        <v>0</v>
      </c>
    </row>
    <row r="293" spans="9:14" x14ac:dyDescent="0.3">
      <c r="I293" t="str">
        <f t="shared" si="27"/>
        <v>N/A</v>
      </c>
      <c r="J293">
        <f t="shared" si="28"/>
        <v>0</v>
      </c>
      <c r="K293">
        <f t="shared" si="29"/>
        <v>0</v>
      </c>
      <c r="L293">
        <f t="shared" si="30"/>
        <v>0</v>
      </c>
      <c r="M293">
        <f t="shared" si="31"/>
        <v>0</v>
      </c>
      <c r="N293">
        <f t="shared" si="32"/>
        <v>0</v>
      </c>
    </row>
    <row r="294" spans="9:14" x14ac:dyDescent="0.3">
      <c r="I294" t="str">
        <f t="shared" si="27"/>
        <v>N/A</v>
      </c>
      <c r="J294">
        <f t="shared" si="28"/>
        <v>0</v>
      </c>
      <c r="K294">
        <f t="shared" si="29"/>
        <v>0</v>
      </c>
      <c r="L294">
        <f t="shared" si="30"/>
        <v>0</v>
      </c>
      <c r="M294">
        <f t="shared" si="31"/>
        <v>0</v>
      </c>
      <c r="N294">
        <f t="shared" si="32"/>
        <v>0</v>
      </c>
    </row>
    <row r="295" spans="9:14" x14ac:dyDescent="0.3">
      <c r="I295" t="str">
        <f t="shared" si="27"/>
        <v>N/A</v>
      </c>
      <c r="J295">
        <f t="shared" si="28"/>
        <v>0</v>
      </c>
      <c r="K295">
        <f t="shared" si="29"/>
        <v>0</v>
      </c>
      <c r="L295">
        <f t="shared" si="30"/>
        <v>0</v>
      </c>
      <c r="M295">
        <f t="shared" si="31"/>
        <v>0</v>
      </c>
      <c r="N295">
        <f t="shared" si="32"/>
        <v>0</v>
      </c>
    </row>
    <row r="296" spans="9:14" x14ac:dyDescent="0.3">
      <c r="I296" t="str">
        <f t="shared" si="27"/>
        <v>N/A</v>
      </c>
      <c r="J296">
        <f t="shared" si="28"/>
        <v>0</v>
      </c>
      <c r="K296">
        <f t="shared" si="29"/>
        <v>0</v>
      </c>
      <c r="L296">
        <f t="shared" si="30"/>
        <v>0</v>
      </c>
      <c r="M296">
        <f t="shared" si="31"/>
        <v>0</v>
      </c>
      <c r="N296">
        <f t="shared" si="32"/>
        <v>0</v>
      </c>
    </row>
    <row r="297" spans="9:14" x14ac:dyDescent="0.3">
      <c r="I297" t="str">
        <f t="shared" si="27"/>
        <v>N/A</v>
      </c>
      <c r="J297">
        <f t="shared" si="28"/>
        <v>0</v>
      </c>
      <c r="K297">
        <f t="shared" si="29"/>
        <v>0</v>
      </c>
      <c r="L297">
        <f t="shared" si="30"/>
        <v>0</v>
      </c>
      <c r="M297">
        <f t="shared" si="31"/>
        <v>0</v>
      </c>
      <c r="N297">
        <f t="shared" si="32"/>
        <v>0</v>
      </c>
    </row>
    <row r="298" spans="9:14" x14ac:dyDescent="0.3">
      <c r="I298" t="str">
        <f t="shared" si="27"/>
        <v>N/A</v>
      </c>
      <c r="J298">
        <f t="shared" si="28"/>
        <v>0</v>
      </c>
      <c r="K298">
        <f t="shared" si="29"/>
        <v>0</v>
      </c>
      <c r="L298">
        <f t="shared" si="30"/>
        <v>0</v>
      </c>
      <c r="M298">
        <f t="shared" si="31"/>
        <v>0</v>
      </c>
      <c r="N298">
        <f t="shared" si="32"/>
        <v>0</v>
      </c>
    </row>
    <row r="299" spans="9:14" x14ac:dyDescent="0.3">
      <c r="I299" t="str">
        <f t="shared" si="27"/>
        <v>N/A</v>
      </c>
      <c r="J299">
        <f t="shared" si="28"/>
        <v>0</v>
      </c>
      <c r="K299">
        <f t="shared" si="29"/>
        <v>0</v>
      </c>
      <c r="L299">
        <f t="shared" si="30"/>
        <v>0</v>
      </c>
      <c r="M299">
        <f t="shared" si="31"/>
        <v>0</v>
      </c>
      <c r="N299">
        <f t="shared" si="32"/>
        <v>0</v>
      </c>
    </row>
    <row r="300" spans="9:14" x14ac:dyDescent="0.3">
      <c r="I300" t="str">
        <f t="shared" si="27"/>
        <v>N/A</v>
      </c>
      <c r="J300">
        <f t="shared" si="28"/>
        <v>0</v>
      </c>
      <c r="K300">
        <f t="shared" si="29"/>
        <v>0</v>
      </c>
      <c r="L300">
        <f t="shared" si="30"/>
        <v>0</v>
      </c>
      <c r="M300">
        <f t="shared" si="31"/>
        <v>0</v>
      </c>
      <c r="N300">
        <f t="shared" si="32"/>
        <v>0</v>
      </c>
    </row>
    <row r="301" spans="9:14" x14ac:dyDescent="0.3">
      <c r="I301" t="str">
        <f t="shared" si="27"/>
        <v>N/A</v>
      </c>
      <c r="J301">
        <f t="shared" si="28"/>
        <v>0</v>
      </c>
      <c r="K301">
        <f t="shared" si="29"/>
        <v>0</v>
      </c>
      <c r="L301">
        <f t="shared" si="30"/>
        <v>0</v>
      </c>
      <c r="M301">
        <f t="shared" si="31"/>
        <v>0</v>
      </c>
      <c r="N301">
        <f t="shared" si="32"/>
        <v>0</v>
      </c>
    </row>
    <row r="302" spans="9:14" x14ac:dyDescent="0.3">
      <c r="I302" t="str">
        <f t="shared" si="27"/>
        <v>N/A</v>
      </c>
      <c r="J302">
        <f t="shared" si="28"/>
        <v>0</v>
      </c>
      <c r="K302">
        <f t="shared" si="29"/>
        <v>0</v>
      </c>
      <c r="L302">
        <f t="shared" si="30"/>
        <v>0</v>
      </c>
      <c r="M302">
        <f t="shared" si="31"/>
        <v>0</v>
      </c>
      <c r="N302">
        <f t="shared" si="32"/>
        <v>0</v>
      </c>
    </row>
    <row r="303" spans="9:14" x14ac:dyDescent="0.3">
      <c r="I303" t="str">
        <f t="shared" si="27"/>
        <v>N/A</v>
      </c>
      <c r="J303">
        <f t="shared" si="28"/>
        <v>0</v>
      </c>
      <c r="K303">
        <f t="shared" si="29"/>
        <v>0</v>
      </c>
      <c r="L303">
        <f t="shared" si="30"/>
        <v>0</v>
      </c>
      <c r="M303">
        <f t="shared" si="31"/>
        <v>0</v>
      </c>
      <c r="N303">
        <f t="shared" si="32"/>
        <v>0</v>
      </c>
    </row>
    <row r="304" spans="9:14" x14ac:dyDescent="0.3">
      <c r="I304" t="str">
        <f t="shared" si="27"/>
        <v>N/A</v>
      </c>
      <c r="J304">
        <f t="shared" si="28"/>
        <v>0</v>
      </c>
      <c r="K304">
        <f t="shared" si="29"/>
        <v>0</v>
      </c>
      <c r="L304">
        <f t="shared" si="30"/>
        <v>0</v>
      </c>
      <c r="M304">
        <f t="shared" si="31"/>
        <v>0</v>
      </c>
      <c r="N304">
        <f t="shared" si="32"/>
        <v>0</v>
      </c>
    </row>
    <row r="305" spans="9:14" x14ac:dyDescent="0.3">
      <c r="I305" t="str">
        <f t="shared" si="27"/>
        <v>N/A</v>
      </c>
      <c r="J305">
        <f t="shared" si="28"/>
        <v>0</v>
      </c>
      <c r="K305">
        <f t="shared" si="29"/>
        <v>0</v>
      </c>
      <c r="L305">
        <f t="shared" si="30"/>
        <v>0</v>
      </c>
      <c r="M305">
        <f t="shared" si="31"/>
        <v>0</v>
      </c>
      <c r="N305">
        <f t="shared" si="32"/>
        <v>0</v>
      </c>
    </row>
    <row r="306" spans="9:14" x14ac:dyDescent="0.3">
      <c r="I306" t="str">
        <f t="shared" si="27"/>
        <v>N/A</v>
      </c>
      <c r="J306">
        <f t="shared" si="28"/>
        <v>0</v>
      </c>
      <c r="K306">
        <f t="shared" si="29"/>
        <v>0</v>
      </c>
      <c r="L306">
        <f t="shared" si="30"/>
        <v>0</v>
      </c>
      <c r="M306">
        <f t="shared" si="31"/>
        <v>0</v>
      </c>
      <c r="N306">
        <f t="shared" si="32"/>
        <v>0</v>
      </c>
    </row>
    <row r="307" spans="9:14" x14ac:dyDescent="0.3">
      <c r="I307" t="str">
        <f t="shared" si="27"/>
        <v>N/A</v>
      </c>
      <c r="J307">
        <f t="shared" si="28"/>
        <v>0</v>
      </c>
      <c r="K307">
        <f t="shared" si="29"/>
        <v>0</v>
      </c>
      <c r="L307">
        <f t="shared" si="30"/>
        <v>0</v>
      </c>
      <c r="M307">
        <f t="shared" si="31"/>
        <v>0</v>
      </c>
      <c r="N307">
        <f t="shared" si="32"/>
        <v>0</v>
      </c>
    </row>
    <row r="308" spans="9:14" x14ac:dyDescent="0.3">
      <c r="I308" t="str">
        <f t="shared" si="27"/>
        <v>N/A</v>
      </c>
      <c r="J308">
        <f t="shared" si="28"/>
        <v>0</v>
      </c>
      <c r="K308">
        <f t="shared" si="29"/>
        <v>0</v>
      </c>
      <c r="L308">
        <f t="shared" si="30"/>
        <v>0</v>
      </c>
      <c r="M308">
        <f t="shared" si="31"/>
        <v>0</v>
      </c>
      <c r="N308">
        <f t="shared" si="32"/>
        <v>0</v>
      </c>
    </row>
    <row r="309" spans="9:14" x14ac:dyDescent="0.3">
      <c r="I309" t="str">
        <f t="shared" si="27"/>
        <v>N/A</v>
      </c>
      <c r="J309">
        <f t="shared" si="28"/>
        <v>0</v>
      </c>
      <c r="K309">
        <f t="shared" si="29"/>
        <v>0</v>
      </c>
      <c r="L309">
        <f t="shared" si="30"/>
        <v>0</v>
      </c>
      <c r="M309">
        <f t="shared" si="31"/>
        <v>0</v>
      </c>
      <c r="N309">
        <f t="shared" si="32"/>
        <v>0</v>
      </c>
    </row>
    <row r="310" spans="9:14" x14ac:dyDescent="0.3">
      <c r="I310" t="str">
        <f t="shared" si="27"/>
        <v>N/A</v>
      </c>
      <c r="J310">
        <f t="shared" si="28"/>
        <v>0</v>
      </c>
      <c r="K310">
        <f t="shared" si="29"/>
        <v>0</v>
      </c>
      <c r="L310">
        <f t="shared" si="30"/>
        <v>0</v>
      </c>
      <c r="M310">
        <f t="shared" si="31"/>
        <v>0</v>
      </c>
      <c r="N310">
        <f t="shared" si="32"/>
        <v>0</v>
      </c>
    </row>
    <row r="311" spans="9:14" x14ac:dyDescent="0.3">
      <c r="I311" t="str">
        <f t="shared" si="27"/>
        <v>N/A</v>
      </c>
      <c r="J311">
        <f t="shared" si="28"/>
        <v>0</v>
      </c>
      <c r="K311">
        <f t="shared" si="29"/>
        <v>0</v>
      </c>
      <c r="L311">
        <f t="shared" si="30"/>
        <v>0</v>
      </c>
      <c r="M311">
        <f t="shared" si="31"/>
        <v>0</v>
      </c>
      <c r="N311">
        <f t="shared" si="32"/>
        <v>0</v>
      </c>
    </row>
    <row r="312" spans="9:14" x14ac:dyDescent="0.3">
      <c r="I312" t="str">
        <f t="shared" si="27"/>
        <v>N/A</v>
      </c>
      <c r="J312">
        <f t="shared" si="28"/>
        <v>0</v>
      </c>
      <c r="K312">
        <f t="shared" si="29"/>
        <v>0</v>
      </c>
      <c r="L312">
        <f t="shared" si="30"/>
        <v>0</v>
      </c>
      <c r="M312">
        <f t="shared" si="31"/>
        <v>0</v>
      </c>
      <c r="N312">
        <f t="shared" si="32"/>
        <v>0</v>
      </c>
    </row>
    <row r="313" spans="9:14" x14ac:dyDescent="0.3">
      <c r="I313" t="str">
        <f t="shared" si="27"/>
        <v>N/A</v>
      </c>
      <c r="J313">
        <f t="shared" si="28"/>
        <v>0</v>
      </c>
      <c r="K313">
        <f t="shared" si="29"/>
        <v>0</v>
      </c>
      <c r="L313">
        <f t="shared" si="30"/>
        <v>0</v>
      </c>
      <c r="M313">
        <f t="shared" si="31"/>
        <v>0</v>
      </c>
      <c r="N313">
        <f t="shared" si="32"/>
        <v>0</v>
      </c>
    </row>
    <row r="314" spans="9:14" x14ac:dyDescent="0.3">
      <c r="I314" t="str">
        <f t="shared" si="27"/>
        <v>N/A</v>
      </c>
      <c r="J314">
        <f t="shared" si="28"/>
        <v>0</v>
      </c>
      <c r="K314">
        <f t="shared" si="29"/>
        <v>0</v>
      </c>
      <c r="L314">
        <f t="shared" si="30"/>
        <v>0</v>
      </c>
      <c r="M314">
        <f t="shared" si="31"/>
        <v>0</v>
      </c>
      <c r="N314">
        <f t="shared" si="32"/>
        <v>0</v>
      </c>
    </row>
    <row r="315" spans="9:14" x14ac:dyDescent="0.3">
      <c r="I315" t="str">
        <f t="shared" si="27"/>
        <v>N/A</v>
      </c>
      <c r="J315">
        <f t="shared" si="28"/>
        <v>0</v>
      </c>
      <c r="K315">
        <f t="shared" si="29"/>
        <v>0</v>
      </c>
      <c r="L315">
        <f t="shared" si="30"/>
        <v>0</v>
      </c>
      <c r="M315">
        <f t="shared" si="31"/>
        <v>0</v>
      </c>
      <c r="N315">
        <f t="shared" si="32"/>
        <v>0</v>
      </c>
    </row>
    <row r="316" spans="9:14" x14ac:dyDescent="0.3">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9:14" x14ac:dyDescent="0.3">
      <c r="I317" t="str">
        <f t="shared" si="33"/>
        <v>N/A</v>
      </c>
      <c r="J317">
        <f t="shared" si="34"/>
        <v>0</v>
      </c>
      <c r="K317">
        <f t="shared" si="35"/>
        <v>0</v>
      </c>
      <c r="L317">
        <f t="shared" si="36"/>
        <v>0</v>
      </c>
      <c r="M317">
        <f t="shared" si="37"/>
        <v>0</v>
      </c>
      <c r="N317">
        <f t="shared" si="38"/>
        <v>0</v>
      </c>
    </row>
    <row r="318" spans="9:14" x14ac:dyDescent="0.3">
      <c r="I318" t="str">
        <f t="shared" si="33"/>
        <v>N/A</v>
      </c>
      <c r="J318">
        <f t="shared" si="34"/>
        <v>0</v>
      </c>
      <c r="K318">
        <f t="shared" si="35"/>
        <v>0</v>
      </c>
      <c r="L318">
        <f t="shared" si="36"/>
        <v>0</v>
      </c>
      <c r="M318">
        <f t="shared" si="37"/>
        <v>0</v>
      </c>
      <c r="N318">
        <f t="shared" si="38"/>
        <v>0</v>
      </c>
    </row>
    <row r="319" spans="9:14" x14ac:dyDescent="0.3">
      <c r="I319" t="str">
        <f t="shared" si="33"/>
        <v>N/A</v>
      </c>
      <c r="J319">
        <f t="shared" si="34"/>
        <v>0</v>
      </c>
      <c r="K319">
        <f t="shared" si="35"/>
        <v>0</v>
      </c>
      <c r="L319">
        <f t="shared" si="36"/>
        <v>0</v>
      </c>
      <c r="M319">
        <f t="shared" si="37"/>
        <v>0</v>
      </c>
      <c r="N319">
        <f t="shared" si="38"/>
        <v>0</v>
      </c>
    </row>
    <row r="320" spans="9:14" x14ac:dyDescent="0.3">
      <c r="I320" t="str">
        <f t="shared" si="33"/>
        <v>N/A</v>
      </c>
      <c r="J320">
        <f t="shared" si="34"/>
        <v>0</v>
      </c>
      <c r="K320">
        <f t="shared" si="35"/>
        <v>0</v>
      </c>
      <c r="L320">
        <f t="shared" si="36"/>
        <v>0</v>
      </c>
      <c r="M320">
        <f t="shared" si="37"/>
        <v>0</v>
      </c>
      <c r="N320">
        <f t="shared" si="38"/>
        <v>0</v>
      </c>
    </row>
    <row r="321" spans="9:14" x14ac:dyDescent="0.3">
      <c r="I321" t="str">
        <f t="shared" si="33"/>
        <v>N/A</v>
      </c>
      <c r="J321">
        <f t="shared" si="34"/>
        <v>0</v>
      </c>
      <c r="K321">
        <f t="shared" si="35"/>
        <v>0</v>
      </c>
      <c r="L321">
        <f t="shared" si="36"/>
        <v>0</v>
      </c>
      <c r="M321">
        <f t="shared" si="37"/>
        <v>0</v>
      </c>
      <c r="N321">
        <f t="shared" si="38"/>
        <v>0</v>
      </c>
    </row>
    <row r="322" spans="9:14" x14ac:dyDescent="0.3">
      <c r="I322" t="str">
        <f t="shared" si="33"/>
        <v>N/A</v>
      </c>
      <c r="J322">
        <f t="shared" si="34"/>
        <v>0</v>
      </c>
      <c r="K322">
        <f t="shared" si="35"/>
        <v>0</v>
      </c>
      <c r="L322">
        <f t="shared" si="36"/>
        <v>0</v>
      </c>
      <c r="M322">
        <f t="shared" si="37"/>
        <v>0</v>
      </c>
      <c r="N322">
        <f t="shared" si="38"/>
        <v>0</v>
      </c>
    </row>
    <row r="323" spans="9:14" x14ac:dyDescent="0.3">
      <c r="I323" t="str">
        <f t="shared" si="33"/>
        <v>N/A</v>
      </c>
      <c r="J323">
        <f t="shared" si="34"/>
        <v>0</v>
      </c>
      <c r="K323">
        <f t="shared" si="35"/>
        <v>0</v>
      </c>
      <c r="L323">
        <f t="shared" si="36"/>
        <v>0</v>
      </c>
      <c r="M323">
        <f t="shared" si="37"/>
        <v>0</v>
      </c>
      <c r="N323">
        <f t="shared" si="38"/>
        <v>0</v>
      </c>
    </row>
    <row r="324" spans="9:14" x14ac:dyDescent="0.3">
      <c r="I324" t="str">
        <f t="shared" si="33"/>
        <v>N/A</v>
      </c>
      <c r="J324">
        <f t="shared" si="34"/>
        <v>0</v>
      </c>
      <c r="K324">
        <f t="shared" si="35"/>
        <v>0</v>
      </c>
      <c r="L324">
        <f t="shared" si="36"/>
        <v>0</v>
      </c>
      <c r="M324">
        <f t="shared" si="37"/>
        <v>0</v>
      </c>
      <c r="N324">
        <f t="shared" si="38"/>
        <v>0</v>
      </c>
    </row>
    <row r="325" spans="9:14" x14ac:dyDescent="0.3">
      <c r="I325" t="str">
        <f t="shared" si="33"/>
        <v>N/A</v>
      </c>
      <c r="J325">
        <f t="shared" si="34"/>
        <v>0</v>
      </c>
      <c r="K325">
        <f t="shared" si="35"/>
        <v>0</v>
      </c>
      <c r="L325">
        <f t="shared" si="36"/>
        <v>0</v>
      </c>
      <c r="M325">
        <f t="shared" si="37"/>
        <v>0</v>
      </c>
      <c r="N325">
        <f t="shared" si="38"/>
        <v>0</v>
      </c>
    </row>
    <row r="326" spans="9:14" x14ac:dyDescent="0.3">
      <c r="I326" t="str">
        <f t="shared" si="33"/>
        <v>N/A</v>
      </c>
      <c r="J326">
        <f t="shared" si="34"/>
        <v>0</v>
      </c>
      <c r="K326">
        <f t="shared" si="35"/>
        <v>0</v>
      </c>
      <c r="L326">
        <f t="shared" si="36"/>
        <v>0</v>
      </c>
      <c r="M326">
        <f t="shared" si="37"/>
        <v>0</v>
      </c>
      <c r="N326">
        <f t="shared" si="38"/>
        <v>0</v>
      </c>
    </row>
    <row r="327" spans="9:14" x14ac:dyDescent="0.3">
      <c r="I327" t="str">
        <f t="shared" si="33"/>
        <v>N/A</v>
      </c>
      <c r="J327">
        <f t="shared" si="34"/>
        <v>0</v>
      </c>
      <c r="K327">
        <f t="shared" si="35"/>
        <v>0</v>
      </c>
      <c r="L327">
        <f t="shared" si="36"/>
        <v>0</v>
      </c>
      <c r="M327">
        <f t="shared" si="37"/>
        <v>0</v>
      </c>
      <c r="N327">
        <f t="shared" si="38"/>
        <v>0</v>
      </c>
    </row>
    <row r="328" spans="9:14" x14ac:dyDescent="0.3">
      <c r="I328" t="str">
        <f t="shared" si="33"/>
        <v>N/A</v>
      </c>
      <c r="J328">
        <f t="shared" si="34"/>
        <v>0</v>
      </c>
      <c r="K328">
        <f t="shared" si="35"/>
        <v>0</v>
      </c>
      <c r="L328">
        <f t="shared" si="36"/>
        <v>0</v>
      </c>
      <c r="M328">
        <f t="shared" si="37"/>
        <v>0</v>
      </c>
      <c r="N328">
        <f t="shared" si="38"/>
        <v>0</v>
      </c>
    </row>
    <row r="329" spans="9:14" x14ac:dyDescent="0.3">
      <c r="I329" t="str">
        <f t="shared" si="33"/>
        <v>N/A</v>
      </c>
      <c r="J329">
        <f t="shared" si="34"/>
        <v>0</v>
      </c>
      <c r="K329">
        <f t="shared" si="35"/>
        <v>0</v>
      </c>
      <c r="L329">
        <f t="shared" si="36"/>
        <v>0</v>
      </c>
      <c r="M329">
        <f t="shared" si="37"/>
        <v>0</v>
      </c>
      <c r="N329">
        <f t="shared" si="38"/>
        <v>0</v>
      </c>
    </row>
    <row r="330" spans="9:14" x14ac:dyDescent="0.3">
      <c r="I330" t="str">
        <f t="shared" si="33"/>
        <v>N/A</v>
      </c>
      <c r="J330">
        <f t="shared" si="34"/>
        <v>0</v>
      </c>
      <c r="K330">
        <f t="shared" si="35"/>
        <v>0</v>
      </c>
      <c r="L330">
        <f t="shared" si="36"/>
        <v>0</v>
      </c>
      <c r="M330">
        <f t="shared" si="37"/>
        <v>0</v>
      </c>
      <c r="N330">
        <f t="shared" si="38"/>
        <v>0</v>
      </c>
    </row>
    <row r="331" spans="9:14" x14ac:dyDescent="0.3">
      <c r="I331" t="str">
        <f t="shared" si="33"/>
        <v>N/A</v>
      </c>
      <c r="J331">
        <f t="shared" si="34"/>
        <v>0</v>
      </c>
      <c r="K331">
        <f t="shared" si="35"/>
        <v>0</v>
      </c>
      <c r="L331">
        <f t="shared" si="36"/>
        <v>0</v>
      </c>
      <c r="M331">
        <f t="shared" si="37"/>
        <v>0</v>
      </c>
      <c r="N331">
        <f t="shared" si="38"/>
        <v>0</v>
      </c>
    </row>
    <row r="332" spans="9:14" x14ac:dyDescent="0.3">
      <c r="I332" t="str">
        <f t="shared" si="33"/>
        <v>N/A</v>
      </c>
      <c r="J332">
        <f t="shared" si="34"/>
        <v>0</v>
      </c>
      <c r="K332">
        <f t="shared" si="35"/>
        <v>0</v>
      </c>
      <c r="L332">
        <f t="shared" si="36"/>
        <v>0</v>
      </c>
      <c r="M332">
        <f t="shared" si="37"/>
        <v>0</v>
      </c>
      <c r="N332">
        <f t="shared" si="38"/>
        <v>0</v>
      </c>
    </row>
    <row r="333" spans="9:14" x14ac:dyDescent="0.3">
      <c r="I333" t="str">
        <f t="shared" si="33"/>
        <v>N/A</v>
      </c>
      <c r="J333">
        <f t="shared" si="34"/>
        <v>0</v>
      </c>
      <c r="K333">
        <f t="shared" si="35"/>
        <v>0</v>
      </c>
      <c r="L333">
        <f t="shared" si="36"/>
        <v>0</v>
      </c>
      <c r="M333">
        <f t="shared" si="37"/>
        <v>0</v>
      </c>
      <c r="N333">
        <f t="shared" si="38"/>
        <v>0</v>
      </c>
    </row>
    <row r="334" spans="9:14" x14ac:dyDescent="0.3">
      <c r="I334" t="str">
        <f t="shared" si="33"/>
        <v>N/A</v>
      </c>
      <c r="J334">
        <f t="shared" si="34"/>
        <v>0</v>
      </c>
      <c r="K334">
        <f t="shared" si="35"/>
        <v>0</v>
      </c>
      <c r="L334">
        <f t="shared" si="36"/>
        <v>0</v>
      </c>
      <c r="M334">
        <f t="shared" si="37"/>
        <v>0</v>
      </c>
      <c r="N334">
        <f t="shared" si="38"/>
        <v>0</v>
      </c>
    </row>
    <row r="335" spans="9:14" x14ac:dyDescent="0.3">
      <c r="I335" t="str">
        <f t="shared" si="33"/>
        <v>N/A</v>
      </c>
      <c r="J335">
        <f t="shared" si="34"/>
        <v>0</v>
      </c>
      <c r="K335">
        <f t="shared" si="35"/>
        <v>0</v>
      </c>
      <c r="L335">
        <f t="shared" si="36"/>
        <v>0</v>
      </c>
      <c r="M335">
        <f t="shared" si="37"/>
        <v>0</v>
      </c>
      <c r="N335">
        <f t="shared" si="38"/>
        <v>0</v>
      </c>
    </row>
    <row r="336" spans="9:14" x14ac:dyDescent="0.3">
      <c r="I336" t="str">
        <f t="shared" si="33"/>
        <v>N/A</v>
      </c>
      <c r="J336">
        <f t="shared" si="34"/>
        <v>0</v>
      </c>
      <c r="K336">
        <f t="shared" si="35"/>
        <v>0</v>
      </c>
      <c r="L336">
        <f t="shared" si="36"/>
        <v>0</v>
      </c>
      <c r="M336">
        <f t="shared" si="37"/>
        <v>0</v>
      </c>
      <c r="N336">
        <f t="shared" si="38"/>
        <v>0</v>
      </c>
    </row>
    <row r="337" spans="9:14" x14ac:dyDescent="0.3">
      <c r="I337" t="str">
        <f t="shared" si="33"/>
        <v>N/A</v>
      </c>
      <c r="J337">
        <f t="shared" si="34"/>
        <v>0</v>
      </c>
      <c r="K337">
        <f t="shared" si="35"/>
        <v>0</v>
      </c>
      <c r="L337">
        <f t="shared" si="36"/>
        <v>0</v>
      </c>
      <c r="M337">
        <f t="shared" si="37"/>
        <v>0</v>
      </c>
      <c r="N337">
        <f t="shared" si="38"/>
        <v>0</v>
      </c>
    </row>
    <row r="338" spans="9:14" x14ac:dyDescent="0.3">
      <c r="I338" t="str">
        <f t="shared" si="33"/>
        <v>N/A</v>
      </c>
      <c r="J338">
        <f t="shared" si="34"/>
        <v>0</v>
      </c>
      <c r="K338">
        <f t="shared" si="35"/>
        <v>0</v>
      </c>
      <c r="L338">
        <f t="shared" si="36"/>
        <v>0</v>
      </c>
      <c r="M338">
        <f t="shared" si="37"/>
        <v>0</v>
      </c>
      <c r="N338">
        <f t="shared" si="38"/>
        <v>0</v>
      </c>
    </row>
    <row r="339" spans="9:14" x14ac:dyDescent="0.3">
      <c r="I339" t="str">
        <f t="shared" si="33"/>
        <v>N/A</v>
      </c>
      <c r="J339">
        <f t="shared" si="34"/>
        <v>0</v>
      </c>
      <c r="K339">
        <f t="shared" si="35"/>
        <v>0</v>
      </c>
      <c r="L339">
        <f t="shared" si="36"/>
        <v>0</v>
      </c>
      <c r="M339">
        <f t="shared" si="37"/>
        <v>0</v>
      </c>
      <c r="N339">
        <f t="shared" si="38"/>
        <v>0</v>
      </c>
    </row>
    <row r="340" spans="9:14" x14ac:dyDescent="0.3">
      <c r="I340" t="str">
        <f t="shared" si="33"/>
        <v>N/A</v>
      </c>
      <c r="J340">
        <f t="shared" si="34"/>
        <v>0</v>
      </c>
      <c r="K340">
        <f t="shared" si="35"/>
        <v>0</v>
      </c>
      <c r="L340">
        <f t="shared" si="36"/>
        <v>0</v>
      </c>
      <c r="M340">
        <f t="shared" si="37"/>
        <v>0</v>
      </c>
      <c r="N340">
        <f t="shared" si="38"/>
        <v>0</v>
      </c>
    </row>
    <row r="341" spans="9:14" x14ac:dyDescent="0.3">
      <c r="I341" t="str">
        <f t="shared" si="33"/>
        <v>N/A</v>
      </c>
      <c r="J341">
        <f t="shared" si="34"/>
        <v>0</v>
      </c>
      <c r="K341">
        <f t="shared" si="35"/>
        <v>0</v>
      </c>
      <c r="L341">
        <f t="shared" si="36"/>
        <v>0</v>
      </c>
      <c r="M341">
        <f t="shared" si="37"/>
        <v>0</v>
      </c>
      <c r="N341">
        <f t="shared" si="38"/>
        <v>0</v>
      </c>
    </row>
    <row r="342" spans="9:14" x14ac:dyDescent="0.3">
      <c r="I342" t="str">
        <f t="shared" si="33"/>
        <v>N/A</v>
      </c>
      <c r="J342">
        <f t="shared" si="34"/>
        <v>0</v>
      </c>
      <c r="K342">
        <f t="shared" si="35"/>
        <v>0</v>
      </c>
      <c r="L342">
        <f t="shared" si="36"/>
        <v>0</v>
      </c>
      <c r="M342">
        <f t="shared" si="37"/>
        <v>0</v>
      </c>
      <c r="N342">
        <f t="shared" si="38"/>
        <v>0</v>
      </c>
    </row>
    <row r="343" spans="9:14" x14ac:dyDescent="0.3">
      <c r="I343" t="str">
        <f t="shared" si="33"/>
        <v>N/A</v>
      </c>
      <c r="J343">
        <f t="shared" si="34"/>
        <v>0</v>
      </c>
      <c r="K343">
        <f t="shared" si="35"/>
        <v>0</v>
      </c>
      <c r="L343">
        <f t="shared" si="36"/>
        <v>0</v>
      </c>
      <c r="M343">
        <f t="shared" si="37"/>
        <v>0</v>
      </c>
      <c r="N343">
        <f t="shared" si="38"/>
        <v>0</v>
      </c>
    </row>
    <row r="344" spans="9:14" x14ac:dyDescent="0.3">
      <c r="I344" t="str">
        <f t="shared" si="33"/>
        <v>N/A</v>
      </c>
      <c r="J344">
        <f t="shared" si="34"/>
        <v>0</v>
      </c>
      <c r="K344">
        <f t="shared" si="35"/>
        <v>0</v>
      </c>
      <c r="L344">
        <f t="shared" si="36"/>
        <v>0</v>
      </c>
      <c r="M344">
        <f t="shared" si="37"/>
        <v>0</v>
      </c>
      <c r="N344">
        <f t="shared" si="38"/>
        <v>0</v>
      </c>
    </row>
    <row r="345" spans="9:14" x14ac:dyDescent="0.3">
      <c r="I345" t="str">
        <f t="shared" si="33"/>
        <v>N/A</v>
      </c>
      <c r="J345">
        <f t="shared" si="34"/>
        <v>0</v>
      </c>
      <c r="K345">
        <f t="shared" si="35"/>
        <v>0</v>
      </c>
      <c r="L345">
        <f t="shared" si="36"/>
        <v>0</v>
      </c>
      <c r="M345">
        <f t="shared" si="37"/>
        <v>0</v>
      </c>
      <c r="N345">
        <f t="shared" si="38"/>
        <v>0</v>
      </c>
    </row>
    <row r="346" spans="9:14" x14ac:dyDescent="0.3">
      <c r="I346" t="str">
        <f t="shared" si="33"/>
        <v>N/A</v>
      </c>
      <c r="J346">
        <f t="shared" si="34"/>
        <v>0</v>
      </c>
      <c r="K346">
        <f t="shared" si="35"/>
        <v>0</v>
      </c>
      <c r="L346">
        <f t="shared" si="36"/>
        <v>0</v>
      </c>
      <c r="M346">
        <f t="shared" si="37"/>
        <v>0</v>
      </c>
      <c r="N346">
        <f t="shared" si="38"/>
        <v>0</v>
      </c>
    </row>
    <row r="347" spans="9:14" x14ac:dyDescent="0.3">
      <c r="I347" t="str">
        <f t="shared" si="33"/>
        <v>N/A</v>
      </c>
      <c r="J347">
        <f t="shared" si="34"/>
        <v>0</v>
      </c>
      <c r="K347">
        <f t="shared" si="35"/>
        <v>0</v>
      </c>
      <c r="L347">
        <f t="shared" si="36"/>
        <v>0</v>
      </c>
      <c r="M347">
        <f t="shared" si="37"/>
        <v>0</v>
      </c>
      <c r="N347">
        <f t="shared" si="38"/>
        <v>0</v>
      </c>
    </row>
    <row r="348" spans="9:14" x14ac:dyDescent="0.3">
      <c r="I348" t="str">
        <f t="shared" si="33"/>
        <v>N/A</v>
      </c>
      <c r="J348">
        <f t="shared" si="34"/>
        <v>0</v>
      </c>
      <c r="K348">
        <f t="shared" si="35"/>
        <v>0</v>
      </c>
      <c r="L348">
        <f t="shared" si="36"/>
        <v>0</v>
      </c>
      <c r="M348">
        <f t="shared" si="37"/>
        <v>0</v>
      </c>
      <c r="N348">
        <f t="shared" si="38"/>
        <v>0</v>
      </c>
    </row>
    <row r="349" spans="9:14" x14ac:dyDescent="0.3">
      <c r="I349" t="str">
        <f t="shared" si="33"/>
        <v>N/A</v>
      </c>
      <c r="J349">
        <f t="shared" si="34"/>
        <v>0</v>
      </c>
      <c r="K349">
        <f t="shared" si="35"/>
        <v>0</v>
      </c>
      <c r="L349">
        <f t="shared" si="36"/>
        <v>0</v>
      </c>
      <c r="M349">
        <f t="shared" si="37"/>
        <v>0</v>
      </c>
      <c r="N349">
        <f t="shared" si="38"/>
        <v>0</v>
      </c>
    </row>
    <row r="350" spans="9:14" x14ac:dyDescent="0.3">
      <c r="I350" t="str">
        <f t="shared" si="33"/>
        <v>N/A</v>
      </c>
      <c r="J350">
        <f t="shared" si="34"/>
        <v>0</v>
      </c>
      <c r="K350">
        <f t="shared" si="35"/>
        <v>0</v>
      </c>
      <c r="L350">
        <f t="shared" si="36"/>
        <v>0</v>
      </c>
      <c r="M350">
        <f t="shared" si="37"/>
        <v>0</v>
      </c>
      <c r="N350">
        <f t="shared" si="38"/>
        <v>0</v>
      </c>
    </row>
    <row r="351" spans="9:14" x14ac:dyDescent="0.3">
      <c r="I351" t="str">
        <f t="shared" si="33"/>
        <v>N/A</v>
      </c>
      <c r="J351">
        <f t="shared" si="34"/>
        <v>0</v>
      </c>
      <c r="K351">
        <f t="shared" si="35"/>
        <v>0</v>
      </c>
      <c r="L351">
        <f t="shared" si="36"/>
        <v>0</v>
      </c>
      <c r="M351">
        <f t="shared" si="37"/>
        <v>0</v>
      </c>
      <c r="N351">
        <f t="shared" si="38"/>
        <v>0</v>
      </c>
    </row>
    <row r="352" spans="9: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1799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Auburn National Bancorporation</v>
      </c>
    </row>
    <row r="2" spans="1:16" x14ac:dyDescent="0.3">
      <c r="B2" t="s">
        <v>2</v>
      </c>
      <c r="C2" t="s">
        <v>1800</v>
      </c>
      <c r="K2" t="str">
        <f>LEFT(C1,FIND("(",C1) - 2)</f>
        <v>Auburn National Bancorporation, Inc.</v>
      </c>
    </row>
    <row r="3" spans="1:16" x14ac:dyDescent="0.3">
      <c r="J3">
        <f ca="1">RANDBETWEEN(1,6)</f>
        <v>6</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$36.18, at the same price after opening down 1.59% from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$36.18, at the same price after opening down 1.59% from yesterday's closing price</v>
      </c>
    </row>
    <row r="5" spans="1:16" x14ac:dyDescent="0.3">
      <c r="J5">
        <f ca="1">RANDBETWEEN(1,2)</f>
        <v>1</v>
      </c>
      <c r="K5" t="str">
        <f>"The one year target estimate for " &amp; D1 &amp; " is " &amp; TEXT(C23,"$####.00")</f>
        <v>The one year target estimate for Auburn National Bancorporation is $.00</v>
      </c>
      <c r="L5" t="str">
        <f>D1 &amp; " is expected to be trading at " &amp; TEXT(C23, "$####.00") &amp; ", based on target estimates"</f>
        <v>Auburn National Bancorporation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1800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1801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1802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1803</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1804</v>
      </c>
      <c r="K11" t="str">
        <f>IF(B145="Interest Income",U42, K42)</f>
        <v>Auburn National Bancorporation has managed to increase net interest income, net income, eps (basic), and retained earnings each year since 2012</v>
      </c>
    </row>
    <row r="12" spans="1:16" x14ac:dyDescent="0.3">
      <c r="A12" s="1">
        <v>5</v>
      </c>
      <c r="B12" t="s">
        <v>15</v>
      </c>
      <c r="C12" t="s">
        <v>1805</v>
      </c>
      <c r="D12" t="str">
        <f>LEFT(C12,FIND("-",C12)-2)</f>
        <v>27.140</v>
      </c>
      <c r="E12" t="str">
        <f>TRIM(RIGHT(C12,FIND("-",C12)-1))</f>
        <v>37.810</v>
      </c>
      <c r="K12" t="str">
        <f ca="1">D78</f>
        <v>Inconclusive</v>
      </c>
    </row>
    <row r="13" spans="1:16" x14ac:dyDescent="0.3">
      <c r="A13" s="1">
        <v>6</v>
      </c>
      <c r="B13" t="s">
        <v>17</v>
      </c>
      <c r="C13" t="s">
        <v>1806</v>
      </c>
      <c r="K13" t="str">
        <f ca="1">D89</f>
        <v>There are some indications that Auburn National Bancorporation may be undervalued. The company has a lower trailing p/e, price/sales, and price/book than the comparable average</v>
      </c>
    </row>
    <row r="14" spans="1:16" x14ac:dyDescent="0.3">
      <c r="A14" s="1">
        <v>7</v>
      </c>
      <c r="B14" t="s">
        <v>19</v>
      </c>
      <c r="C14" t="s">
        <v>1807</v>
      </c>
    </row>
    <row r="16" spans="1:16" x14ac:dyDescent="0.3">
      <c r="A16" s="1">
        <v>0</v>
      </c>
      <c r="B16" t="s">
        <v>21</v>
      </c>
      <c r="C16" t="s">
        <v>1808</v>
      </c>
    </row>
    <row r="17" spans="1:23" x14ac:dyDescent="0.3">
      <c r="A17" s="1">
        <v>1</v>
      </c>
      <c r="B17" t="s">
        <v>23</v>
      </c>
      <c r="C17" t="s">
        <v>1809</v>
      </c>
      <c r="K17" t="str">
        <f ca="1">K2 &amp; IF(J3=1, K3,IF(J3=2,L3,IF(J3=3,M3,IF(J3=4,N3,IF(J3=5,O3,IF(J3=6,P3)))))) &amp; ". " &amp; IF(J4=1,K4,IF(J4=2,L4)) &amp; ". " &amp; IF(J5=1,K5,IF(J5=2,L5)) &amp; K6 &amp; ". " &amp; K7 &amp; ". " &amp; K8 &amp; ". " &amp; K9 &amp; "."</f>
        <v>Auburn National Bancorporation, Inc. is going to report earnings between Jul 24, 2017 and Jul 28, 2017. The current stock price is $36.18, at the same price after opening down 1.59% from yesterday's closing price. The one year target estimate for Auburn National Bancorporation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1810</v>
      </c>
    </row>
    <row r="19" spans="1:23" x14ac:dyDescent="0.3">
      <c r="A19" s="1">
        <v>3</v>
      </c>
      <c r="B19" t="s">
        <v>27</v>
      </c>
      <c r="C19" t="s">
        <v>28</v>
      </c>
    </row>
    <row r="20" spans="1:23" x14ac:dyDescent="0.3">
      <c r="A20" s="1">
        <v>4</v>
      </c>
      <c r="B20" t="s">
        <v>29</v>
      </c>
      <c r="C20" t="s">
        <v>771</v>
      </c>
    </row>
    <row r="21" spans="1:23" x14ac:dyDescent="0.3">
      <c r="A21" s="1">
        <v>5</v>
      </c>
      <c r="B21" t="s">
        <v>31</v>
      </c>
      <c r="C21" t="s">
        <v>1811</v>
      </c>
    </row>
    <row r="22" spans="1:23" x14ac:dyDescent="0.3">
      <c r="A22" s="1">
        <v>6</v>
      </c>
      <c r="B22" t="s">
        <v>33</v>
      </c>
      <c r="C22" t="s">
        <v>1812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37</v>
      </c>
      <c r="C26" s="1" t="s">
        <v>110</v>
      </c>
      <c r="D26" s="1" t="s">
        <v>112</v>
      </c>
      <c r="E26" s="1" t="s">
        <v>114</v>
      </c>
      <c r="F26" s="1" t="s">
        <v>116</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42</v>
      </c>
      <c r="J27">
        <f>IF(K27 &lt;&gt; "",6, 0)</f>
        <v>0</v>
      </c>
      <c r="K27" t="str">
        <f>IF(I172="pos_trend",B172,"")</f>
        <v/>
      </c>
      <c r="L27" t="str">
        <f t="shared" si="0"/>
        <v/>
      </c>
      <c r="M27" t="str">
        <f t="shared" si="2"/>
        <v/>
      </c>
      <c r="T27">
        <f>IF(U27 &lt;&gt; "",6, 0)</f>
        <v>0</v>
      </c>
      <c r="U27" t="str">
        <f>IF(I170="pos_trend",B170,"")</f>
        <v/>
      </c>
      <c r="V27" t="str">
        <f t="shared" si="1"/>
        <v/>
      </c>
      <c r="W27" t="str">
        <f t="shared" si="3"/>
        <v>, net interest income</v>
      </c>
    </row>
    <row r="28" spans="1:23" x14ac:dyDescent="0.3">
      <c r="A28" s="1">
        <v>1</v>
      </c>
      <c r="B28" t="s">
        <v>43</v>
      </c>
      <c r="J28">
        <f>IF(K28 &lt;&gt; "",7, 0)</f>
        <v>0</v>
      </c>
      <c r="K28" t="str">
        <f>IF(I173="pos_trend",B173,"")</f>
        <v/>
      </c>
      <c r="L28" t="str">
        <f t="shared" si="0"/>
        <v/>
      </c>
      <c r="M28" t="str">
        <f t="shared" si="2"/>
        <v/>
      </c>
      <c r="T28">
        <f>IF(U28 &lt;&gt; "",7, 0)</f>
        <v>0</v>
      </c>
      <c r="U28" t="str">
        <f>IF(I171="pos_trend",B171,"")</f>
        <v/>
      </c>
      <c r="V28" t="str">
        <f t="shared" si="1"/>
        <v/>
      </c>
      <c r="W28" t="str">
        <f t="shared" si="3"/>
        <v>, net interest income</v>
      </c>
    </row>
    <row r="29" spans="1:23" x14ac:dyDescent="0.3">
      <c r="A29" s="1">
        <v>2</v>
      </c>
      <c r="B29" t="s">
        <v>44</v>
      </c>
      <c r="J29">
        <f>IF(K29 &lt;&gt; "",8, 0)</f>
        <v>0</v>
      </c>
      <c r="K29" t="str">
        <f>IF(I174="pos_trend",B174,"")</f>
        <v/>
      </c>
      <c r="L29" t="str">
        <f t="shared" si="0"/>
        <v/>
      </c>
      <c r="M29" t="str">
        <f t="shared" si="2"/>
        <v/>
      </c>
      <c r="T29">
        <f>IF(U29 &lt;&gt; "",8, 0)</f>
        <v>0</v>
      </c>
      <c r="U29" t="str">
        <f>IF(I172="pos_trend",B172,"")</f>
        <v/>
      </c>
      <c r="V29" t="str">
        <f t="shared" si="1"/>
        <v/>
      </c>
      <c r="W29" t="str">
        <f t="shared" si="3"/>
        <v>, net interest income</v>
      </c>
    </row>
    <row r="30" spans="1:23" x14ac:dyDescent="0.3">
      <c r="A30" s="1">
        <v>3</v>
      </c>
      <c r="B30" t="s">
        <v>45</v>
      </c>
      <c r="J30">
        <f>IF(K30 &lt;&gt; "",9, 0)</f>
        <v>0</v>
      </c>
      <c r="K30" t="str">
        <f>IF(I185="pos_trend",B185,"")</f>
        <v/>
      </c>
      <c r="L30" t="str">
        <f t="shared" si="0"/>
        <v/>
      </c>
      <c r="M30" t="str">
        <f t="shared" si="2"/>
        <v/>
      </c>
      <c r="T30">
        <f>IF(U30 &lt;&gt; "",9, 0)</f>
        <v>0</v>
      </c>
      <c r="U30" t="str">
        <f>IF(I178="pos_trend",B178,"")</f>
        <v/>
      </c>
      <c r="V30" t="str">
        <f t="shared" si="1"/>
        <v/>
      </c>
      <c r="W30" t="str">
        <f t="shared" si="3"/>
        <v>, net interest income</v>
      </c>
    </row>
    <row r="31" spans="1:23" x14ac:dyDescent="0.3">
      <c r="A31" s="1">
        <v>4</v>
      </c>
      <c r="B31" t="s">
        <v>46</v>
      </c>
      <c r="J31">
        <f>IF(K31 &lt;&gt; "",10, 0)</f>
        <v>10</v>
      </c>
      <c r="K31" t="str">
        <f>IF(I186="pos_trend",B186,"")</f>
        <v>Pretax Income</v>
      </c>
      <c r="L31" t="str">
        <f t="shared" si="0"/>
        <v>pretax income</v>
      </c>
      <c r="M31" t="str">
        <f t="shared" si="2"/>
        <v>, pretax income</v>
      </c>
      <c r="T31">
        <f>IF(U31 &lt;&gt; "",10, 0)</f>
        <v>10</v>
      </c>
      <c r="U31" t="str">
        <f>IF(I199="pos_trend",B199,"")</f>
        <v>Net Income</v>
      </c>
      <c r="V31" t="str">
        <f t="shared" si="1"/>
        <v>net income</v>
      </c>
      <c r="W31" t="str">
        <f t="shared" si="3"/>
        <v>, net interest income, net income</v>
      </c>
    </row>
    <row r="32" spans="1:23" x14ac:dyDescent="0.3">
      <c r="J32">
        <f>IF(K32 &lt;&gt; "",11, 0)</f>
        <v>0</v>
      </c>
      <c r="K32" t="str">
        <f>IF(I187="pos_trend",B187,"")</f>
        <v/>
      </c>
      <c r="L32" t="str">
        <f t="shared" si="0"/>
        <v/>
      </c>
      <c r="M32" t="str">
        <f t="shared" si="2"/>
        <v>, pretax income</v>
      </c>
      <c r="T32">
        <f>IF(U32 &lt;&gt; "",11, 0)</f>
        <v>11</v>
      </c>
      <c r="U32" t="str">
        <f>IF(I209="pos_trend",B209,"")</f>
        <v>EPS (Basic)</v>
      </c>
      <c r="V32" t="str">
        <f t="shared" si="1"/>
        <v>eps (basic)</v>
      </c>
      <c r="W32" t="str">
        <f t="shared" si="3"/>
        <v>, net interest income, net income, eps (basic)</v>
      </c>
    </row>
    <row r="33" spans="1:23" x14ac:dyDescent="0.3">
      <c r="B33" s="1" t="s">
        <v>47</v>
      </c>
      <c r="C33" s="1" t="s">
        <v>110</v>
      </c>
      <c r="D33" s="1" t="s">
        <v>112</v>
      </c>
      <c r="E33" s="1" t="s">
        <v>114</v>
      </c>
      <c r="F33" s="1" t="s">
        <v>116</v>
      </c>
      <c r="J33">
        <f>IF(K33 &lt;&gt; "",12, 0)</f>
        <v>0</v>
      </c>
      <c r="K33" t="str">
        <f>IF(I195="pos_trend",B195,"")</f>
        <v/>
      </c>
      <c r="L33" t="str">
        <f t="shared" si="0"/>
        <v/>
      </c>
      <c r="M33" t="str">
        <f t="shared" si="2"/>
        <v>, pretax income</v>
      </c>
      <c r="T33">
        <f>IF(U33 &lt;&gt; "",12, 0)</f>
        <v>0</v>
      </c>
      <c r="U33" t="str">
        <f>IF(I231="pos_trend",B231,"")</f>
        <v/>
      </c>
      <c r="V33" t="str">
        <f t="shared" si="1"/>
        <v/>
      </c>
      <c r="W33" t="str">
        <f t="shared" si="3"/>
        <v>, net interest income, net income, eps (basic)</v>
      </c>
    </row>
    <row r="34" spans="1:23" x14ac:dyDescent="0.3">
      <c r="A34" s="1">
        <v>0</v>
      </c>
      <c r="B34" t="s">
        <v>42</v>
      </c>
      <c r="J34">
        <f>IF(K34 &lt;&gt; "",13, 0)</f>
        <v>0</v>
      </c>
      <c r="K34" t="str">
        <f>IF(I196="pos_trend",B196,"")</f>
        <v/>
      </c>
      <c r="L34" t="str">
        <f t="shared" si="0"/>
        <v/>
      </c>
      <c r="M34" t="str">
        <f t="shared" si="2"/>
        <v>, pretax income</v>
      </c>
      <c r="T34">
        <f>IF(U34 &lt;&gt; "",13, 0)</f>
        <v>0</v>
      </c>
      <c r="U34" t="str">
        <f>IF(I251="pos_trend",B251,"")</f>
        <v/>
      </c>
      <c r="V34" t="str">
        <f t="shared" si="1"/>
        <v/>
      </c>
      <c r="W34" t="str">
        <f t="shared" si="3"/>
        <v>, net interest income, net income, eps (basic)</v>
      </c>
    </row>
    <row r="35" spans="1:23" x14ac:dyDescent="0.3">
      <c r="A35" s="1">
        <v>1</v>
      </c>
      <c r="B35" t="s">
        <v>43</v>
      </c>
      <c r="J35">
        <f>IF(K35 &lt;&gt; "",14, 0)</f>
        <v>0</v>
      </c>
      <c r="K35" t="str">
        <f>IF(I201="pos_trend",B201,"")</f>
        <v/>
      </c>
      <c r="L35" t="str">
        <f t="shared" si="0"/>
        <v/>
      </c>
      <c r="M35" t="str">
        <f t="shared" si="2"/>
        <v>, pretax income</v>
      </c>
      <c r="T35">
        <f>IF(U35 &lt;&gt; "",14, 0)</f>
        <v>14</v>
      </c>
      <c r="U35" t="str">
        <f>IF(I279="pos_trend",B279,"")</f>
        <v>Retained Earnings</v>
      </c>
      <c r="V35" t="str">
        <f t="shared" si="1"/>
        <v>retained earnings</v>
      </c>
      <c r="W35" t="str">
        <f t="shared" si="3"/>
        <v>, net interest income, net income, eps (basic), retained earnings</v>
      </c>
    </row>
    <row r="36" spans="1:23" x14ac:dyDescent="0.3">
      <c r="A36" s="1">
        <v>2</v>
      </c>
      <c r="B36" t="s">
        <v>44</v>
      </c>
      <c r="J36">
        <f>IF(K36 &lt;&gt; "",15, 0)</f>
        <v>0</v>
      </c>
      <c r="K36" t="str">
        <f>IF(I202="pos_trend",B202,"")</f>
        <v/>
      </c>
      <c r="L36" t="str">
        <f t="shared" si="0"/>
        <v/>
      </c>
      <c r="M36" t="str">
        <f t="shared" si="2"/>
        <v>, pretax income</v>
      </c>
      <c r="T36">
        <f>IF(U36 &lt;&gt; "",15, 0)</f>
        <v>0</v>
      </c>
      <c r="U36" t="str">
        <f>IF(I336="pos_trend",B336,"")</f>
        <v/>
      </c>
      <c r="V36" t="str">
        <f t="shared" si="1"/>
        <v/>
      </c>
      <c r="W36" t="str">
        <f t="shared" si="3"/>
        <v>, net interest income, net income, eps (basic), retained earnings</v>
      </c>
    </row>
    <row r="37" spans="1:23" x14ac:dyDescent="0.3">
      <c r="A37" s="1">
        <v>3</v>
      </c>
      <c r="B37" t="s">
        <v>45</v>
      </c>
      <c r="J37">
        <f>IF(K37 &lt;&gt; "",16, 0)</f>
        <v>0</v>
      </c>
      <c r="K37" t="str">
        <f>IF(I203="pos_trend",B203,"")</f>
        <v/>
      </c>
      <c r="L37" t="str">
        <f t="shared" si="0"/>
        <v/>
      </c>
      <c r="M37" t="str">
        <f t="shared" si="2"/>
        <v>, pretax income</v>
      </c>
      <c r="T37">
        <f>IF(U37 &lt;&gt; "",16, 0)</f>
        <v>0</v>
      </c>
      <c r="U37" t="str">
        <f>IF(I235="pos_trend",B235,"")</f>
        <v/>
      </c>
      <c r="V37" t="str">
        <f t="shared" si="1"/>
        <v/>
      </c>
      <c r="W37" t="str">
        <f t="shared" si="3"/>
        <v>, net interest income, net income, eps (basic), retained earnings</v>
      </c>
    </row>
    <row r="38" spans="1:23" x14ac:dyDescent="0.3">
      <c r="A38" s="1">
        <v>4</v>
      </c>
      <c r="B38" t="s">
        <v>61</v>
      </c>
      <c r="J38">
        <f>IF(K38 &lt;&gt; "",17, 0)</f>
        <v>0</v>
      </c>
      <c r="K38" t="str">
        <f>IF(I351="pos_trend",B351,"")</f>
        <v/>
      </c>
      <c r="L38" t="str">
        <f t="shared" si="0"/>
        <v/>
      </c>
      <c r="M38" t="str">
        <f t="shared" si="2"/>
        <v>, pretax income</v>
      </c>
      <c r="T38">
        <f>IF(U38 &lt;&gt; "",17, 0)</f>
        <v>0</v>
      </c>
      <c r="U38" t="str">
        <f>IF(I236="pos_trend",B236,"")</f>
        <v/>
      </c>
      <c r="V38" t="str">
        <f t="shared" si="1"/>
        <v/>
      </c>
      <c r="W38" t="str">
        <f t="shared" si="3"/>
        <v>, net interest income, net income, eps (basic), retained earnings</v>
      </c>
    </row>
    <row r="39" spans="1:23" x14ac:dyDescent="0.3">
      <c r="A39" s="1">
        <v>5</v>
      </c>
      <c r="B39" t="s">
        <v>65</v>
      </c>
      <c r="K39" t="str">
        <f>IF(I352="pos_trend",B352,"")</f>
        <v/>
      </c>
      <c r="M39" t="str">
        <f t="shared" si="2"/>
        <v>, pretax income</v>
      </c>
      <c r="W39" t="str">
        <f t="shared" si="3"/>
        <v>, net interest income, net income, eps (basic), retained earnings</v>
      </c>
    </row>
    <row r="40" spans="1:23" x14ac:dyDescent="0.3">
      <c r="J40">
        <f>MAX(J22:J39)</f>
        <v>10</v>
      </c>
      <c r="K40" t="str">
        <f>VLOOKUP(J40,J22:K39,2,FALSE)</f>
        <v>Pretax Income</v>
      </c>
      <c r="M40" t="str">
        <f>IF(IFERROR(FIND(",",M39),TRUE)=TRUE,M39,IF(NOT(EXACT(K40,UPPER(K40))),SUBSTITUTE(M39,LOWER(K40),"and "&amp;LOWER(K40)),SUBSTITUTE(M39,K40,"and "&amp;K40)))</f>
        <v>, and pretax income</v>
      </c>
      <c r="T40">
        <f>MAX(T22:T39)</f>
        <v>14</v>
      </c>
      <c r="U40" t="str">
        <f>VLOOKUP(T40,T22:U39,2,FALSE)</f>
        <v>Retained Earnings</v>
      </c>
      <c r="W40" t="str">
        <f>IF(IFERROR(FIND(",",W39),TRUE)=TRUE,W39,IF(NOT(EXACT(U40,UPPER(U40))),SUBSTITUTE(W39,LOWER(U40),"and "&amp;LOWER(U40)),SUBSTITUTE(W39,U40,"and "&amp;U40)))</f>
        <v>, net interest income, net income, eps (basic), and retained earnings</v>
      </c>
    </row>
    <row r="41" spans="1:23" x14ac:dyDescent="0.3">
      <c r="B41" s="1" t="s">
        <v>70</v>
      </c>
      <c r="C41" s="1" t="s">
        <v>1751</v>
      </c>
      <c r="D41" s="1" t="s">
        <v>1752</v>
      </c>
      <c r="E41" s="1" t="s">
        <v>1753</v>
      </c>
      <c r="F41" s="1" t="s">
        <v>1754</v>
      </c>
    </row>
    <row r="42" spans="1:23" x14ac:dyDescent="0.3">
      <c r="A42" s="1">
        <v>0</v>
      </c>
      <c r="B42" t="s">
        <v>75</v>
      </c>
      <c r="K42" t="str">
        <f>SUBSTITUTE(IF(M40&lt;&gt;"", D1 &amp; " has managed to increase " &amp; M40 &amp; " each year since " &amp; C144, "No positive trends")," , "," ")</f>
        <v>Auburn National Bancorporation has managed to increase and pretax income each year since 2012</v>
      </c>
      <c r="U42" t="str">
        <f>SUBSTITUTE(IF(W40&lt;&gt;"", D1 &amp; " has managed to increase " &amp; W40 &amp; " each year since " &amp; C144, "No positive trends")," , "," ")</f>
        <v>Auburn National Bancorporation has managed to increase net interest income, net income, eps (basic), and retained earnings each year since 2012</v>
      </c>
    </row>
    <row r="43" spans="1:23" x14ac:dyDescent="0.3">
      <c r="A43" s="1">
        <v>1</v>
      </c>
      <c r="B43" t="s">
        <v>79</v>
      </c>
    </row>
    <row r="44" spans="1:23" x14ac:dyDescent="0.3">
      <c r="A44" s="1">
        <v>2</v>
      </c>
      <c r="B44" t="s">
        <v>84</v>
      </c>
    </row>
    <row r="45" spans="1:23" x14ac:dyDescent="0.3">
      <c r="A45" s="1">
        <v>3</v>
      </c>
      <c r="B45" t="s">
        <v>89</v>
      </c>
    </row>
    <row r="47" spans="1:23" x14ac:dyDescent="0.3">
      <c r="B47" s="1" t="s">
        <v>94</v>
      </c>
      <c r="C47" s="1" t="s">
        <v>110</v>
      </c>
      <c r="D47" s="1" t="s">
        <v>112</v>
      </c>
      <c r="E47" s="1" t="s">
        <v>114</v>
      </c>
      <c r="F47" s="1" t="s">
        <v>116</v>
      </c>
    </row>
    <row r="48" spans="1:23" x14ac:dyDescent="0.3">
      <c r="A48" s="1">
        <v>0</v>
      </c>
      <c r="B48" t="s">
        <v>95</v>
      </c>
    </row>
    <row r="49" spans="1:14" x14ac:dyDescent="0.3">
      <c r="A49" s="1">
        <v>1</v>
      </c>
      <c r="B49" t="s">
        <v>96</v>
      </c>
    </row>
    <row r="50" spans="1:14" x14ac:dyDescent="0.3">
      <c r="A50" s="1">
        <v>2</v>
      </c>
      <c r="B50" t="s">
        <v>97</v>
      </c>
    </row>
    <row r="51" spans="1:14" x14ac:dyDescent="0.3">
      <c r="A51" s="1">
        <v>3</v>
      </c>
      <c r="B51" t="s">
        <v>98</v>
      </c>
    </row>
    <row r="52" spans="1:14" x14ac:dyDescent="0.3">
      <c r="A52" s="1">
        <v>4</v>
      </c>
      <c r="B52" t="s">
        <v>99</v>
      </c>
    </row>
    <row r="54" spans="1:14" x14ac:dyDescent="0.3">
      <c r="B54" s="1" t="s">
        <v>100</v>
      </c>
      <c r="C54" s="1" t="s">
        <v>110</v>
      </c>
      <c r="D54" s="1" t="s">
        <v>112</v>
      </c>
      <c r="E54" s="1" t="s">
        <v>114</v>
      </c>
      <c r="F54" s="1" t="s">
        <v>116</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1813</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AUBN</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F61">
        <v>0.19</v>
      </c>
      <c r="I61" t="str">
        <f t="shared" si="4"/>
        <v>N/A</v>
      </c>
      <c r="J61">
        <f t="shared" si="5"/>
        <v>0</v>
      </c>
      <c r="K61">
        <f t="shared" si="6"/>
        <v>0</v>
      </c>
      <c r="L61">
        <f t="shared" si="7"/>
        <v>0</v>
      </c>
      <c r="M61">
        <f t="shared" si="8"/>
        <v>0.19</v>
      </c>
      <c r="N61">
        <f t="shared" si="9"/>
        <v>0</v>
      </c>
    </row>
    <row r="62" spans="1:14" x14ac:dyDescent="0.3">
      <c r="A62" s="1">
        <v>1</v>
      </c>
      <c r="B62" t="s">
        <v>112</v>
      </c>
      <c r="F62">
        <v>0.22</v>
      </c>
      <c r="I62" t="str">
        <f t="shared" si="4"/>
        <v>N/A</v>
      </c>
      <c r="J62">
        <f t="shared" si="5"/>
        <v>0</v>
      </c>
      <c r="K62">
        <f t="shared" si="6"/>
        <v>0</v>
      </c>
      <c r="L62">
        <f t="shared" si="7"/>
        <v>0</v>
      </c>
      <c r="M62">
        <f t="shared" si="8"/>
        <v>0.22</v>
      </c>
      <c r="N62">
        <f t="shared" si="9"/>
        <v>0</v>
      </c>
    </row>
    <row r="63" spans="1:14" x14ac:dyDescent="0.3">
      <c r="A63" s="1">
        <v>2</v>
      </c>
      <c r="B63" t="s">
        <v>114</v>
      </c>
      <c r="F63">
        <v>0.08</v>
      </c>
      <c r="I63" t="str">
        <f t="shared" si="4"/>
        <v>N/A</v>
      </c>
      <c r="J63">
        <f t="shared" si="5"/>
        <v>0</v>
      </c>
      <c r="K63">
        <f t="shared" si="6"/>
        <v>0</v>
      </c>
      <c r="L63">
        <f t="shared" si="7"/>
        <v>0</v>
      </c>
      <c r="M63">
        <f t="shared" si="8"/>
        <v>0.08</v>
      </c>
      <c r="N63">
        <f t="shared" si="9"/>
        <v>0</v>
      </c>
    </row>
    <row r="64" spans="1:14" x14ac:dyDescent="0.3">
      <c r="A64" s="1">
        <v>3</v>
      </c>
      <c r="B64" t="s">
        <v>116</v>
      </c>
      <c r="F64">
        <v>0.12</v>
      </c>
      <c r="I64" t="str">
        <f t="shared" si="4"/>
        <v>N/A</v>
      </c>
      <c r="J64">
        <f t="shared" si="5"/>
        <v>0</v>
      </c>
      <c r="K64">
        <f t="shared" si="6"/>
        <v>0</v>
      </c>
      <c r="L64">
        <f t="shared" si="7"/>
        <v>0</v>
      </c>
      <c r="M64">
        <f t="shared" si="8"/>
        <v>0.12</v>
      </c>
      <c r="N64">
        <f t="shared" si="9"/>
        <v>0</v>
      </c>
    </row>
    <row r="65" spans="1:14" x14ac:dyDescent="0.3">
      <c r="A65" s="1">
        <v>4</v>
      </c>
      <c r="B65" t="s">
        <v>118</v>
      </c>
      <c r="F65">
        <v>0.08</v>
      </c>
      <c r="I65" t="str">
        <f t="shared" si="4"/>
        <v>N/A</v>
      </c>
      <c r="J65">
        <f t="shared" si="5"/>
        <v>0</v>
      </c>
      <c r="K65">
        <f t="shared" si="6"/>
        <v>0</v>
      </c>
      <c r="L65">
        <f t="shared" si="7"/>
        <v>0</v>
      </c>
      <c r="M65">
        <f t="shared" si="8"/>
        <v>0.08</v>
      </c>
      <c r="N65">
        <f t="shared" si="9"/>
        <v>0</v>
      </c>
    </row>
    <row r="66" spans="1:14" x14ac:dyDescent="0.3">
      <c r="A66" s="1">
        <v>5</v>
      </c>
      <c r="B66" t="s">
        <v>120</v>
      </c>
      <c r="C66" t="s">
        <v>1814</v>
      </c>
      <c r="I66" t="str">
        <f t="shared" si="4"/>
        <v>N/A</v>
      </c>
      <c r="J66">
        <f t="shared" si="5"/>
        <v>-0.40429999999999999</v>
      </c>
      <c r="K66">
        <f t="shared" si="6"/>
        <v>0</v>
      </c>
      <c r="L66">
        <f t="shared" si="7"/>
        <v>0</v>
      </c>
      <c r="M66">
        <f t="shared" si="8"/>
        <v>0</v>
      </c>
      <c r="N66">
        <f t="shared" si="9"/>
        <v>0</v>
      </c>
    </row>
    <row r="67" spans="1:14" x14ac:dyDescent="0.3">
      <c r="D67" t="s">
        <v>122</v>
      </c>
      <c r="E67" t="str">
        <f>C1</f>
        <v>Auburn National Bancorporation, Inc. (AUBN)</v>
      </c>
      <c r="I67" t="str">
        <f t="shared" si="4"/>
        <v>N/A</v>
      </c>
      <c r="J67">
        <f t="shared" si="5"/>
        <v>0</v>
      </c>
      <c r="K67" t="str">
        <f t="shared" si="6"/>
        <v>Comp Average</v>
      </c>
      <c r="L67" t="str">
        <f t="shared" si="7"/>
        <v>Auburn National Bancorporation, Inc. (AUBN)</v>
      </c>
      <c r="M67">
        <f t="shared" si="8"/>
        <v>0</v>
      </c>
      <c r="N67">
        <f t="shared" si="9"/>
        <v>0</v>
      </c>
    </row>
    <row r="68" spans="1:14" x14ac:dyDescent="0.3">
      <c r="A68" s="1">
        <v>0</v>
      </c>
      <c r="B68" t="s">
        <v>123</v>
      </c>
      <c r="C68" t="s">
        <v>1808</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below average</v>
      </c>
      <c r="I68" t="str">
        <f t="shared" ca="1" si="4"/>
        <v>N/A</v>
      </c>
      <c r="J68">
        <f t="shared" si="5"/>
        <v>131810000</v>
      </c>
      <c r="K68">
        <f t="shared" ca="1" si="6"/>
        <v>343712500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1810</v>
      </c>
      <c r="D70">
        <f ca="1">AVERAGE(VALUE(INDIRECT("J"&amp;(MATCH(B70,B71:B502,0)+70))),VALUE(INDIRECT("J"&amp;(MATCH(B70,B71:B502,0)+81))),VALUE(INDIRECT("J"&amp;(MATCH(B70,B71:B502,0)+92))),VALUE(INDIRECT("J"&amp;(MATCH(B70,B71:B502,0)+103))))</f>
        <v>17.422499999999999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16.79</v>
      </c>
      <c r="K70">
        <f t="shared" ca="1" si="6"/>
        <v>17.422499999999999</v>
      </c>
      <c r="L70" t="str">
        <f t="shared" ca="1" si="7"/>
        <v>below average</v>
      </c>
      <c r="M70" t="str">
        <f t="shared" ca="1" si="8"/>
        <v/>
      </c>
      <c r="N70" t="str">
        <f t="shared" ca="1" si="9"/>
        <v/>
      </c>
    </row>
    <row r="71" spans="1:14" x14ac:dyDescent="0.3">
      <c r="A71" s="1">
        <v>3</v>
      </c>
      <c r="B71" t="s">
        <v>128</v>
      </c>
      <c r="D71">
        <f ca="1">AVERAGE(VALUE(INDIRECT("J"&amp;(MATCH(B71,B72:B503,0)+71))),VALUE(INDIRECT("J"&amp;(MATCH(B71,B72:B503,0)+82))),VALUE(INDIRECT("J"&amp;(MATCH(B71,B72:B503,0)+93))),VALUE(INDIRECT("J"&amp;(MATCH(B71,B72:B503,0)+104))))</f>
        <v>14.777499999999998</v>
      </c>
      <c r="E71" t="str">
        <f t="shared" ca="1" si="10"/>
        <v>no data</v>
      </c>
      <c r="F71" t="str">
        <f t="shared" ca="1" si="11"/>
        <v/>
      </c>
      <c r="G71" t="str">
        <f t="shared" ref="G71:G76" ca="1" si="12">IF(F71&lt;&gt;"", G70 &amp; ", " &amp; IFERROR(LEFT(F71,FIND("(",F71) - 2),F71),G70)</f>
        <v/>
      </c>
      <c r="I71" t="str">
        <f t="shared" ca="1" si="4"/>
        <v>N/A</v>
      </c>
      <c r="J71">
        <f t="shared" si="5"/>
        <v>0</v>
      </c>
      <c r="K71">
        <f t="shared" ca="1" si="6"/>
        <v>14.777499999999998</v>
      </c>
      <c r="L71" t="str">
        <f t="shared" ca="1" si="7"/>
        <v>no data</v>
      </c>
      <c r="M71" t="str">
        <f t="shared" ca="1" si="8"/>
        <v/>
      </c>
      <c r="N71" t="str">
        <f t="shared" ca="1" si="9"/>
        <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132</v>
      </c>
      <c r="C73" t="s">
        <v>1815</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
      </c>
      <c r="I73" t="str">
        <f t="shared" ca="1" si="4"/>
        <v>N/A</v>
      </c>
      <c r="J73" t="str">
        <f t="shared" si="5"/>
        <v>5.03</v>
      </c>
      <c r="K73">
        <f t="shared" ca="1" si="6"/>
        <v>5.18</v>
      </c>
      <c r="L73" t="str">
        <f t="shared" ca="1" si="7"/>
        <v>below average</v>
      </c>
      <c r="M73" t="str">
        <f t="shared" ca="1" si="8"/>
        <v/>
      </c>
      <c r="N73" t="str">
        <f t="shared" ca="1" si="9"/>
        <v/>
      </c>
    </row>
    <row r="74" spans="1:14" x14ac:dyDescent="0.3">
      <c r="A74" s="1">
        <v>6</v>
      </c>
      <c r="B74" t="s">
        <v>134</v>
      </c>
      <c r="C74" t="s">
        <v>797</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
      </c>
      <c r="I74" t="str">
        <f t="shared" ca="1" si="4"/>
        <v>N/A</v>
      </c>
      <c r="J74" t="str">
        <f t="shared" si="5"/>
        <v>1.58</v>
      </c>
      <c r="K74">
        <f t="shared" ca="1" si="6"/>
        <v>1.6875</v>
      </c>
      <c r="L74" t="str">
        <f t="shared" ca="1" si="7"/>
        <v>below average</v>
      </c>
      <c r="M74" t="str">
        <f t="shared" ca="1" si="8"/>
        <v/>
      </c>
      <c r="N74" t="str">
        <f t="shared" ca="1" si="9"/>
        <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1816</v>
      </c>
      <c r="F81" t="str">
        <f t="shared" ref="F81:F87" ca="1" si="13">IF(E70="below average",LOWER(TRIM(IF(ISNUMBER(VALUE(RIGHT(B70,1))),REPLACE(B70,LEN(B70),1,""),B70))),"")</f>
        <v>trailing p/e</v>
      </c>
      <c r="G81" t="str">
        <f ca="1">IFERROR(LEFT(F81,FIND("(",F81) - 2),F81)</f>
        <v>trailing p/e</v>
      </c>
      <c r="I81" t="str">
        <f t="shared" ca="1" si="4"/>
        <v>N/A</v>
      </c>
      <c r="J81">
        <f t="shared" si="5"/>
        <v>0.29970000000000002</v>
      </c>
      <c r="K81">
        <f t="shared" si="6"/>
        <v>0</v>
      </c>
      <c r="L81">
        <f t="shared" si="7"/>
        <v>0</v>
      </c>
      <c r="M81" t="str">
        <f t="shared" ca="1" si="8"/>
        <v>trailing p/e</v>
      </c>
      <c r="N81" t="str">
        <f t="shared" ca="1" si="9"/>
        <v>trailing p/e</v>
      </c>
    </row>
    <row r="82" spans="1:14" x14ac:dyDescent="0.3">
      <c r="A82" s="1">
        <v>1</v>
      </c>
      <c r="B82" t="s">
        <v>144</v>
      </c>
      <c r="C82" t="s">
        <v>1817</v>
      </c>
      <c r="F82" t="str">
        <f t="shared" ca="1" si="13"/>
        <v/>
      </c>
      <c r="G82" t="str">
        <f t="shared" ref="G82:G87" ca="1" si="14">IF(F82&lt;&gt;"", G81 &amp; ", " &amp; IFERROR(LEFT(F82,FIND("(",F82) - 2),F82),G81)</f>
        <v>trailing p/e</v>
      </c>
      <c r="I82" t="str">
        <f t="shared" ca="1" si="4"/>
        <v>N/A</v>
      </c>
      <c r="J82">
        <f t="shared" si="5"/>
        <v>0.38300000000000001</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1818</v>
      </c>
      <c r="F84" t="str">
        <f t="shared" ca="1" si="13"/>
        <v>price/sales (ttm)</v>
      </c>
      <c r="G84" t="str">
        <f t="shared" ca="1" si="14"/>
        <v>trailing p/e, price/sales</v>
      </c>
      <c r="I84" t="str">
        <f t="shared" ca="1" si="4"/>
        <v>N/A</v>
      </c>
      <c r="J84">
        <f t="shared" si="5"/>
        <v>9.4000000000000004E-3</v>
      </c>
      <c r="K84">
        <f t="shared" si="6"/>
        <v>0</v>
      </c>
      <c r="L84">
        <f t="shared" si="7"/>
        <v>0</v>
      </c>
      <c r="M84" t="str">
        <f t="shared" ca="1" si="8"/>
        <v>price/sales (ttm)</v>
      </c>
      <c r="N84" t="str">
        <f t="shared" ca="1" si="9"/>
        <v>trailing p/e, price/sales</v>
      </c>
    </row>
    <row r="85" spans="1:14" x14ac:dyDescent="0.3">
      <c r="A85" s="1">
        <v>1</v>
      </c>
      <c r="B85" t="s">
        <v>148</v>
      </c>
      <c r="C85" t="s">
        <v>1819</v>
      </c>
      <c r="F85" t="str">
        <f t="shared" ca="1" si="13"/>
        <v>price/book (mrq)</v>
      </c>
      <c r="G85" t="str">
        <f t="shared" ca="1" si="14"/>
        <v>trailing p/e, price/sales, price/book</v>
      </c>
      <c r="I85" t="str">
        <f t="shared" ca="1" si="4"/>
        <v>N/A</v>
      </c>
      <c r="J85">
        <f t="shared" si="5"/>
        <v>9.4399999999999998E-2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150</v>
      </c>
      <c r="C87" t="s">
        <v>1820</v>
      </c>
      <c r="F87" t="str">
        <f t="shared" ca="1" si="13"/>
        <v/>
      </c>
      <c r="G87" t="str">
        <f t="shared" ca="1" si="14"/>
        <v>trailing p/e, price/sales, price/book</v>
      </c>
      <c r="I87" t="str">
        <f t="shared" ca="1" si="4"/>
        <v>N/A</v>
      </c>
      <c r="J87">
        <f t="shared" si="5"/>
        <v>26190000</v>
      </c>
      <c r="K87">
        <f t="shared" si="6"/>
        <v>0</v>
      </c>
      <c r="L87">
        <f t="shared" si="7"/>
        <v>0</v>
      </c>
      <c r="M87" t="str">
        <f t="shared" ca="1" si="8"/>
        <v/>
      </c>
      <c r="N87" t="str">
        <f t="shared" ca="1" si="9"/>
        <v>trailing p/e, price/sales, price/book</v>
      </c>
    </row>
    <row r="88" spans="1:14" x14ac:dyDescent="0.3">
      <c r="A88" s="1">
        <v>1</v>
      </c>
      <c r="B88" t="s">
        <v>152</v>
      </c>
      <c r="C88" t="s">
        <v>1821</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7.19</v>
      </c>
      <c r="K88">
        <f t="shared" si="6"/>
        <v>0</v>
      </c>
      <c r="L88">
        <f t="shared" si="7"/>
        <v>0</v>
      </c>
      <c r="M88" t="str">
        <f t="shared" ca="1" si="8"/>
        <v>price/book</v>
      </c>
      <c r="N88" t="str">
        <f t="shared" ca="1" si="9"/>
        <v>trailing p/e, price/sales, and price/book</v>
      </c>
    </row>
    <row r="89" spans="1:14" x14ac:dyDescent="0.3">
      <c r="A89" s="1">
        <v>2</v>
      </c>
      <c r="B89" t="s">
        <v>154</v>
      </c>
      <c r="C89" t="s">
        <v>1822</v>
      </c>
      <c r="D89" t="str">
        <f ca="1">IF(COUNTIF(E70:E76,"=below average")&gt;0,"There are some indications that "&amp;D1&amp;" may be undervalued. The company has a lower " &amp; G88 &amp; " than the comparable average", "Inconclusive")</f>
        <v>There are some indications that Auburn National Bancorporation may be undervalued. The company has a lower trailing p/e, price/sales, and price/book than the comparable average</v>
      </c>
      <c r="I89" t="str">
        <f t="shared" ca="1" si="4"/>
        <v>N/A</v>
      </c>
      <c r="J89">
        <f t="shared" si="5"/>
        <v>-5.7000000000000002E-2</v>
      </c>
      <c r="K89" t="str">
        <f t="shared" ca="1" si="6"/>
        <v>There are some indications that Auburn National Bancorporation may be undervalued. The company has a lower trailing p/e, price/sales, and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1823</v>
      </c>
      <c r="I92" t="str">
        <f t="shared" si="4"/>
        <v>N/A</v>
      </c>
      <c r="J92">
        <f t="shared" si="5"/>
        <v>7850000</v>
      </c>
      <c r="K92">
        <f t="shared" si="6"/>
        <v>0</v>
      </c>
      <c r="L92">
        <f t="shared" si="7"/>
        <v>0</v>
      </c>
      <c r="M92">
        <f t="shared" si="8"/>
        <v>0</v>
      </c>
      <c r="N92">
        <f t="shared" si="9"/>
        <v>0</v>
      </c>
    </row>
    <row r="93" spans="1:14" x14ac:dyDescent="0.3">
      <c r="A93" s="1">
        <v>6</v>
      </c>
      <c r="B93" t="s">
        <v>162</v>
      </c>
      <c r="C93" t="s">
        <v>28</v>
      </c>
      <c r="I93" t="str">
        <f t="shared" si="4"/>
        <v>N/A</v>
      </c>
      <c r="J93" t="str">
        <f t="shared" si="5"/>
        <v>2.15</v>
      </c>
      <c r="K93">
        <f t="shared" si="6"/>
        <v>0</v>
      </c>
      <c r="L93">
        <f t="shared" si="7"/>
        <v>0</v>
      </c>
      <c r="M93">
        <f t="shared" si="8"/>
        <v>0</v>
      </c>
      <c r="N93">
        <f t="shared" si="9"/>
        <v>0</v>
      </c>
    </row>
    <row r="94" spans="1:14" x14ac:dyDescent="0.3">
      <c r="A94" s="1">
        <v>7</v>
      </c>
      <c r="B94" t="s">
        <v>163</v>
      </c>
      <c r="C94" t="s">
        <v>1824</v>
      </c>
      <c r="I94" t="str">
        <f t="shared" si="4"/>
        <v>N/A</v>
      </c>
      <c r="J94">
        <f t="shared" si="5"/>
        <v>-0.13699999999999998</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1825</v>
      </c>
      <c r="I96" t="str">
        <f t="shared" si="4"/>
        <v>N/A</v>
      </c>
      <c r="J96">
        <f t="shared" si="5"/>
        <v>103610000</v>
      </c>
      <c r="K96">
        <f t="shared" si="6"/>
        <v>0</v>
      </c>
      <c r="L96">
        <f t="shared" si="7"/>
        <v>0</v>
      </c>
      <c r="M96">
        <f t="shared" si="8"/>
        <v>0</v>
      </c>
      <c r="N96">
        <f t="shared" si="9"/>
        <v>0</v>
      </c>
    </row>
    <row r="97" spans="1:14" x14ac:dyDescent="0.3">
      <c r="A97" s="1">
        <v>1</v>
      </c>
      <c r="B97" t="s">
        <v>167</v>
      </c>
      <c r="C97" t="s">
        <v>1826</v>
      </c>
      <c r="I97" t="str">
        <f t="shared" si="4"/>
        <v>N/A</v>
      </c>
      <c r="J97" t="str">
        <f t="shared" si="5"/>
        <v>28.44</v>
      </c>
      <c r="K97">
        <f t="shared" si="6"/>
        <v>0</v>
      </c>
      <c r="L97">
        <f t="shared" si="7"/>
        <v>0</v>
      </c>
      <c r="M97">
        <f t="shared" si="8"/>
        <v>0</v>
      </c>
      <c r="N97">
        <f t="shared" si="9"/>
        <v>0</v>
      </c>
    </row>
    <row r="98" spans="1:14" x14ac:dyDescent="0.3">
      <c r="A98" s="1">
        <v>2</v>
      </c>
      <c r="B98" t="s">
        <v>169</v>
      </c>
      <c r="C98" t="s">
        <v>1827</v>
      </c>
      <c r="I98" t="str">
        <f t="shared" si="4"/>
        <v>N/A</v>
      </c>
      <c r="J98">
        <f t="shared" si="5"/>
        <v>7030000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1828</v>
      </c>
      <c r="I101" t="str">
        <f t="shared" si="4"/>
        <v>N/A</v>
      </c>
      <c r="J101" t="str">
        <f t="shared" si="5"/>
        <v>22.88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1829</v>
      </c>
      <c r="I103" t="str">
        <f t="shared" si="4"/>
        <v>N/A</v>
      </c>
      <c r="J103">
        <f t="shared" si="5"/>
        <v>11010000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1809</v>
      </c>
      <c r="I106" t="str">
        <f t="shared" si="4"/>
        <v>N/A</v>
      </c>
      <c r="J106" t="str">
        <f t="shared" si="5"/>
        <v>0.35</v>
      </c>
      <c r="K106">
        <f t="shared" si="6"/>
        <v>0</v>
      </c>
      <c r="L106">
        <f t="shared" si="7"/>
        <v>0</v>
      </c>
      <c r="M106">
        <f t="shared" si="8"/>
        <v>0</v>
      </c>
      <c r="N106">
        <f t="shared" si="9"/>
        <v>0</v>
      </c>
    </row>
    <row r="107" spans="1:14" x14ac:dyDescent="0.3">
      <c r="A107" s="1">
        <v>1</v>
      </c>
      <c r="B107" t="s">
        <v>181</v>
      </c>
      <c r="C107" t="s">
        <v>1830</v>
      </c>
      <c r="I107" t="str">
        <f t="shared" si="4"/>
        <v>N/A</v>
      </c>
      <c r="J107">
        <f t="shared" si="5"/>
        <v>0.26929999999999998</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1831</v>
      </c>
      <c r="I109" t="str">
        <f t="shared" si="4"/>
        <v>N/A</v>
      </c>
      <c r="J109" t="str">
        <f t="shared" si="5"/>
        <v>37.810</v>
      </c>
      <c r="K109">
        <f t="shared" si="6"/>
        <v>0</v>
      </c>
      <c r="L109">
        <f t="shared" si="7"/>
        <v>0</v>
      </c>
      <c r="M109">
        <f t="shared" si="8"/>
        <v>0</v>
      </c>
      <c r="N109">
        <f t="shared" si="9"/>
        <v>0</v>
      </c>
    </row>
    <row r="110" spans="1:14" x14ac:dyDescent="0.3">
      <c r="A110" s="1">
        <v>4</v>
      </c>
      <c r="B110" t="s">
        <v>187</v>
      </c>
      <c r="C110" t="s">
        <v>1832</v>
      </c>
      <c r="I110" t="str">
        <f t="shared" si="4"/>
        <v>N/A</v>
      </c>
      <c r="J110" t="str">
        <f t="shared" si="5"/>
        <v>27.140</v>
      </c>
      <c r="K110">
        <f t="shared" si="6"/>
        <v>0</v>
      </c>
      <c r="L110">
        <f t="shared" si="7"/>
        <v>0</v>
      </c>
      <c r="M110">
        <f t="shared" si="8"/>
        <v>0</v>
      </c>
      <c r="N110">
        <f t="shared" si="9"/>
        <v>0</v>
      </c>
    </row>
    <row r="111" spans="1:14" x14ac:dyDescent="0.3">
      <c r="A111" s="1">
        <v>5</v>
      </c>
      <c r="B111" t="s">
        <v>189</v>
      </c>
      <c r="C111" t="s">
        <v>1833</v>
      </c>
      <c r="I111" t="str">
        <f t="shared" si="4"/>
        <v>N/A</v>
      </c>
      <c r="J111" t="str">
        <f t="shared" si="5"/>
        <v>35.638</v>
      </c>
      <c r="K111">
        <f t="shared" si="6"/>
        <v>0</v>
      </c>
      <c r="L111">
        <f t="shared" si="7"/>
        <v>0</v>
      </c>
      <c r="M111">
        <f t="shared" si="8"/>
        <v>0</v>
      </c>
      <c r="N111">
        <f t="shared" si="9"/>
        <v>0</v>
      </c>
    </row>
    <row r="112" spans="1:14" x14ac:dyDescent="0.3">
      <c r="A112" s="1">
        <v>6</v>
      </c>
      <c r="B112" t="s">
        <v>191</v>
      </c>
      <c r="C112" t="s">
        <v>1834</v>
      </c>
      <c r="I112" t="str">
        <f t="shared" si="4"/>
        <v>N/A</v>
      </c>
      <c r="J112" t="str">
        <f t="shared" si="5"/>
        <v>33.623</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1835</v>
      </c>
      <c r="I114" t="str">
        <f t="shared" si="4"/>
        <v>N/A</v>
      </c>
      <c r="J114" t="str">
        <f t="shared" si="5"/>
        <v>1.55k</v>
      </c>
      <c r="K114">
        <f t="shared" si="6"/>
        <v>0</v>
      </c>
      <c r="L114">
        <f t="shared" si="7"/>
        <v>0</v>
      </c>
      <c r="M114">
        <f t="shared" si="8"/>
        <v>0</v>
      </c>
      <c r="N114">
        <f t="shared" si="9"/>
        <v>0</v>
      </c>
    </row>
    <row r="115" spans="1:14" x14ac:dyDescent="0.3">
      <c r="A115" s="1">
        <v>1</v>
      </c>
      <c r="B115" t="s">
        <v>195</v>
      </c>
      <c r="C115" t="s">
        <v>1836</v>
      </c>
      <c r="I115" t="str">
        <f t="shared" si="4"/>
        <v>N/A</v>
      </c>
      <c r="J115" t="str">
        <f t="shared" si="5"/>
        <v>950</v>
      </c>
      <c r="K115">
        <f t="shared" si="6"/>
        <v>0</v>
      </c>
      <c r="L115">
        <f t="shared" si="7"/>
        <v>0</v>
      </c>
      <c r="M115">
        <f t="shared" si="8"/>
        <v>0</v>
      </c>
      <c r="N115">
        <f t="shared" si="9"/>
        <v>0</v>
      </c>
    </row>
    <row r="116" spans="1:14" x14ac:dyDescent="0.3">
      <c r="A116" s="1">
        <v>2</v>
      </c>
      <c r="B116" t="s">
        <v>197</v>
      </c>
      <c r="C116" t="s">
        <v>1837</v>
      </c>
      <c r="I116" t="str">
        <f t="shared" si="4"/>
        <v>N/A</v>
      </c>
      <c r="J116">
        <f t="shared" si="5"/>
        <v>3640000</v>
      </c>
      <c r="K116">
        <f t="shared" si="6"/>
        <v>0</v>
      </c>
      <c r="L116">
        <f t="shared" si="7"/>
        <v>0</v>
      </c>
      <c r="M116">
        <f t="shared" si="8"/>
        <v>0</v>
      </c>
      <c r="N116">
        <f t="shared" si="9"/>
        <v>0</v>
      </c>
    </row>
    <row r="117" spans="1:14" x14ac:dyDescent="0.3">
      <c r="A117" s="1">
        <v>3</v>
      </c>
      <c r="B117" t="s">
        <v>199</v>
      </c>
      <c r="C117" t="s">
        <v>580</v>
      </c>
      <c r="I117" t="str">
        <f t="shared" si="4"/>
        <v>N/A</v>
      </c>
      <c r="J117">
        <f t="shared" si="5"/>
        <v>2420000</v>
      </c>
      <c r="K117">
        <f t="shared" si="6"/>
        <v>0</v>
      </c>
      <c r="L117">
        <f t="shared" si="7"/>
        <v>0</v>
      </c>
      <c r="M117">
        <f t="shared" si="8"/>
        <v>0</v>
      </c>
      <c r="N117">
        <f t="shared" si="9"/>
        <v>0</v>
      </c>
    </row>
    <row r="118" spans="1:14" x14ac:dyDescent="0.3">
      <c r="A118" s="1">
        <v>4</v>
      </c>
      <c r="B118" t="s">
        <v>201</v>
      </c>
      <c r="C118" t="s">
        <v>1838</v>
      </c>
      <c r="I118" t="str">
        <f t="shared" si="4"/>
        <v>N/A</v>
      </c>
      <c r="J118">
        <f t="shared" si="5"/>
        <v>0.35460000000000003</v>
      </c>
      <c r="K118">
        <f t="shared" si="6"/>
        <v>0</v>
      </c>
      <c r="L118">
        <f t="shared" si="7"/>
        <v>0</v>
      </c>
      <c r="M118">
        <f t="shared" si="8"/>
        <v>0</v>
      </c>
      <c r="N118">
        <f t="shared" si="9"/>
        <v>0</v>
      </c>
    </row>
    <row r="119" spans="1:14" x14ac:dyDescent="0.3">
      <c r="A119" s="1">
        <v>5</v>
      </c>
      <c r="B119" t="s">
        <v>203</v>
      </c>
      <c r="C119" t="s">
        <v>1839</v>
      </c>
      <c r="I119" t="str">
        <f t="shared" si="4"/>
        <v>N/A</v>
      </c>
      <c r="J119">
        <f t="shared" si="5"/>
        <v>5.7000000000000002E-2</v>
      </c>
      <c r="K119">
        <f t="shared" si="6"/>
        <v>0</v>
      </c>
      <c r="L119">
        <f t="shared" si="7"/>
        <v>0</v>
      </c>
      <c r="M119">
        <f t="shared" si="8"/>
        <v>0</v>
      </c>
      <c r="N119">
        <f t="shared" si="9"/>
        <v>0</v>
      </c>
    </row>
    <row r="120" spans="1:14" x14ac:dyDescent="0.3">
      <c r="A120" s="1">
        <v>6</v>
      </c>
      <c r="B120" t="s">
        <v>205</v>
      </c>
      <c r="C120" t="s">
        <v>1840</v>
      </c>
      <c r="I120" t="str">
        <f t="shared" si="4"/>
        <v>N/A</v>
      </c>
      <c r="J120" t="str">
        <f t="shared" si="5"/>
        <v>4.82k</v>
      </c>
      <c r="K120">
        <f t="shared" si="6"/>
        <v>0</v>
      </c>
      <c r="L120">
        <f t="shared" si="7"/>
        <v>0</v>
      </c>
      <c r="M120">
        <f t="shared" si="8"/>
        <v>0</v>
      </c>
      <c r="N120">
        <f t="shared" si="9"/>
        <v>0</v>
      </c>
    </row>
    <row r="121" spans="1:14" x14ac:dyDescent="0.3">
      <c r="A121" s="1">
        <v>7</v>
      </c>
      <c r="B121" t="s">
        <v>207</v>
      </c>
      <c r="C121" t="s">
        <v>1841</v>
      </c>
      <c r="I121" t="str">
        <f t="shared" si="4"/>
        <v>N/A</v>
      </c>
      <c r="J121" t="str">
        <f t="shared" si="5"/>
        <v>2.68</v>
      </c>
      <c r="K121">
        <f t="shared" si="6"/>
        <v>0</v>
      </c>
      <c r="L121">
        <f t="shared" si="7"/>
        <v>0</v>
      </c>
      <c r="M121">
        <f t="shared" si="8"/>
        <v>0</v>
      </c>
      <c r="N121">
        <f t="shared" si="9"/>
        <v>0</v>
      </c>
    </row>
    <row r="122" spans="1:14" x14ac:dyDescent="0.3">
      <c r="A122" s="1">
        <v>8</v>
      </c>
      <c r="B122" t="s">
        <v>209</v>
      </c>
      <c r="C122" t="s">
        <v>1842</v>
      </c>
      <c r="I122" t="str">
        <f t="shared" si="4"/>
        <v>N/A</v>
      </c>
      <c r="J122">
        <f t="shared" si="5"/>
        <v>2E-3</v>
      </c>
      <c r="K122">
        <f t="shared" si="6"/>
        <v>0</v>
      </c>
      <c r="L122">
        <f t="shared" si="7"/>
        <v>0</v>
      </c>
      <c r="M122">
        <f t="shared" si="8"/>
        <v>0</v>
      </c>
      <c r="N122">
        <f t="shared" si="9"/>
        <v>0</v>
      </c>
    </row>
    <row r="123" spans="1:14" x14ac:dyDescent="0.3">
      <c r="A123" s="1">
        <v>9</v>
      </c>
      <c r="B123" t="s">
        <v>211</v>
      </c>
      <c r="C123" t="s">
        <v>1843</v>
      </c>
      <c r="I123" t="str">
        <f t="shared" si="4"/>
        <v>N/A</v>
      </c>
      <c r="J123" t="str">
        <f t="shared" si="5"/>
        <v>730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1844</v>
      </c>
      <c r="I125" t="str">
        <f t="shared" si="15"/>
        <v>N/A</v>
      </c>
      <c r="J125" t="str">
        <f t="shared" si="16"/>
        <v>0.92</v>
      </c>
      <c r="K125">
        <f t="shared" si="17"/>
        <v>0</v>
      </c>
      <c r="L125">
        <f t="shared" si="18"/>
        <v>0</v>
      </c>
      <c r="M125">
        <f t="shared" si="19"/>
        <v>0</v>
      </c>
      <c r="N125">
        <f t="shared" si="20"/>
        <v>0</v>
      </c>
    </row>
    <row r="126" spans="1:14" x14ac:dyDescent="0.3">
      <c r="A126" s="1">
        <v>1</v>
      </c>
      <c r="B126" t="s">
        <v>215</v>
      </c>
      <c r="C126" t="s">
        <v>1845</v>
      </c>
      <c r="I126" t="str">
        <f t="shared" si="15"/>
        <v>N/A</v>
      </c>
      <c r="J126">
        <f t="shared" si="16"/>
        <v>2.5400000000000002E-2</v>
      </c>
      <c r="K126">
        <f t="shared" si="17"/>
        <v>0</v>
      </c>
      <c r="L126">
        <f t="shared" si="18"/>
        <v>0</v>
      </c>
      <c r="M126">
        <f t="shared" si="19"/>
        <v>0</v>
      </c>
      <c r="N126">
        <f t="shared" si="20"/>
        <v>0</v>
      </c>
    </row>
    <row r="127" spans="1:14" x14ac:dyDescent="0.3">
      <c r="A127" s="1">
        <v>2</v>
      </c>
      <c r="B127" t="s">
        <v>217</v>
      </c>
      <c r="C127" t="s">
        <v>1774</v>
      </c>
      <c r="I127" t="str">
        <f t="shared" si="15"/>
        <v>N/A</v>
      </c>
      <c r="J127" t="str">
        <f t="shared" si="16"/>
        <v>0.90</v>
      </c>
      <c r="K127">
        <f t="shared" si="17"/>
        <v>0</v>
      </c>
      <c r="L127">
        <f t="shared" si="18"/>
        <v>0</v>
      </c>
      <c r="M127">
        <f t="shared" si="19"/>
        <v>0</v>
      </c>
      <c r="N127">
        <f t="shared" si="20"/>
        <v>0</v>
      </c>
    </row>
    <row r="128" spans="1:14" x14ac:dyDescent="0.3">
      <c r="A128" s="1">
        <v>3</v>
      </c>
      <c r="B128" t="s">
        <v>219</v>
      </c>
      <c r="C128" t="s">
        <v>1317</v>
      </c>
      <c r="I128" t="str">
        <f t="shared" si="15"/>
        <v>N/A</v>
      </c>
      <c r="J128">
        <f t="shared" si="16"/>
        <v>2.5000000000000001E-2</v>
      </c>
      <c r="K128">
        <f t="shared" si="17"/>
        <v>0</v>
      </c>
      <c r="L128">
        <f t="shared" si="18"/>
        <v>0</v>
      </c>
      <c r="M128">
        <f t="shared" si="19"/>
        <v>0</v>
      </c>
      <c r="N128">
        <f t="shared" si="20"/>
        <v>0</v>
      </c>
    </row>
    <row r="129" spans="1:14" x14ac:dyDescent="0.3">
      <c r="A129" s="1">
        <v>4</v>
      </c>
      <c r="B129" t="s">
        <v>221</v>
      </c>
      <c r="C129" t="s">
        <v>1846</v>
      </c>
      <c r="I129" t="str">
        <f t="shared" si="15"/>
        <v>N/A</v>
      </c>
      <c r="J129" t="str">
        <f t="shared" si="16"/>
        <v>3.36</v>
      </c>
      <c r="K129">
        <f t="shared" si="17"/>
        <v>0</v>
      </c>
      <c r="L129">
        <f t="shared" si="18"/>
        <v>0</v>
      </c>
      <c r="M129">
        <f t="shared" si="19"/>
        <v>0</v>
      </c>
      <c r="N129">
        <f t="shared" si="20"/>
        <v>0</v>
      </c>
    </row>
    <row r="130" spans="1:14" x14ac:dyDescent="0.3">
      <c r="A130" s="1">
        <v>5</v>
      </c>
      <c r="B130" t="s">
        <v>223</v>
      </c>
      <c r="C130" t="s">
        <v>1847</v>
      </c>
      <c r="I130" t="str">
        <f t="shared" si="15"/>
        <v>N/A</v>
      </c>
      <c r="J130">
        <f t="shared" si="16"/>
        <v>0.41899999999999998</v>
      </c>
      <c r="K130">
        <f t="shared" si="17"/>
        <v>0</v>
      </c>
      <c r="L130">
        <f t="shared" si="18"/>
        <v>0</v>
      </c>
      <c r="M130">
        <f t="shared" si="19"/>
        <v>0</v>
      </c>
      <c r="N130">
        <f t="shared" si="20"/>
        <v>0</v>
      </c>
    </row>
    <row r="131" spans="1:14" x14ac:dyDescent="0.3">
      <c r="A131" s="1">
        <v>6</v>
      </c>
      <c r="B131" t="s">
        <v>225</v>
      </c>
      <c r="C131" t="s">
        <v>1848</v>
      </c>
      <c r="I131" t="str">
        <f t="shared" si="15"/>
        <v>N/A</v>
      </c>
      <c r="J131" t="str">
        <f t="shared" si="16"/>
        <v>Jun 26, 2017</v>
      </c>
      <c r="K131">
        <f t="shared" si="17"/>
        <v>0</v>
      </c>
      <c r="L131">
        <f t="shared" si="18"/>
        <v>0</v>
      </c>
      <c r="M131">
        <f t="shared" si="19"/>
        <v>0</v>
      </c>
      <c r="N131">
        <f t="shared" si="20"/>
        <v>0</v>
      </c>
    </row>
    <row r="132" spans="1:14" x14ac:dyDescent="0.3">
      <c r="A132" s="1">
        <v>7</v>
      </c>
      <c r="B132" t="s">
        <v>227</v>
      </c>
      <c r="C132" t="s">
        <v>1849</v>
      </c>
      <c r="I132" t="str">
        <f t="shared" si="15"/>
        <v>N/A</v>
      </c>
      <c r="J132" t="str">
        <f t="shared" si="16"/>
        <v>Jun 7, 2017</v>
      </c>
      <c r="K132">
        <f t="shared" si="17"/>
        <v>0</v>
      </c>
      <c r="L132">
        <f t="shared" si="18"/>
        <v>0</v>
      </c>
      <c r="M132">
        <f t="shared" si="19"/>
        <v>0</v>
      </c>
      <c r="N132">
        <f t="shared" si="20"/>
        <v>0</v>
      </c>
    </row>
    <row r="133" spans="1:14" x14ac:dyDescent="0.3">
      <c r="A133" s="1">
        <v>8</v>
      </c>
      <c r="B133" t="s">
        <v>229</v>
      </c>
      <c r="C133" t="s">
        <v>1850</v>
      </c>
      <c r="I133" t="str">
        <f t="shared" si="15"/>
        <v>N/A</v>
      </c>
      <c r="J133" t="str">
        <f t="shared" si="16"/>
        <v>3/1</v>
      </c>
      <c r="K133">
        <f t="shared" si="17"/>
        <v>0</v>
      </c>
      <c r="L133">
        <f t="shared" si="18"/>
        <v>0</v>
      </c>
      <c r="M133">
        <f t="shared" si="19"/>
        <v>0</v>
      </c>
      <c r="N133">
        <f t="shared" si="20"/>
        <v>0</v>
      </c>
    </row>
    <row r="134" spans="1:14" x14ac:dyDescent="0.3">
      <c r="A134" s="1">
        <v>9</v>
      </c>
      <c r="B134" t="s">
        <v>230</v>
      </c>
      <c r="C134" t="s">
        <v>1851</v>
      </c>
      <c r="I134" t="str">
        <f t="shared" si="15"/>
        <v>N/A</v>
      </c>
      <c r="J134" t="str">
        <f t="shared" si="16"/>
        <v>Jun 26, 1998</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1852</v>
      </c>
      <c r="C138" t="s">
        <v>1853</v>
      </c>
      <c r="D138" t="s">
        <v>1854</v>
      </c>
      <c r="F138">
        <v>86</v>
      </c>
      <c r="I138" t="str">
        <f t="shared" si="15"/>
        <v>N/A</v>
      </c>
      <c r="J138" t="str">
        <f t="shared" si="16"/>
        <v>Chairman, Chief Exec. Officer, Pres and Chairman of Auburnbank</v>
      </c>
      <c r="K138" t="str">
        <f t="shared" si="17"/>
        <v>153.25k</v>
      </c>
      <c r="L138">
        <f t="shared" si="18"/>
        <v>0</v>
      </c>
      <c r="M138">
        <f t="shared" si="19"/>
        <v>86</v>
      </c>
      <c r="N138">
        <f t="shared" si="20"/>
        <v>0</v>
      </c>
    </row>
    <row r="139" spans="1:14" x14ac:dyDescent="0.3">
      <c r="A139" s="1">
        <v>1</v>
      </c>
      <c r="B139" t="s">
        <v>1855</v>
      </c>
      <c r="C139" t="s">
        <v>1856</v>
      </c>
      <c r="D139" t="s">
        <v>1857</v>
      </c>
      <c r="F139">
        <v>63</v>
      </c>
      <c r="I139" t="str">
        <f t="shared" si="15"/>
        <v>N/A</v>
      </c>
      <c r="J139" t="str">
        <f t="shared" si="16"/>
        <v>Vice Chairman</v>
      </c>
      <c r="K139" t="str">
        <f t="shared" si="17"/>
        <v>403.38k</v>
      </c>
      <c r="L139">
        <f t="shared" si="18"/>
        <v>0</v>
      </c>
      <c r="M139">
        <f t="shared" si="19"/>
        <v>63</v>
      </c>
      <c r="N139">
        <f t="shared" si="20"/>
        <v>0</v>
      </c>
    </row>
    <row r="140" spans="1:14" x14ac:dyDescent="0.3">
      <c r="A140" s="1">
        <v>2</v>
      </c>
      <c r="B140" t="s">
        <v>1858</v>
      </c>
      <c r="C140" t="s">
        <v>1859</v>
      </c>
      <c r="D140" t="s">
        <v>1860</v>
      </c>
      <c r="F140">
        <v>39</v>
      </c>
      <c r="I140" t="str">
        <f t="shared" si="15"/>
        <v>N/A</v>
      </c>
      <c r="J140" t="str">
        <f t="shared" si="16"/>
        <v>CFO &amp; Exec. VP</v>
      </c>
      <c r="K140" t="str">
        <f t="shared" si="17"/>
        <v>228.93k</v>
      </c>
      <c r="L140">
        <f t="shared" si="18"/>
        <v>0</v>
      </c>
      <c r="M140">
        <f t="shared" si="19"/>
        <v>39</v>
      </c>
      <c r="N140">
        <f t="shared" si="20"/>
        <v>0</v>
      </c>
    </row>
    <row r="141" spans="1:14" x14ac:dyDescent="0.3">
      <c r="A141" s="1">
        <v>3</v>
      </c>
      <c r="B141" t="s">
        <v>1861</v>
      </c>
      <c r="C141" t="s">
        <v>1862</v>
      </c>
      <c r="F141">
        <v>66</v>
      </c>
      <c r="I141" t="str">
        <f t="shared" si="15"/>
        <v>N/A</v>
      </c>
      <c r="J141" t="str">
        <f t="shared" si="16"/>
        <v>Sec., Consultant of Auburnbank, Director and Director of Auburnbank</v>
      </c>
      <c r="K141">
        <f t="shared" si="17"/>
        <v>0</v>
      </c>
      <c r="L141">
        <f t="shared" si="18"/>
        <v>0</v>
      </c>
      <c r="M141">
        <f t="shared" si="19"/>
        <v>66</v>
      </c>
      <c r="N141">
        <f t="shared" si="20"/>
        <v>0</v>
      </c>
    </row>
    <row r="142" spans="1:14" x14ac:dyDescent="0.3">
      <c r="A142" s="1">
        <v>4</v>
      </c>
      <c r="B142" t="s">
        <v>1863</v>
      </c>
      <c r="C142" t="s">
        <v>1864</v>
      </c>
      <c r="F142">
        <v>48</v>
      </c>
      <c r="I142" t="str">
        <f t="shared" si="15"/>
        <v>N/A</v>
      </c>
      <c r="J142" t="str">
        <f t="shared" si="16"/>
        <v>Chief Accounting Officer, SVP, Chief Accounting Officer of Auburnbank and SVP of Auburnbank</v>
      </c>
      <c r="K142">
        <f t="shared" si="17"/>
        <v>0</v>
      </c>
      <c r="L142">
        <f t="shared" si="18"/>
        <v>0</v>
      </c>
      <c r="M142">
        <f t="shared" si="19"/>
        <v>48</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1866</v>
      </c>
      <c r="D145" t="s">
        <v>1867</v>
      </c>
      <c r="E145" t="s">
        <v>1868</v>
      </c>
      <c r="F145" t="s">
        <v>1869</v>
      </c>
      <c r="G145" t="s">
        <v>1870</v>
      </c>
      <c r="I145" t="str">
        <f t="shared" si="15"/>
        <v>neg_trend</v>
      </c>
      <c r="J145">
        <f t="shared" si="16"/>
        <v>29070000</v>
      </c>
      <c r="K145">
        <f t="shared" si="17"/>
        <v>27460000</v>
      </c>
      <c r="L145">
        <f t="shared" si="18"/>
        <v>27320000</v>
      </c>
      <c r="M145">
        <f t="shared" si="19"/>
        <v>27150000</v>
      </c>
      <c r="N145">
        <f t="shared" si="20"/>
        <v>26820000</v>
      </c>
    </row>
    <row r="146" spans="1:14" x14ac:dyDescent="0.3">
      <c r="A146" s="1">
        <v>1</v>
      </c>
      <c r="B146" t="s">
        <v>1871</v>
      </c>
      <c r="C146" t="s">
        <v>1872</v>
      </c>
      <c r="D146" t="s">
        <v>1873</v>
      </c>
      <c r="E146" t="s">
        <v>1874</v>
      </c>
      <c r="F146" t="s">
        <v>1875</v>
      </c>
      <c r="G146" t="s">
        <v>1876</v>
      </c>
      <c r="I146" t="str">
        <f t="shared" si="15"/>
        <v>N/A</v>
      </c>
      <c r="J146">
        <f t="shared" si="16"/>
        <v>21940000</v>
      </c>
      <c r="K146">
        <f t="shared" si="17"/>
        <v>20600000</v>
      </c>
      <c r="L146">
        <f t="shared" si="18"/>
        <v>19550000</v>
      </c>
      <c r="M146">
        <f t="shared" si="19"/>
        <v>20480000</v>
      </c>
      <c r="N146">
        <f t="shared" si="20"/>
        <v>20450000</v>
      </c>
    </row>
    <row r="147" spans="1:14" x14ac:dyDescent="0.3">
      <c r="A147" s="1">
        <v>2</v>
      </c>
      <c r="B147" t="s">
        <v>1877</v>
      </c>
      <c r="C147" t="s">
        <v>1878</v>
      </c>
      <c r="D147" t="s">
        <v>1879</v>
      </c>
      <c r="E147" t="s">
        <v>1880</v>
      </c>
      <c r="F147" t="s">
        <v>264</v>
      </c>
      <c r="G147" t="s">
        <v>264</v>
      </c>
      <c r="I147" t="str">
        <f t="shared" si="15"/>
        <v>N/A</v>
      </c>
      <c r="J147" t="str">
        <f t="shared" si="16"/>
        <v>54000</v>
      </c>
      <c r="K147" t="str">
        <f t="shared" si="17"/>
        <v>106000</v>
      </c>
      <c r="L147" t="str">
        <f t="shared" si="18"/>
        <v>109000</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1883</v>
      </c>
      <c r="E149" t="s">
        <v>1884</v>
      </c>
      <c r="F149" t="s">
        <v>264</v>
      </c>
      <c r="G149" t="s">
        <v>264</v>
      </c>
      <c r="I149" t="str">
        <f t="shared" si="15"/>
        <v>N/A</v>
      </c>
      <c r="J149" t="str">
        <f t="shared" si="16"/>
        <v>N/A</v>
      </c>
      <c r="K149" t="str">
        <f t="shared" si="17"/>
        <v>42000</v>
      </c>
      <c r="L149" t="str">
        <f t="shared" si="18"/>
        <v>28000</v>
      </c>
      <c r="M149" t="str">
        <f t="shared" si="19"/>
        <v>N/A</v>
      </c>
      <c r="N149" t="str">
        <f t="shared" si="20"/>
        <v>N/A</v>
      </c>
    </row>
    <row r="150" spans="1:14" x14ac:dyDescent="0.3">
      <c r="A150" s="1">
        <v>5</v>
      </c>
      <c r="B150" t="s">
        <v>1885</v>
      </c>
      <c r="C150" t="s">
        <v>1886</v>
      </c>
      <c r="D150" t="s">
        <v>288</v>
      </c>
      <c r="E150" t="s">
        <v>1887</v>
      </c>
      <c r="F150" t="s">
        <v>1888</v>
      </c>
      <c r="G150" t="s">
        <v>1889</v>
      </c>
      <c r="I150" t="str">
        <f t="shared" si="15"/>
        <v>N/A</v>
      </c>
      <c r="J150">
        <f t="shared" si="16"/>
        <v>7070000</v>
      </c>
      <c r="K150">
        <f t="shared" si="17"/>
        <v>6710000</v>
      </c>
      <c r="L150">
        <f t="shared" si="18"/>
        <v>7630000</v>
      </c>
      <c r="M150">
        <f t="shared" si="19"/>
        <v>6670000</v>
      </c>
      <c r="N150">
        <f t="shared" si="20"/>
        <v>6360000</v>
      </c>
    </row>
    <row r="151" spans="1:14" x14ac:dyDescent="0.3">
      <c r="A151" s="1">
        <v>6</v>
      </c>
      <c r="B151" t="s">
        <v>1890</v>
      </c>
      <c r="C151" t="s">
        <v>264</v>
      </c>
      <c r="D151" t="s">
        <v>1891</v>
      </c>
      <c r="E151" t="s">
        <v>1892</v>
      </c>
      <c r="F151" t="s">
        <v>1893</v>
      </c>
      <c r="G151" t="s">
        <v>1894</v>
      </c>
      <c r="I151" t="str">
        <f t="shared" si="15"/>
        <v>N/A</v>
      </c>
      <c r="J151" t="str">
        <f t="shared" si="16"/>
        <v>N/A</v>
      </c>
      <c r="K151">
        <f t="shared" si="17"/>
        <v>-5.5400000000000005E-2</v>
      </c>
      <c r="L151">
        <f t="shared" si="18"/>
        <v>-5.1000000000000004E-3</v>
      </c>
      <c r="M151">
        <f t="shared" si="19"/>
        <v>-6.0000000000000001E-3</v>
      </c>
      <c r="N151">
        <f t="shared" si="20"/>
        <v>-1.24E-2</v>
      </c>
    </row>
    <row r="152" spans="1:14" x14ac:dyDescent="0.3">
      <c r="A152" s="1">
        <v>7</v>
      </c>
      <c r="B152" t="s">
        <v>285</v>
      </c>
      <c r="C152" t="s">
        <v>1895</v>
      </c>
      <c r="D152" t="s">
        <v>1896</v>
      </c>
      <c r="E152" t="s">
        <v>1897</v>
      </c>
      <c r="F152" t="s">
        <v>1898</v>
      </c>
      <c r="G152" t="s">
        <v>1899</v>
      </c>
      <c r="I152" t="str">
        <f t="shared" si="15"/>
        <v>neg_trend</v>
      </c>
      <c r="J152">
        <f t="shared" si="16"/>
        <v>8170000</v>
      </c>
      <c r="K152">
        <f t="shared" si="17"/>
        <v>6540000</v>
      </c>
      <c r="L152">
        <f t="shared" si="18"/>
        <v>5360000</v>
      </c>
      <c r="M152">
        <f t="shared" si="19"/>
        <v>4440000</v>
      </c>
      <c r="N152">
        <f t="shared" si="20"/>
        <v>4080000</v>
      </c>
    </row>
    <row r="153" spans="1:14" x14ac:dyDescent="0.3">
      <c r="A153" s="1">
        <v>8</v>
      </c>
      <c r="B153" t="s">
        <v>1900</v>
      </c>
      <c r="C153" t="s">
        <v>1901</v>
      </c>
      <c r="D153" t="s">
        <v>1902</v>
      </c>
      <c r="E153" t="s">
        <v>1903</v>
      </c>
      <c r="F153" t="s">
        <v>1904</v>
      </c>
      <c r="G153" t="s">
        <v>484</v>
      </c>
      <c r="I153" t="str">
        <f t="shared" si="15"/>
        <v>neg_trend</v>
      </c>
      <c r="J153">
        <f t="shared" si="16"/>
        <v>6320000</v>
      </c>
      <c r="K153">
        <f t="shared" si="17"/>
        <v>5390000</v>
      </c>
      <c r="L153">
        <f t="shared" si="18"/>
        <v>4930000</v>
      </c>
      <c r="M153">
        <f t="shared" si="19"/>
        <v>4139999.9999999995</v>
      </c>
      <c r="N153">
        <f t="shared" si="20"/>
        <v>3840000</v>
      </c>
    </row>
    <row r="154" spans="1:14" x14ac:dyDescent="0.3">
      <c r="A154" s="1">
        <v>9</v>
      </c>
      <c r="B154" t="s">
        <v>1905</v>
      </c>
      <c r="C154" t="s">
        <v>1906</v>
      </c>
      <c r="D154" t="s">
        <v>1907</v>
      </c>
      <c r="E154" t="s">
        <v>1908</v>
      </c>
      <c r="F154" t="s">
        <v>1909</v>
      </c>
      <c r="G154" t="s">
        <v>1910</v>
      </c>
      <c r="I154" t="str">
        <f t="shared" si="15"/>
        <v>N/A</v>
      </c>
      <c r="J154">
        <f t="shared" si="16"/>
        <v>1850000</v>
      </c>
      <c r="K154">
        <f t="shared" si="17"/>
        <v>1130000</v>
      </c>
      <c r="L154" t="str">
        <f t="shared" si="18"/>
        <v>418000</v>
      </c>
      <c r="M154" t="str">
        <f t="shared" si="19"/>
        <v>282000</v>
      </c>
      <c r="N154" t="str">
        <f t="shared" si="20"/>
        <v>228000</v>
      </c>
    </row>
    <row r="155" spans="1:14" x14ac:dyDescent="0.3">
      <c r="A155" s="1">
        <v>10</v>
      </c>
      <c r="B155" t="s">
        <v>1911</v>
      </c>
      <c r="C155" t="s">
        <v>1912</v>
      </c>
      <c r="D155" t="s">
        <v>1907</v>
      </c>
      <c r="E155" t="s">
        <v>1908</v>
      </c>
      <c r="F155" t="s">
        <v>1909</v>
      </c>
      <c r="G155" t="s">
        <v>1910</v>
      </c>
      <c r="I155" t="str">
        <f t="shared" si="15"/>
        <v>N/A</v>
      </c>
      <c r="J155">
        <f t="shared" si="16"/>
        <v>1830000</v>
      </c>
      <c r="K155">
        <f t="shared" si="17"/>
        <v>1130000</v>
      </c>
      <c r="L155" t="str">
        <f t="shared" si="18"/>
        <v>418000</v>
      </c>
      <c r="M155" t="str">
        <f t="shared" si="19"/>
        <v>282000</v>
      </c>
      <c r="N155" t="str">
        <f t="shared" si="20"/>
        <v>228000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1915</v>
      </c>
      <c r="D157" t="s">
        <v>264</v>
      </c>
      <c r="E157" t="s">
        <v>264</v>
      </c>
      <c r="F157" t="s">
        <v>264</v>
      </c>
      <c r="G157" t="s">
        <v>264</v>
      </c>
      <c r="I157" t="str">
        <f t="shared" si="15"/>
        <v>N/A</v>
      </c>
      <c r="J157" t="str">
        <f t="shared" si="16"/>
        <v>16000</v>
      </c>
      <c r="K157" t="str">
        <f t="shared" si="17"/>
        <v>N/A</v>
      </c>
      <c r="L157" t="str">
        <f t="shared" si="18"/>
        <v>N/A</v>
      </c>
      <c r="M157" t="str">
        <f t="shared" si="19"/>
        <v>N/A</v>
      </c>
      <c r="N157" t="str">
        <f t="shared" si="20"/>
        <v>N/A</v>
      </c>
    </row>
    <row r="158" spans="1:14" x14ac:dyDescent="0.3">
      <c r="A158" s="1">
        <v>13</v>
      </c>
      <c r="B158" t="s">
        <v>1916</v>
      </c>
      <c r="C158" t="s">
        <v>264</v>
      </c>
      <c r="D158" t="s">
        <v>1917</v>
      </c>
      <c r="E158" t="s">
        <v>1918</v>
      </c>
      <c r="F158" t="s">
        <v>1919</v>
      </c>
      <c r="G158" t="s">
        <v>1920</v>
      </c>
      <c r="I158" t="str">
        <f t="shared" si="15"/>
        <v>N/A</v>
      </c>
      <c r="J158" t="str">
        <f t="shared" si="16"/>
        <v>N/A</v>
      </c>
      <c r="K158">
        <f t="shared" si="17"/>
        <v>-0.2</v>
      </c>
      <c r="L158">
        <f t="shared" si="18"/>
        <v>-0.17929999999999999</v>
      </c>
      <c r="M158">
        <f t="shared" si="19"/>
        <v>-0.17319999999999999</v>
      </c>
      <c r="N158">
        <f t="shared" si="20"/>
        <v>-7.9100000000000004E-2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1922</v>
      </c>
      <c r="D161" t="s">
        <v>1923</v>
      </c>
      <c r="E161" t="s">
        <v>1924</v>
      </c>
      <c r="F161" t="s">
        <v>1925</v>
      </c>
      <c r="G161" t="s">
        <v>1926</v>
      </c>
      <c r="I161" t="str">
        <f t="shared" si="15"/>
        <v>pos_trend</v>
      </c>
      <c r="J161">
        <f t="shared" si="16"/>
        <v>20900000</v>
      </c>
      <c r="K161">
        <f t="shared" si="17"/>
        <v>20920000</v>
      </c>
      <c r="L161">
        <f t="shared" si="18"/>
        <v>21950000</v>
      </c>
      <c r="M161">
        <f t="shared" si="19"/>
        <v>22720000</v>
      </c>
      <c r="N161">
        <f t="shared" si="20"/>
        <v>22730000</v>
      </c>
    </row>
    <row r="162" spans="1:14" x14ac:dyDescent="0.3">
      <c r="A162" s="1">
        <v>1</v>
      </c>
      <c r="B162" t="s">
        <v>1927</v>
      </c>
      <c r="C162" t="s">
        <v>264</v>
      </c>
      <c r="D162" t="s">
        <v>1928</v>
      </c>
      <c r="E162" t="s">
        <v>1929</v>
      </c>
      <c r="F162" t="s">
        <v>1930</v>
      </c>
      <c r="G162" t="s">
        <v>1931</v>
      </c>
      <c r="I162" t="str">
        <f t="shared" si="15"/>
        <v>N/A</v>
      </c>
      <c r="J162" t="str">
        <f t="shared" si="16"/>
        <v>N/A</v>
      </c>
      <c r="K162">
        <f t="shared" si="17"/>
        <v>1.1999999999999999E-3</v>
      </c>
      <c r="L162">
        <f t="shared" si="18"/>
        <v>4.9299999999999997E-2</v>
      </c>
      <c r="M162">
        <f t="shared" si="19"/>
        <v>3.4799999999999998E-2</v>
      </c>
      <c r="N162">
        <f t="shared" si="20"/>
        <v>5.9999999999999995E-4</v>
      </c>
    </row>
    <row r="163" spans="1:14" x14ac:dyDescent="0.3">
      <c r="A163" s="1">
        <v>2</v>
      </c>
      <c r="B163" t="s">
        <v>1932</v>
      </c>
      <c r="C163" t="s">
        <v>955</v>
      </c>
      <c r="D163" t="s">
        <v>1933</v>
      </c>
      <c r="E163" t="s">
        <v>1934</v>
      </c>
      <c r="F163" t="s">
        <v>1935</v>
      </c>
      <c r="G163" t="s">
        <v>1936</v>
      </c>
      <c r="I163" t="str">
        <f t="shared" si="15"/>
        <v>N/A</v>
      </c>
      <c r="J163">
        <f t="shared" si="16"/>
        <v>3820000</v>
      </c>
      <c r="K163" t="str">
        <f t="shared" si="17"/>
        <v>400000</v>
      </c>
      <c r="L163" t="str">
        <f t="shared" si="18"/>
        <v>50000</v>
      </c>
      <c r="M163" t="str">
        <f t="shared" si="19"/>
        <v>200000</v>
      </c>
      <c r="N163" t="str">
        <f t="shared" si="20"/>
        <v>(485,000)</v>
      </c>
    </row>
    <row r="164" spans="1:14" x14ac:dyDescent="0.3">
      <c r="A164" s="1">
        <v>3</v>
      </c>
      <c r="B164" t="s">
        <v>1937</v>
      </c>
      <c r="C164" t="s">
        <v>264</v>
      </c>
      <c r="D164" t="s">
        <v>1938</v>
      </c>
      <c r="E164" t="s">
        <v>1939</v>
      </c>
      <c r="F164" t="s">
        <v>1940</v>
      </c>
      <c r="G164" t="s">
        <v>1941</v>
      </c>
      <c r="I164" t="str">
        <f t="shared" si="15"/>
        <v>N/A</v>
      </c>
      <c r="J164" t="str">
        <f t="shared" si="16"/>
        <v>N/A</v>
      </c>
      <c r="K164">
        <f t="shared" si="17"/>
        <v>-0.8952</v>
      </c>
      <c r="L164">
        <f t="shared" si="18"/>
        <v>-0.875</v>
      </c>
      <c r="M164">
        <f t="shared" si="19"/>
        <v>3</v>
      </c>
      <c r="N164">
        <f t="shared" si="20"/>
        <v>-3.4250000000000003</v>
      </c>
    </row>
    <row r="165" spans="1:14" x14ac:dyDescent="0.3">
      <c r="A165" s="1">
        <v>4</v>
      </c>
      <c r="B165" t="s">
        <v>1942</v>
      </c>
      <c r="C165" t="s">
        <v>1943</v>
      </c>
      <c r="D165" t="s">
        <v>1944</v>
      </c>
      <c r="E165" t="s">
        <v>1945</v>
      </c>
      <c r="F165" t="s">
        <v>1946</v>
      </c>
      <c r="G165" t="s">
        <v>1947</v>
      </c>
      <c r="I165" t="str">
        <f t="shared" si="15"/>
        <v>pos_trend</v>
      </c>
      <c r="J165">
        <f t="shared" si="16"/>
        <v>17080000</v>
      </c>
      <c r="K165">
        <f t="shared" si="17"/>
        <v>20520000</v>
      </c>
      <c r="L165">
        <f t="shared" si="18"/>
        <v>21900000</v>
      </c>
      <c r="M165">
        <f t="shared" si="19"/>
        <v>22520000</v>
      </c>
      <c r="N165">
        <f t="shared" si="20"/>
        <v>23220000</v>
      </c>
    </row>
    <row r="166" spans="1:14" x14ac:dyDescent="0.3">
      <c r="A166" s="1">
        <v>5</v>
      </c>
      <c r="B166" t="s">
        <v>1948</v>
      </c>
      <c r="C166" t="s">
        <v>264</v>
      </c>
      <c r="D166" t="s">
        <v>1949</v>
      </c>
      <c r="E166" t="s">
        <v>1950</v>
      </c>
      <c r="F166" t="s">
        <v>1951</v>
      </c>
      <c r="G166" t="s">
        <v>1952</v>
      </c>
      <c r="I166" t="str">
        <f t="shared" si="15"/>
        <v>N/A</v>
      </c>
      <c r="J166" t="str">
        <f t="shared" si="16"/>
        <v>N/A</v>
      </c>
      <c r="K166">
        <f t="shared" si="17"/>
        <v>0.20140000000000002</v>
      </c>
      <c r="L166">
        <f t="shared" si="18"/>
        <v>6.7300000000000013E-2</v>
      </c>
      <c r="M166">
        <f t="shared" si="19"/>
        <v>2.7999999999999997E-2</v>
      </c>
      <c r="N166">
        <f t="shared" si="20"/>
        <v>3.1000000000000003E-2</v>
      </c>
    </row>
    <row r="167" spans="1:14" x14ac:dyDescent="0.3">
      <c r="A167" s="1">
        <v>6</v>
      </c>
      <c r="B167" t="s">
        <v>1953</v>
      </c>
      <c r="C167" t="s">
        <v>264</v>
      </c>
      <c r="D167" t="s">
        <v>264</v>
      </c>
      <c r="E167" t="s">
        <v>264</v>
      </c>
      <c r="F167" t="s">
        <v>264</v>
      </c>
      <c r="G167" t="s">
        <v>1954</v>
      </c>
      <c r="I167" t="str">
        <f t="shared" si="15"/>
        <v>N/A</v>
      </c>
      <c r="J167" t="str">
        <f t="shared" si="16"/>
        <v>N/A</v>
      </c>
      <c r="K167" t="str">
        <f t="shared" si="17"/>
        <v>N/A</v>
      </c>
      <c r="L167" t="str">
        <f t="shared" si="18"/>
        <v>N/A</v>
      </c>
      <c r="M167" t="str">
        <f t="shared" si="19"/>
        <v>N/A</v>
      </c>
      <c r="N167">
        <f t="shared" si="20"/>
        <v>3.0499999999999999E-2</v>
      </c>
    </row>
    <row r="168" spans="1:14" x14ac:dyDescent="0.3">
      <c r="A168" s="1">
        <v>7</v>
      </c>
      <c r="B168" t="s">
        <v>1955</v>
      </c>
      <c r="C168" t="s">
        <v>1956</v>
      </c>
      <c r="D168" t="s">
        <v>1957</v>
      </c>
      <c r="E168" t="s">
        <v>955</v>
      </c>
      <c r="F168" t="s">
        <v>1958</v>
      </c>
      <c r="G168" t="s">
        <v>1959</v>
      </c>
      <c r="I168" t="str">
        <f t="shared" si="15"/>
        <v>N/A</v>
      </c>
      <c r="J168">
        <f t="shared" si="16"/>
        <v>10610000</v>
      </c>
      <c r="K168">
        <f t="shared" si="17"/>
        <v>5890000</v>
      </c>
      <c r="L168">
        <f t="shared" si="18"/>
        <v>3820000</v>
      </c>
      <c r="M168">
        <f t="shared" si="19"/>
        <v>4480000</v>
      </c>
      <c r="N168">
        <f t="shared" si="20"/>
        <v>3380000</v>
      </c>
    </row>
    <row r="169" spans="1:14" x14ac:dyDescent="0.3">
      <c r="A169" s="1">
        <v>8</v>
      </c>
      <c r="B169" t="s">
        <v>1960</v>
      </c>
      <c r="C169" t="s">
        <v>1899</v>
      </c>
      <c r="D169" t="s">
        <v>1961</v>
      </c>
      <c r="E169" t="s">
        <v>1962</v>
      </c>
      <c r="F169" t="s">
        <v>1915</v>
      </c>
      <c r="G169" t="s">
        <v>1963</v>
      </c>
      <c r="I169" t="str">
        <f t="shared" si="15"/>
        <v>N/A</v>
      </c>
      <c r="J169">
        <f t="shared" si="16"/>
        <v>4080000</v>
      </c>
      <c r="K169" t="str">
        <f t="shared" si="17"/>
        <v>651000</v>
      </c>
      <c r="L169" t="str">
        <f t="shared" si="18"/>
        <v>(197,000)</v>
      </c>
      <c r="M169" t="str">
        <f t="shared" si="19"/>
        <v>16000</v>
      </c>
      <c r="N169" t="str">
        <f t="shared" si="20"/>
        <v>(221,000)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1964</v>
      </c>
      <c r="D171" t="s">
        <v>1965</v>
      </c>
      <c r="E171" t="s">
        <v>1966</v>
      </c>
      <c r="F171" t="s">
        <v>1967</v>
      </c>
      <c r="G171" t="s">
        <v>1968</v>
      </c>
      <c r="I171" t="str">
        <f t="shared" si="15"/>
        <v>N/A</v>
      </c>
      <c r="J171">
        <f t="shared" si="16"/>
        <v>4560000</v>
      </c>
      <c r="K171">
        <f t="shared" si="17"/>
        <v>3440000</v>
      </c>
      <c r="L171">
        <f t="shared" si="18"/>
        <v>2560000</v>
      </c>
      <c r="M171">
        <f t="shared" si="19"/>
        <v>1060000</v>
      </c>
      <c r="N171" t="str">
        <f t="shared" si="20"/>
        <v>957000</v>
      </c>
    </row>
    <row r="172" spans="1:14" x14ac:dyDescent="0.3">
      <c r="A172" s="1">
        <v>11</v>
      </c>
      <c r="B172" t="s">
        <v>273</v>
      </c>
      <c r="C172" t="s">
        <v>1964</v>
      </c>
      <c r="D172" t="s">
        <v>1965</v>
      </c>
      <c r="E172" t="s">
        <v>1966</v>
      </c>
      <c r="F172" t="s">
        <v>1967</v>
      </c>
      <c r="G172" t="s">
        <v>1968</v>
      </c>
      <c r="I172" t="str">
        <f t="shared" si="15"/>
        <v>N/A</v>
      </c>
      <c r="J172">
        <f t="shared" si="16"/>
        <v>4560000</v>
      </c>
      <c r="K172">
        <f t="shared" si="17"/>
        <v>3440000</v>
      </c>
      <c r="L172">
        <f t="shared" si="18"/>
        <v>2560000</v>
      </c>
      <c r="M172">
        <f t="shared" si="19"/>
        <v>1060000</v>
      </c>
      <c r="N172" t="str">
        <f t="shared" si="20"/>
        <v>957000</v>
      </c>
    </row>
    <row r="173" spans="1:14" x14ac:dyDescent="0.3">
      <c r="A173" s="1">
        <v>12</v>
      </c>
      <c r="B173" t="s">
        <v>1969</v>
      </c>
      <c r="C173" t="s">
        <v>1970</v>
      </c>
      <c r="D173" t="s">
        <v>1971</v>
      </c>
      <c r="E173" t="s">
        <v>1972</v>
      </c>
      <c r="F173" t="s">
        <v>1973</v>
      </c>
      <c r="G173" t="s">
        <v>579</v>
      </c>
      <c r="I173" t="str">
        <f t="shared" si="15"/>
        <v>N/A</v>
      </c>
      <c r="J173">
        <f t="shared" si="16"/>
        <v>1980000</v>
      </c>
      <c r="K173">
        <f t="shared" si="17"/>
        <v>1800000</v>
      </c>
      <c r="L173">
        <f t="shared" si="18"/>
        <v>1450000</v>
      </c>
      <c r="M173">
        <f t="shared" si="19"/>
        <v>3400000</v>
      </c>
      <c r="N173">
        <f t="shared" si="20"/>
        <v>2650000</v>
      </c>
    </row>
    <row r="174" spans="1:14" x14ac:dyDescent="0.3">
      <c r="A174" s="1">
        <v>13</v>
      </c>
      <c r="B174" t="s">
        <v>1974</v>
      </c>
      <c r="C174" t="s">
        <v>1975</v>
      </c>
      <c r="D174" t="s">
        <v>1976</v>
      </c>
      <c r="E174" t="s">
        <v>1977</v>
      </c>
      <c r="F174" t="s">
        <v>1978</v>
      </c>
      <c r="G174" t="s">
        <v>1979</v>
      </c>
      <c r="I174" t="str">
        <f t="shared" si="15"/>
        <v>N/A</v>
      </c>
      <c r="J174">
        <f t="shared" si="16"/>
        <v>15660000</v>
      </c>
      <c r="K174">
        <f t="shared" si="17"/>
        <v>15000000</v>
      </c>
      <c r="L174">
        <f t="shared" si="18"/>
        <v>15160000</v>
      </c>
      <c r="M174">
        <f t="shared" si="19"/>
        <v>16320000</v>
      </c>
      <c r="N174">
        <f t="shared" si="20"/>
        <v>16140000</v>
      </c>
    </row>
    <row r="175" spans="1:14" x14ac:dyDescent="0.3">
      <c r="A175" s="1">
        <v>14</v>
      </c>
      <c r="B175" t="s">
        <v>1980</v>
      </c>
      <c r="C175" t="s">
        <v>1981</v>
      </c>
      <c r="D175" t="s">
        <v>1982</v>
      </c>
      <c r="E175" t="s">
        <v>1983</v>
      </c>
      <c r="F175" t="s">
        <v>1984</v>
      </c>
      <c r="G175" t="s">
        <v>1985</v>
      </c>
      <c r="I175" t="str">
        <f t="shared" si="15"/>
        <v>N/A</v>
      </c>
      <c r="J175">
        <f t="shared" si="16"/>
        <v>8810000</v>
      </c>
      <c r="K175">
        <f t="shared" si="17"/>
        <v>8790000</v>
      </c>
      <c r="L175">
        <f t="shared" si="18"/>
        <v>8940000</v>
      </c>
      <c r="M175">
        <f t="shared" si="19"/>
        <v>9410000</v>
      </c>
      <c r="N175">
        <f t="shared" si="20"/>
        <v>9950000</v>
      </c>
    </row>
    <row r="176" spans="1:14" x14ac:dyDescent="0.3">
      <c r="A176" s="1">
        <v>15</v>
      </c>
      <c r="B176" t="s">
        <v>1986</v>
      </c>
      <c r="C176" t="s">
        <v>1987</v>
      </c>
      <c r="D176" t="s">
        <v>1988</v>
      </c>
      <c r="E176" t="s">
        <v>911</v>
      </c>
      <c r="F176" t="s">
        <v>1572</v>
      </c>
      <c r="G176" t="s">
        <v>1989</v>
      </c>
      <c r="I176" t="str">
        <f t="shared" si="15"/>
        <v>N/A</v>
      </c>
      <c r="J176">
        <f t="shared" si="16"/>
        <v>1330000</v>
      </c>
      <c r="K176">
        <f t="shared" si="17"/>
        <v>1340000</v>
      </c>
      <c r="L176">
        <f t="shared" si="18"/>
        <v>1430000</v>
      </c>
      <c r="M176">
        <f t="shared" si="19"/>
        <v>1070000</v>
      </c>
      <c r="N176">
        <f t="shared" si="20"/>
        <v>1470000</v>
      </c>
    </row>
    <row r="177" spans="1:14" x14ac:dyDescent="0.3">
      <c r="A177" s="1">
        <v>16</v>
      </c>
      <c r="B177" t="s">
        <v>297</v>
      </c>
      <c r="C177" t="s">
        <v>1990</v>
      </c>
      <c r="D177" t="s">
        <v>1991</v>
      </c>
      <c r="E177" t="s">
        <v>1992</v>
      </c>
      <c r="F177" t="s">
        <v>1993</v>
      </c>
      <c r="G177" t="s">
        <v>1994</v>
      </c>
      <c r="I177" t="str">
        <f t="shared" si="15"/>
        <v>N/A</v>
      </c>
      <c r="J177">
        <f t="shared" si="16"/>
        <v>4690000</v>
      </c>
      <c r="K177">
        <f t="shared" si="17"/>
        <v>4840000</v>
      </c>
      <c r="L177">
        <f t="shared" si="18"/>
        <v>4350000</v>
      </c>
      <c r="M177">
        <f t="shared" si="19"/>
        <v>5420000</v>
      </c>
      <c r="N177">
        <f t="shared" si="20"/>
        <v>4240000</v>
      </c>
    </row>
    <row r="178" spans="1:14" x14ac:dyDescent="0.3">
      <c r="A178" s="1">
        <v>17</v>
      </c>
      <c r="B178" t="s">
        <v>300</v>
      </c>
      <c r="C178" t="s">
        <v>1995</v>
      </c>
      <c r="D178" t="s">
        <v>508</v>
      </c>
      <c r="E178" t="s">
        <v>1996</v>
      </c>
      <c r="F178" t="s">
        <v>1997</v>
      </c>
      <c r="G178" t="s">
        <v>1998</v>
      </c>
      <c r="I178" t="str">
        <f t="shared" si="15"/>
        <v>N/A</v>
      </c>
      <c r="J178">
        <f t="shared" si="16"/>
        <v>12030000</v>
      </c>
      <c r="K178">
        <f t="shared" si="17"/>
        <v>11420000</v>
      </c>
      <c r="L178">
        <f t="shared" si="18"/>
        <v>10570000</v>
      </c>
      <c r="M178">
        <f t="shared" si="19"/>
        <v>10680000</v>
      </c>
      <c r="N178">
        <f t="shared" si="20"/>
        <v>10460000</v>
      </c>
    </row>
    <row r="179" spans="1:14" x14ac:dyDescent="0.3">
      <c r="A179" s="1">
        <v>18</v>
      </c>
      <c r="B179" t="s">
        <v>306</v>
      </c>
      <c r="C179" t="s">
        <v>264</v>
      </c>
      <c r="D179" t="s">
        <v>1999</v>
      </c>
      <c r="E179" t="s">
        <v>2000</v>
      </c>
      <c r="F179" t="s">
        <v>2001</v>
      </c>
      <c r="G179" t="s">
        <v>2002</v>
      </c>
      <c r="I179" t="str">
        <f t="shared" si="15"/>
        <v>N/A</v>
      </c>
      <c r="J179" t="str">
        <f t="shared" si="16"/>
        <v>N/A</v>
      </c>
      <c r="K179">
        <f t="shared" si="17"/>
        <v>-5.0999999999999997E-2</v>
      </c>
      <c r="L179">
        <f t="shared" si="18"/>
        <v>-7.4700000000000003E-2</v>
      </c>
      <c r="M179">
        <f t="shared" si="19"/>
        <v>1.0700000000000001E-2</v>
      </c>
      <c r="N179">
        <f t="shared" si="20"/>
        <v>-2.0199999999999999E-2</v>
      </c>
    </row>
    <row r="180" spans="1:14" x14ac:dyDescent="0.3">
      <c r="A180" s="1">
        <v>19</v>
      </c>
      <c r="B180" t="s">
        <v>2003</v>
      </c>
      <c r="C180" t="s">
        <v>264</v>
      </c>
      <c r="D180" t="s">
        <v>264</v>
      </c>
      <c r="E180" t="s">
        <v>264</v>
      </c>
      <c r="F180" t="s">
        <v>264</v>
      </c>
      <c r="G180" t="s">
        <v>2004</v>
      </c>
      <c r="I180" t="str">
        <f t="shared" si="15"/>
        <v>N/A</v>
      </c>
      <c r="J180" t="str">
        <f t="shared" si="16"/>
        <v>N/A</v>
      </c>
      <c r="K180" t="str">
        <f t="shared" si="17"/>
        <v>N/A</v>
      </c>
      <c r="L180" t="str">
        <f t="shared" si="18"/>
        <v>N/A</v>
      </c>
      <c r="M180" t="str">
        <f t="shared" si="19"/>
        <v>N/A</v>
      </c>
      <c r="N180">
        <f t="shared" si="20"/>
        <v>0.34639999999999999</v>
      </c>
    </row>
    <row r="181" spans="1:14" x14ac:dyDescent="0.3">
      <c r="A181" s="1">
        <v>20</v>
      </c>
      <c r="B181" t="s">
        <v>311</v>
      </c>
      <c r="C181" t="s">
        <v>264</v>
      </c>
      <c r="D181" t="s">
        <v>1433</v>
      </c>
      <c r="E181" t="s">
        <v>264</v>
      </c>
      <c r="F181" t="s">
        <v>264</v>
      </c>
      <c r="G181" t="s">
        <v>264</v>
      </c>
      <c r="I181" t="str">
        <f t="shared" si="15"/>
        <v>N/A</v>
      </c>
      <c r="J181" t="str">
        <f t="shared" si="16"/>
        <v>N/A</v>
      </c>
      <c r="K181">
        <f t="shared" si="17"/>
        <v>1020000</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1433</v>
      </c>
      <c r="E183" t="s">
        <v>264</v>
      </c>
      <c r="F183" t="s">
        <v>264</v>
      </c>
      <c r="G183" t="s">
        <v>264</v>
      </c>
      <c r="I183" t="str">
        <f t="shared" si="15"/>
        <v>N/A</v>
      </c>
      <c r="J183" t="str">
        <f t="shared" si="16"/>
        <v>N/A</v>
      </c>
      <c r="K183">
        <f t="shared" si="17"/>
        <v>1020000</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2005</v>
      </c>
      <c r="D185" t="s">
        <v>2006</v>
      </c>
      <c r="E185" t="s">
        <v>321</v>
      </c>
      <c r="F185" t="s">
        <v>264</v>
      </c>
      <c r="G185" t="s">
        <v>2007</v>
      </c>
      <c r="I185" t="str">
        <f t="shared" si="15"/>
        <v>N/A</v>
      </c>
      <c r="J185">
        <f t="shared" si="16"/>
        <v>3850000</v>
      </c>
      <c r="K185">
        <f t="shared" si="17"/>
        <v>3030000</v>
      </c>
      <c r="L185" t="str">
        <f t="shared" si="18"/>
        <v>333000</v>
      </c>
      <c r="M185" t="str">
        <f t="shared" si="19"/>
        <v>N/A</v>
      </c>
      <c r="N185" t="str">
        <f t="shared" si="20"/>
        <v>(790,000)</v>
      </c>
    </row>
    <row r="186" spans="1:14" x14ac:dyDescent="0.3">
      <c r="A186" s="1">
        <v>25</v>
      </c>
      <c r="B186" t="s">
        <v>322</v>
      </c>
      <c r="C186" t="s">
        <v>2008</v>
      </c>
      <c r="D186" t="s">
        <v>1984</v>
      </c>
      <c r="E186" t="s">
        <v>2009</v>
      </c>
      <c r="F186" t="s">
        <v>1997</v>
      </c>
      <c r="G186" t="s">
        <v>2010</v>
      </c>
      <c r="I186" t="str">
        <f t="shared" si="15"/>
        <v>pos_trend</v>
      </c>
      <c r="J186">
        <f t="shared" si="16"/>
        <v>8180000</v>
      </c>
      <c r="K186">
        <f t="shared" si="17"/>
        <v>9410000</v>
      </c>
      <c r="L186">
        <f t="shared" si="18"/>
        <v>10230000</v>
      </c>
      <c r="M186">
        <f t="shared" si="19"/>
        <v>10680000</v>
      </c>
      <c r="N186">
        <f t="shared" si="20"/>
        <v>11250000</v>
      </c>
    </row>
    <row r="187" spans="1:14" x14ac:dyDescent="0.3">
      <c r="A187" s="1">
        <v>26</v>
      </c>
      <c r="B187" t="s">
        <v>326</v>
      </c>
      <c r="C187" t="s">
        <v>264</v>
      </c>
      <c r="D187" t="s">
        <v>2011</v>
      </c>
      <c r="E187" t="s">
        <v>2012</v>
      </c>
      <c r="F187" t="s">
        <v>2013</v>
      </c>
      <c r="G187" t="s">
        <v>2014</v>
      </c>
      <c r="I187" t="str">
        <f t="shared" si="15"/>
        <v>N/A</v>
      </c>
      <c r="J187" t="str">
        <f t="shared" si="16"/>
        <v>N/A</v>
      </c>
      <c r="K187">
        <f t="shared" si="17"/>
        <v>0.14980000000000002</v>
      </c>
      <c r="L187">
        <f t="shared" si="18"/>
        <v>8.7599999999999997E-2</v>
      </c>
      <c r="M187">
        <f t="shared" si="19"/>
        <v>4.3600000000000007E-2</v>
      </c>
      <c r="N187">
        <f t="shared" si="20"/>
        <v>5.3800000000000001E-2</v>
      </c>
    </row>
    <row r="188" spans="1:14" x14ac:dyDescent="0.3">
      <c r="A188" s="1">
        <v>27</v>
      </c>
      <c r="B188" t="s">
        <v>330</v>
      </c>
      <c r="C188" t="s">
        <v>264</v>
      </c>
      <c r="D188" t="s">
        <v>264</v>
      </c>
      <c r="E188" t="s">
        <v>264</v>
      </c>
      <c r="F188" t="s">
        <v>264</v>
      </c>
      <c r="G188" t="s">
        <v>2015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0.37259999999999999</v>
      </c>
    </row>
    <row r="189" spans="1:14" x14ac:dyDescent="0.3">
      <c r="A189" s="1">
        <v>28</v>
      </c>
      <c r="B189" t="s">
        <v>332</v>
      </c>
      <c r="C189" t="s">
        <v>2016</v>
      </c>
      <c r="D189" t="s">
        <v>2017</v>
      </c>
      <c r="E189" t="s">
        <v>2018</v>
      </c>
      <c r="F189" t="s">
        <v>2019</v>
      </c>
      <c r="G189" t="s">
        <v>2020</v>
      </c>
      <c r="I189" t="str">
        <f t="shared" si="21"/>
        <v>pos_trend</v>
      </c>
      <c r="J189">
        <f t="shared" si="22"/>
        <v>1420000</v>
      </c>
      <c r="K189">
        <f t="shared" si="23"/>
        <v>2290000</v>
      </c>
      <c r="L189">
        <f t="shared" si="24"/>
        <v>2780000</v>
      </c>
      <c r="M189">
        <f t="shared" si="25"/>
        <v>2820000</v>
      </c>
      <c r="N189">
        <f t="shared" si="26"/>
        <v>3100000</v>
      </c>
    </row>
    <row r="190" spans="1:14" x14ac:dyDescent="0.3">
      <c r="A190" s="1">
        <v>29</v>
      </c>
      <c r="B190" t="s">
        <v>333</v>
      </c>
      <c r="C190" t="s">
        <v>2021</v>
      </c>
      <c r="D190" t="s">
        <v>2022</v>
      </c>
      <c r="E190" t="s">
        <v>2023</v>
      </c>
      <c r="F190" t="s">
        <v>2024</v>
      </c>
      <c r="G190" t="s">
        <v>2025</v>
      </c>
      <c r="I190" t="str">
        <f t="shared" si="21"/>
        <v>N/A</v>
      </c>
      <c r="J190" t="str">
        <f t="shared" si="22"/>
        <v>795000</v>
      </c>
      <c r="K190" t="str">
        <f t="shared" si="23"/>
        <v>753000</v>
      </c>
      <c r="L190">
        <f t="shared" si="24"/>
        <v>2000000</v>
      </c>
      <c r="M190" t="str">
        <f t="shared" si="25"/>
        <v>395000</v>
      </c>
      <c r="N190">
        <f t="shared" si="26"/>
        <v>2640000</v>
      </c>
    </row>
    <row r="191" spans="1:14" x14ac:dyDescent="0.3">
      <c r="A191" s="1">
        <v>30</v>
      </c>
      <c r="B191" t="s">
        <v>334</v>
      </c>
      <c r="C191" t="s">
        <v>264</v>
      </c>
      <c r="D191" t="s">
        <v>264</v>
      </c>
      <c r="E191" t="s">
        <v>264</v>
      </c>
      <c r="F191" t="s">
        <v>267</v>
      </c>
      <c r="G191" t="s">
        <v>264</v>
      </c>
      <c r="I191" t="str">
        <f t="shared" si="21"/>
        <v>N/A</v>
      </c>
      <c r="J191" t="str">
        <f t="shared" si="22"/>
        <v>N/A</v>
      </c>
      <c r="K191" t="str">
        <f t="shared" si="23"/>
        <v>N/A</v>
      </c>
      <c r="L191" t="str">
        <f t="shared" si="24"/>
        <v>N/A</v>
      </c>
      <c r="M191">
        <f t="shared" si="25"/>
        <v>1810000</v>
      </c>
      <c r="N191" t="str">
        <f t="shared" si="26"/>
        <v>N/A</v>
      </c>
    </row>
    <row r="192" spans="1:14" x14ac:dyDescent="0.3">
      <c r="A192" s="1">
        <v>31</v>
      </c>
      <c r="B192" t="s">
        <v>335</v>
      </c>
      <c r="C192" t="s">
        <v>2026</v>
      </c>
      <c r="D192" t="s">
        <v>2027</v>
      </c>
      <c r="E192" t="s">
        <v>2028</v>
      </c>
      <c r="F192" t="s">
        <v>2029</v>
      </c>
      <c r="G192" t="s">
        <v>2030</v>
      </c>
      <c r="I192" t="str">
        <f t="shared" si="21"/>
        <v>N/A</v>
      </c>
      <c r="J192" t="str">
        <f t="shared" si="22"/>
        <v>624000</v>
      </c>
      <c r="K192">
        <f t="shared" si="23"/>
        <v>1540000</v>
      </c>
      <c r="L192" t="str">
        <f t="shared" si="24"/>
        <v>786000</v>
      </c>
      <c r="M192" t="str">
        <f t="shared" si="25"/>
        <v>586000</v>
      </c>
      <c r="N192" t="str">
        <f t="shared" si="26"/>
        <v>461000</v>
      </c>
    </row>
    <row r="193" spans="1:14" x14ac:dyDescent="0.3">
      <c r="A193" s="1">
        <v>32</v>
      </c>
      <c r="B193" t="s">
        <v>336</v>
      </c>
      <c r="C193" t="s">
        <v>264</v>
      </c>
      <c r="D193" t="s">
        <v>264</v>
      </c>
      <c r="E193" t="s">
        <v>264</v>
      </c>
      <c r="F193" t="s">
        <v>2031</v>
      </c>
      <c r="G193" t="s">
        <v>264</v>
      </c>
      <c r="I193" t="str">
        <f t="shared" si="21"/>
        <v>N/A</v>
      </c>
      <c r="J193" t="str">
        <f t="shared" si="22"/>
        <v>N/A</v>
      </c>
      <c r="K193" t="str">
        <f t="shared" si="23"/>
        <v>N/A</v>
      </c>
      <c r="L193" t="str">
        <f t="shared" si="24"/>
        <v>N/A</v>
      </c>
      <c r="M193" t="str">
        <f t="shared" si="25"/>
        <v>34000</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2032</v>
      </c>
      <c r="D197" t="s">
        <v>2033</v>
      </c>
      <c r="E197" t="s">
        <v>848</v>
      </c>
      <c r="F197" t="s">
        <v>2034</v>
      </c>
      <c r="G197" t="s">
        <v>2035</v>
      </c>
      <c r="I197" t="str">
        <f t="shared" si="21"/>
        <v>pos_trend</v>
      </c>
      <c r="J197">
        <f t="shared" si="22"/>
        <v>6760000</v>
      </c>
      <c r="K197">
        <f t="shared" si="23"/>
        <v>7120000</v>
      </c>
      <c r="L197">
        <f t="shared" si="24"/>
        <v>7450000</v>
      </c>
      <c r="M197">
        <f t="shared" si="25"/>
        <v>7860000</v>
      </c>
      <c r="N197">
        <f t="shared" si="26"/>
        <v>8150000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2032</v>
      </c>
      <c r="D199" t="s">
        <v>2033</v>
      </c>
      <c r="E199" t="s">
        <v>848</v>
      </c>
      <c r="F199" t="s">
        <v>2034</v>
      </c>
      <c r="G199" t="s">
        <v>2035</v>
      </c>
      <c r="I199" t="str">
        <f t="shared" si="21"/>
        <v>pos_trend</v>
      </c>
      <c r="J199">
        <f t="shared" si="22"/>
        <v>6760000</v>
      </c>
      <c r="K199">
        <f t="shared" si="23"/>
        <v>7120000</v>
      </c>
      <c r="L199">
        <f t="shared" si="24"/>
        <v>7450000</v>
      </c>
      <c r="M199">
        <f t="shared" si="25"/>
        <v>7860000</v>
      </c>
      <c r="N199">
        <f t="shared" si="26"/>
        <v>8150000</v>
      </c>
    </row>
    <row r="200" spans="1:14" x14ac:dyDescent="0.3">
      <c r="A200" s="1">
        <v>39</v>
      </c>
      <c r="B200" t="s">
        <v>353</v>
      </c>
      <c r="C200" t="s">
        <v>264</v>
      </c>
      <c r="D200" t="s">
        <v>202</v>
      </c>
      <c r="E200" t="s">
        <v>2036</v>
      </c>
      <c r="F200" t="s">
        <v>2037</v>
      </c>
      <c r="G200" t="s">
        <v>1765</v>
      </c>
      <c r="I200" t="str">
        <f t="shared" si="21"/>
        <v>N/A</v>
      </c>
      <c r="J200" t="str">
        <f t="shared" si="22"/>
        <v>N/A</v>
      </c>
      <c r="K200">
        <f t="shared" si="23"/>
        <v>5.2499999999999998E-2</v>
      </c>
      <c r="L200">
        <f t="shared" si="24"/>
        <v>4.6399999999999997E-2</v>
      </c>
      <c r="M200">
        <f t="shared" si="25"/>
        <v>5.5E-2</v>
      </c>
      <c r="N200">
        <f t="shared" si="26"/>
        <v>3.7200000000000004E-2</v>
      </c>
    </row>
    <row r="201" spans="1:14" x14ac:dyDescent="0.3">
      <c r="A201" s="1">
        <v>40</v>
      </c>
      <c r="B201" t="s">
        <v>358</v>
      </c>
      <c r="C201" t="s">
        <v>264</v>
      </c>
      <c r="D201" t="s">
        <v>264</v>
      </c>
      <c r="E201" t="s">
        <v>264</v>
      </c>
      <c r="F201" t="s">
        <v>264</v>
      </c>
      <c r="G201" t="s">
        <v>2038</v>
      </c>
      <c r="I201" t="str">
        <f t="shared" si="21"/>
        <v>N/A</v>
      </c>
      <c r="J201" t="str">
        <f t="shared" si="22"/>
        <v>N/A</v>
      </c>
      <c r="K201" t="str">
        <f t="shared" si="23"/>
        <v>N/A</v>
      </c>
      <c r="L201" t="str">
        <f t="shared" si="24"/>
        <v>N/A</v>
      </c>
      <c r="M201" t="str">
        <f t="shared" si="25"/>
        <v>N/A</v>
      </c>
      <c r="N201">
        <f t="shared" si="26"/>
        <v>0.26989999999999997</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2032</v>
      </c>
      <c r="D208" t="s">
        <v>2033</v>
      </c>
      <c r="E208" t="s">
        <v>848</v>
      </c>
      <c r="F208" t="s">
        <v>2034</v>
      </c>
      <c r="G208" t="s">
        <v>2035</v>
      </c>
      <c r="I208" t="str">
        <f t="shared" si="21"/>
        <v>pos_trend</v>
      </c>
      <c r="J208">
        <f t="shared" si="22"/>
        <v>6760000</v>
      </c>
      <c r="K208">
        <f t="shared" si="23"/>
        <v>7120000</v>
      </c>
      <c r="L208">
        <f t="shared" si="24"/>
        <v>7450000</v>
      </c>
      <c r="M208">
        <f t="shared" si="25"/>
        <v>7860000</v>
      </c>
      <c r="N208">
        <f t="shared" si="26"/>
        <v>8150000</v>
      </c>
    </row>
    <row r="209" spans="1:14" x14ac:dyDescent="0.3">
      <c r="A209" s="1">
        <v>48</v>
      </c>
      <c r="B209" t="s">
        <v>382</v>
      </c>
      <c r="C209" t="s">
        <v>2039</v>
      </c>
      <c r="D209" t="s">
        <v>218</v>
      </c>
      <c r="E209" t="s">
        <v>2040</v>
      </c>
      <c r="F209" t="s">
        <v>401</v>
      </c>
      <c r="G209" t="s">
        <v>2041</v>
      </c>
      <c r="I209" t="str">
        <f t="shared" si="21"/>
        <v>pos_trend</v>
      </c>
      <c r="J209" t="str">
        <f t="shared" si="22"/>
        <v>1.86</v>
      </c>
      <c r="K209" t="str">
        <f t="shared" si="23"/>
        <v>1.95</v>
      </c>
      <c r="L209" t="str">
        <f t="shared" si="24"/>
        <v>2.04</v>
      </c>
      <c r="M209" t="str">
        <f t="shared" si="25"/>
        <v>2.16</v>
      </c>
      <c r="N209" t="str">
        <f t="shared" si="26"/>
        <v>2.24</v>
      </c>
    </row>
    <row r="210" spans="1:14" x14ac:dyDescent="0.3">
      <c r="A210" s="1">
        <v>49</v>
      </c>
      <c r="B210" t="s">
        <v>2042</v>
      </c>
      <c r="C210" t="s">
        <v>264</v>
      </c>
      <c r="D210" t="s">
        <v>2043</v>
      </c>
      <c r="E210" t="s">
        <v>2044</v>
      </c>
      <c r="F210" t="s">
        <v>2045</v>
      </c>
      <c r="G210" t="s">
        <v>2046</v>
      </c>
      <c r="I210" t="str">
        <f t="shared" si="21"/>
        <v>N/A</v>
      </c>
      <c r="J210" t="str">
        <f t="shared" si="22"/>
        <v>N/A</v>
      </c>
      <c r="K210">
        <f t="shared" si="23"/>
        <v>4.8399999999999999E-2</v>
      </c>
      <c r="L210">
        <f t="shared" si="24"/>
        <v>4.6200000000000005E-2</v>
      </c>
      <c r="M210">
        <f t="shared" si="25"/>
        <v>5.8799999999999998E-2</v>
      </c>
      <c r="N210">
        <f t="shared" si="26"/>
        <v>3.7000000000000005E-2</v>
      </c>
    </row>
    <row r="211" spans="1:14" x14ac:dyDescent="0.3">
      <c r="A211" s="1">
        <v>50</v>
      </c>
      <c r="B211" t="s">
        <v>393</v>
      </c>
      <c r="C211" t="s">
        <v>1837</v>
      </c>
      <c r="D211" t="s">
        <v>1837</v>
      </c>
      <c r="E211" t="s">
        <v>1837</v>
      </c>
      <c r="F211" t="s">
        <v>1837</v>
      </c>
      <c r="G211" t="s">
        <v>1837</v>
      </c>
      <c r="I211" t="str">
        <f t="shared" si="21"/>
        <v>N/A</v>
      </c>
      <c r="J211">
        <f t="shared" si="22"/>
        <v>3640000</v>
      </c>
      <c r="K211">
        <f t="shared" si="23"/>
        <v>3640000</v>
      </c>
      <c r="L211">
        <f t="shared" si="24"/>
        <v>3640000</v>
      </c>
      <c r="M211">
        <f t="shared" si="25"/>
        <v>3640000</v>
      </c>
      <c r="N211">
        <f t="shared" si="26"/>
        <v>3640000</v>
      </c>
    </row>
    <row r="212" spans="1:14" x14ac:dyDescent="0.3">
      <c r="A212" s="1">
        <v>51</v>
      </c>
      <c r="B212" t="s">
        <v>399</v>
      </c>
      <c r="C212" t="s">
        <v>2039</v>
      </c>
      <c r="D212" t="s">
        <v>218</v>
      </c>
      <c r="E212" t="s">
        <v>2040</v>
      </c>
      <c r="F212" t="s">
        <v>401</v>
      </c>
      <c r="G212" t="s">
        <v>2041</v>
      </c>
      <c r="I212" t="str">
        <f t="shared" si="21"/>
        <v>pos_trend</v>
      </c>
      <c r="J212" t="str">
        <f t="shared" si="22"/>
        <v>1.86</v>
      </c>
      <c r="K212" t="str">
        <f t="shared" si="23"/>
        <v>1.95</v>
      </c>
      <c r="L212" t="str">
        <f t="shared" si="24"/>
        <v>2.04</v>
      </c>
      <c r="M212" t="str">
        <f t="shared" si="25"/>
        <v>2.16</v>
      </c>
      <c r="N212" t="str">
        <f t="shared" si="26"/>
        <v>2.24</v>
      </c>
    </row>
    <row r="213" spans="1:14" x14ac:dyDescent="0.3">
      <c r="A213" s="1">
        <v>52</v>
      </c>
      <c r="B213" t="s">
        <v>402</v>
      </c>
      <c r="C213" t="s">
        <v>264</v>
      </c>
      <c r="D213" t="s">
        <v>2043</v>
      </c>
      <c r="E213" t="s">
        <v>2044</v>
      </c>
      <c r="F213" t="s">
        <v>2045</v>
      </c>
      <c r="G213" t="s">
        <v>2046</v>
      </c>
      <c r="I213" t="str">
        <f t="shared" si="21"/>
        <v>N/A</v>
      </c>
      <c r="J213" t="str">
        <f t="shared" si="22"/>
        <v>N/A</v>
      </c>
      <c r="K213">
        <f t="shared" si="23"/>
        <v>4.8399999999999999E-2</v>
      </c>
      <c r="L213">
        <f t="shared" si="24"/>
        <v>4.6200000000000005E-2</v>
      </c>
      <c r="M213">
        <f t="shared" si="25"/>
        <v>5.8799999999999998E-2</v>
      </c>
      <c r="N213">
        <f t="shared" si="26"/>
        <v>3.7000000000000005E-2</v>
      </c>
    </row>
    <row r="214" spans="1:14" x14ac:dyDescent="0.3">
      <c r="A214" s="1">
        <v>53</v>
      </c>
      <c r="B214" t="s">
        <v>407</v>
      </c>
      <c r="C214" t="s">
        <v>1837</v>
      </c>
      <c r="D214" t="s">
        <v>1837</v>
      </c>
      <c r="E214" t="s">
        <v>1837</v>
      </c>
      <c r="F214" t="s">
        <v>1837</v>
      </c>
      <c r="G214" t="s">
        <v>1837</v>
      </c>
      <c r="I214" t="str">
        <f t="shared" si="21"/>
        <v>N/A</v>
      </c>
      <c r="J214">
        <f t="shared" si="22"/>
        <v>3640000</v>
      </c>
      <c r="K214">
        <f t="shared" si="23"/>
        <v>3640000</v>
      </c>
      <c r="L214">
        <f t="shared" si="24"/>
        <v>3640000</v>
      </c>
      <c r="M214">
        <f t="shared" si="25"/>
        <v>3640000</v>
      </c>
      <c r="N214">
        <f t="shared" si="26"/>
        <v>3640000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2048</v>
      </c>
      <c r="D217" t="s">
        <v>2049</v>
      </c>
      <c r="E217" t="s">
        <v>2050</v>
      </c>
      <c r="F217" t="s">
        <v>2051</v>
      </c>
      <c r="G217" t="s">
        <v>2052</v>
      </c>
      <c r="I217" t="str">
        <f t="shared" si="21"/>
        <v>N/A</v>
      </c>
      <c r="J217">
        <f t="shared" si="22"/>
        <v>18760000</v>
      </c>
      <c r="K217">
        <f t="shared" si="23"/>
        <v>13440000</v>
      </c>
      <c r="L217">
        <f t="shared" si="24"/>
        <v>12860000</v>
      </c>
      <c r="M217">
        <f t="shared" si="25"/>
        <v>9810000</v>
      </c>
      <c r="N217">
        <f t="shared" si="26"/>
        <v>15670000</v>
      </c>
    </row>
    <row r="218" spans="1:14" x14ac:dyDescent="0.3">
      <c r="A218" s="1">
        <v>1</v>
      </c>
      <c r="B218" t="s">
        <v>2053</v>
      </c>
      <c r="C218" t="s">
        <v>264</v>
      </c>
      <c r="D218" t="s">
        <v>2054</v>
      </c>
      <c r="E218" t="s">
        <v>2055</v>
      </c>
      <c r="F218" t="s">
        <v>2056</v>
      </c>
      <c r="G218" t="s">
        <v>2057</v>
      </c>
      <c r="I218" t="str">
        <f t="shared" si="21"/>
        <v>N/A</v>
      </c>
      <c r="J218" t="str">
        <f t="shared" si="22"/>
        <v>N/A</v>
      </c>
      <c r="K218">
        <f t="shared" si="23"/>
        <v>-0.2838</v>
      </c>
      <c r="L218">
        <f t="shared" si="24"/>
        <v>-4.3200000000000002E-2</v>
      </c>
      <c r="M218">
        <f t="shared" si="25"/>
        <v>-0.23719999999999999</v>
      </c>
      <c r="N218">
        <f t="shared" si="26"/>
        <v>0.59829999999999994</v>
      </c>
    </row>
    <row r="219" spans="1:14" x14ac:dyDescent="0.3">
      <c r="A219" s="1">
        <v>2</v>
      </c>
      <c r="B219" t="s">
        <v>2058</v>
      </c>
      <c r="C219" t="s">
        <v>2059</v>
      </c>
      <c r="D219" t="s">
        <v>2060</v>
      </c>
      <c r="E219" t="s">
        <v>2061</v>
      </c>
      <c r="F219" t="s">
        <v>2062</v>
      </c>
      <c r="G219" t="s">
        <v>2063</v>
      </c>
      <c r="I219" t="str">
        <f t="shared" si="21"/>
        <v>pos_trend</v>
      </c>
      <c r="J219">
        <f t="shared" si="22"/>
        <v>305550000</v>
      </c>
      <c r="K219">
        <f t="shared" si="23"/>
        <v>314500000</v>
      </c>
      <c r="L219">
        <f t="shared" si="24"/>
        <v>340420000</v>
      </c>
      <c r="M219">
        <f t="shared" si="25"/>
        <v>347550000</v>
      </c>
      <c r="N219">
        <f t="shared" si="26"/>
        <v>350870000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2066</v>
      </c>
      <c r="D221" t="s">
        <v>2067</v>
      </c>
      <c r="E221" t="s">
        <v>2068</v>
      </c>
      <c r="F221" t="s">
        <v>2069</v>
      </c>
      <c r="G221" t="s">
        <v>2070</v>
      </c>
      <c r="I221" t="str">
        <f t="shared" si="21"/>
        <v>N/A</v>
      </c>
      <c r="J221">
        <f t="shared" si="22"/>
        <v>42680000</v>
      </c>
      <c r="K221">
        <f t="shared" si="23"/>
        <v>26970000</v>
      </c>
      <c r="L221">
        <f t="shared" si="24"/>
        <v>68510000</v>
      </c>
      <c r="M221">
        <f t="shared" si="25"/>
        <v>57400000</v>
      </c>
      <c r="N221">
        <f t="shared" si="26"/>
        <v>42100000</v>
      </c>
    </row>
    <row r="222" spans="1:14" x14ac:dyDescent="0.3">
      <c r="A222" s="1">
        <v>5</v>
      </c>
      <c r="B222" t="s">
        <v>2071</v>
      </c>
      <c r="C222" t="s">
        <v>2066</v>
      </c>
      <c r="D222" t="s">
        <v>2067</v>
      </c>
      <c r="E222" t="s">
        <v>2068</v>
      </c>
      <c r="F222" t="s">
        <v>2069</v>
      </c>
      <c r="G222" t="s">
        <v>2070</v>
      </c>
      <c r="I222" t="str">
        <f t="shared" si="21"/>
        <v>N/A</v>
      </c>
      <c r="J222">
        <f t="shared" si="22"/>
        <v>42680000</v>
      </c>
      <c r="K222">
        <f t="shared" si="23"/>
        <v>26970000</v>
      </c>
      <c r="L222">
        <f t="shared" si="24"/>
        <v>68510000</v>
      </c>
      <c r="M222">
        <f t="shared" si="25"/>
        <v>57400000</v>
      </c>
      <c r="N222">
        <f t="shared" si="26"/>
        <v>42100000</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2074</v>
      </c>
      <c r="D224" t="s">
        <v>2075</v>
      </c>
      <c r="E224" t="s">
        <v>2076</v>
      </c>
      <c r="F224" t="s">
        <v>2077</v>
      </c>
      <c r="G224" t="s">
        <v>2078</v>
      </c>
      <c r="I224" t="str">
        <f t="shared" si="21"/>
        <v>N/A</v>
      </c>
      <c r="J224">
        <f t="shared" si="22"/>
        <v>180990000</v>
      </c>
      <c r="K224">
        <f t="shared" si="23"/>
        <v>206880000</v>
      </c>
      <c r="L224">
        <f t="shared" si="24"/>
        <v>60250000</v>
      </c>
      <c r="M224">
        <f t="shared" si="25"/>
        <v>60090000</v>
      </c>
      <c r="N224">
        <f t="shared" si="26"/>
        <v>45470000</v>
      </c>
    </row>
    <row r="225" spans="1:14" x14ac:dyDescent="0.3">
      <c r="A225" s="1">
        <v>8</v>
      </c>
      <c r="B225" t="s">
        <v>2079</v>
      </c>
      <c r="C225" t="s">
        <v>264</v>
      </c>
      <c r="D225" t="s">
        <v>264</v>
      </c>
      <c r="E225" t="s">
        <v>264</v>
      </c>
      <c r="F225" t="s">
        <v>264</v>
      </c>
      <c r="G225" t="s">
        <v>264</v>
      </c>
      <c r="I225" t="str">
        <f t="shared" si="21"/>
        <v>N/A</v>
      </c>
      <c r="J225" t="str">
        <f t="shared" si="22"/>
        <v>N/A</v>
      </c>
      <c r="K225" t="str">
        <f t="shared" si="23"/>
        <v>N/A</v>
      </c>
      <c r="L225" t="str">
        <f t="shared" si="24"/>
        <v>N/A</v>
      </c>
      <c r="M225" t="str">
        <f t="shared" si="25"/>
        <v>N/A</v>
      </c>
      <c r="N225" t="str">
        <f t="shared" si="26"/>
        <v>N/A</v>
      </c>
    </row>
    <row r="226" spans="1:14" x14ac:dyDescent="0.3">
      <c r="A226" s="1">
        <v>9</v>
      </c>
      <c r="B226" t="s">
        <v>2080</v>
      </c>
      <c r="C226" t="s">
        <v>2081</v>
      </c>
      <c r="D226" t="s">
        <v>2082</v>
      </c>
      <c r="E226" t="s">
        <v>2083</v>
      </c>
      <c r="F226" t="s">
        <v>2084</v>
      </c>
      <c r="G226" t="s">
        <v>2085</v>
      </c>
      <c r="I226" t="str">
        <f t="shared" si="21"/>
        <v>N/A</v>
      </c>
      <c r="J226">
        <f t="shared" si="22"/>
        <v>77840000</v>
      </c>
      <c r="K226">
        <f t="shared" si="23"/>
        <v>64340000</v>
      </c>
      <c r="L226">
        <f t="shared" si="24"/>
        <v>72310000</v>
      </c>
      <c r="M226">
        <f t="shared" si="25"/>
        <v>70650000</v>
      </c>
      <c r="N226">
        <f t="shared" si="26"/>
        <v>70310000</v>
      </c>
    </row>
    <row r="227" spans="1:14" x14ac:dyDescent="0.3">
      <c r="A227" s="1">
        <v>10</v>
      </c>
      <c r="B227" t="s">
        <v>2086</v>
      </c>
      <c r="C227" t="s">
        <v>264</v>
      </c>
      <c r="D227" t="s">
        <v>264</v>
      </c>
      <c r="E227" t="s">
        <v>2087</v>
      </c>
      <c r="F227" t="s">
        <v>2088</v>
      </c>
      <c r="G227" t="s">
        <v>2089</v>
      </c>
      <c r="I227" t="str">
        <f t="shared" si="21"/>
        <v>N/A</v>
      </c>
      <c r="J227" t="str">
        <f t="shared" si="22"/>
        <v>N/A</v>
      </c>
      <c r="K227" t="str">
        <f t="shared" si="23"/>
        <v>N/A</v>
      </c>
      <c r="L227">
        <f t="shared" si="24"/>
        <v>135040000</v>
      </c>
      <c r="M227">
        <f t="shared" si="25"/>
        <v>110950000</v>
      </c>
      <c r="N227">
        <f t="shared" si="26"/>
        <v>127790000</v>
      </c>
    </row>
    <row r="228" spans="1:14" x14ac:dyDescent="0.3">
      <c r="A228" s="1">
        <v>11</v>
      </c>
      <c r="B228" t="s">
        <v>2090</v>
      </c>
      <c r="C228" t="s">
        <v>2091</v>
      </c>
      <c r="D228" t="s">
        <v>1935</v>
      </c>
      <c r="E228" t="s">
        <v>1935</v>
      </c>
      <c r="F228" t="s">
        <v>264</v>
      </c>
      <c r="G228" t="s">
        <v>264</v>
      </c>
      <c r="I228" t="str">
        <f t="shared" si="21"/>
        <v>N/A</v>
      </c>
      <c r="J228" t="str">
        <f t="shared" si="22"/>
        <v>652000</v>
      </c>
      <c r="K228" t="str">
        <f t="shared" si="23"/>
        <v>200000</v>
      </c>
      <c r="L228" t="str">
        <f t="shared" si="24"/>
        <v>200000</v>
      </c>
      <c r="M228" t="str">
        <f t="shared" si="25"/>
        <v>N/A</v>
      </c>
      <c r="N228" t="str">
        <f t="shared" si="26"/>
        <v>N/A</v>
      </c>
    </row>
    <row r="229" spans="1:14" x14ac:dyDescent="0.3">
      <c r="A229" s="1">
        <v>12</v>
      </c>
      <c r="B229" t="s">
        <v>440</v>
      </c>
      <c r="C229" t="s">
        <v>2092</v>
      </c>
      <c r="D229" t="s">
        <v>2093</v>
      </c>
      <c r="E229" t="s">
        <v>2094</v>
      </c>
      <c r="F229" t="s">
        <v>2095</v>
      </c>
      <c r="G229" t="s">
        <v>2096</v>
      </c>
      <c r="I229" t="str">
        <f t="shared" si="21"/>
        <v>N/A</v>
      </c>
      <c r="J229">
        <f t="shared" si="22"/>
        <v>3390000</v>
      </c>
      <c r="K229">
        <f t="shared" si="23"/>
        <v>16120000.000000002</v>
      </c>
      <c r="L229">
        <f t="shared" si="24"/>
        <v>4110000.0000000005</v>
      </c>
      <c r="M229">
        <f t="shared" si="25"/>
        <v>48470000</v>
      </c>
      <c r="N229">
        <f t="shared" si="26"/>
        <v>65209999.999999993</v>
      </c>
    </row>
    <row r="230" spans="1:14" x14ac:dyDescent="0.3">
      <c r="A230" s="1">
        <v>13</v>
      </c>
      <c r="B230" t="s">
        <v>2097</v>
      </c>
      <c r="C230" t="s">
        <v>264</v>
      </c>
      <c r="D230" t="s">
        <v>2098</v>
      </c>
      <c r="E230" t="s">
        <v>2099</v>
      </c>
      <c r="F230" t="s">
        <v>2100</v>
      </c>
      <c r="G230" t="s">
        <v>2101</v>
      </c>
      <c r="I230" t="str">
        <f t="shared" si="21"/>
        <v>N/A</v>
      </c>
      <c r="J230" t="str">
        <f t="shared" si="22"/>
        <v>N/A</v>
      </c>
      <c r="K230">
        <f t="shared" si="23"/>
        <v>2.9300000000000003E-2</v>
      </c>
      <c r="L230">
        <f t="shared" si="24"/>
        <v>8.2400000000000001E-2</v>
      </c>
      <c r="M230">
        <f t="shared" si="25"/>
        <v>2.0899999999999998E-2</v>
      </c>
      <c r="N230">
        <f t="shared" si="26"/>
        <v>9.5999999999999992E-3</v>
      </c>
    </row>
    <row r="231" spans="1:14" x14ac:dyDescent="0.3">
      <c r="A231" s="1">
        <v>14</v>
      </c>
      <c r="B231" t="s">
        <v>2102</v>
      </c>
      <c r="C231" t="s">
        <v>2103</v>
      </c>
      <c r="D231" t="s">
        <v>2104</v>
      </c>
      <c r="E231" t="s">
        <v>2105</v>
      </c>
      <c r="F231" t="s">
        <v>2106</v>
      </c>
      <c r="G231" t="s">
        <v>2107</v>
      </c>
      <c r="I231" t="str">
        <f t="shared" si="21"/>
        <v>N/A</v>
      </c>
      <c r="J231">
        <f t="shared" si="22"/>
        <v>391470000</v>
      </c>
      <c r="K231">
        <f t="shared" si="23"/>
        <v>378070000</v>
      </c>
      <c r="L231">
        <f t="shared" si="24"/>
        <v>398120000</v>
      </c>
      <c r="M231">
        <f t="shared" si="25"/>
        <v>422120000</v>
      </c>
      <c r="N231">
        <f t="shared" si="26"/>
        <v>426300000</v>
      </c>
    </row>
    <row r="232" spans="1:14" x14ac:dyDescent="0.3">
      <c r="A232" s="1">
        <v>15</v>
      </c>
      <c r="B232" t="s">
        <v>2108</v>
      </c>
      <c r="C232" t="s">
        <v>2109</v>
      </c>
      <c r="D232" t="s">
        <v>2110</v>
      </c>
      <c r="E232" t="s">
        <v>2111</v>
      </c>
      <c r="F232" t="s">
        <v>2112</v>
      </c>
      <c r="G232" t="s">
        <v>2113</v>
      </c>
      <c r="I232" t="str">
        <f t="shared" si="21"/>
        <v>N/A</v>
      </c>
      <c r="J232">
        <f t="shared" si="22"/>
        <v>398190000</v>
      </c>
      <c r="K232">
        <f t="shared" si="23"/>
        <v>383340000</v>
      </c>
      <c r="L232">
        <f t="shared" si="24"/>
        <v>402950000</v>
      </c>
      <c r="M232">
        <f t="shared" si="25"/>
        <v>426410000</v>
      </c>
      <c r="N232">
        <f t="shared" si="26"/>
        <v>430950000</v>
      </c>
    </row>
    <row r="233" spans="1:14" x14ac:dyDescent="0.3">
      <c r="A233" s="1">
        <v>16</v>
      </c>
      <c r="B233" t="s">
        <v>2114</v>
      </c>
      <c r="C233" t="s">
        <v>2115</v>
      </c>
      <c r="D233" t="s">
        <v>2116</v>
      </c>
      <c r="E233" t="s">
        <v>2117</v>
      </c>
      <c r="F233" t="s">
        <v>2118</v>
      </c>
      <c r="G233" t="s">
        <v>2119</v>
      </c>
      <c r="I233" t="str">
        <f t="shared" si="21"/>
        <v>neg_trend</v>
      </c>
      <c r="J233">
        <f t="shared" si="22"/>
        <v>59330000</v>
      </c>
      <c r="K233">
        <f t="shared" si="23"/>
        <v>57780000</v>
      </c>
      <c r="L233">
        <f t="shared" si="24"/>
        <v>54330000</v>
      </c>
      <c r="M233">
        <f t="shared" si="25"/>
        <v>52480000</v>
      </c>
      <c r="N233">
        <f t="shared" si="26"/>
        <v>49850000</v>
      </c>
    </row>
    <row r="234" spans="1:14" x14ac:dyDescent="0.3">
      <c r="A234" s="1">
        <v>17</v>
      </c>
      <c r="B234" t="s">
        <v>2120</v>
      </c>
      <c r="C234" t="s">
        <v>2121</v>
      </c>
      <c r="D234" t="s">
        <v>2122</v>
      </c>
      <c r="E234" t="s">
        <v>2123</v>
      </c>
      <c r="F234" t="s">
        <v>2124</v>
      </c>
      <c r="G234" t="s">
        <v>2125</v>
      </c>
      <c r="I234" t="str">
        <f t="shared" si="21"/>
        <v>N/A</v>
      </c>
      <c r="J234">
        <f t="shared" si="22"/>
        <v>12220000</v>
      </c>
      <c r="K234">
        <f t="shared" si="23"/>
        <v>12890000</v>
      </c>
      <c r="L234">
        <f t="shared" si="24"/>
        <v>12340000</v>
      </c>
      <c r="M234">
        <f t="shared" si="25"/>
        <v>10220000</v>
      </c>
      <c r="N234">
        <f t="shared" si="26"/>
        <v>8710000</v>
      </c>
    </row>
    <row r="235" spans="1:14" x14ac:dyDescent="0.3">
      <c r="A235" s="1">
        <v>18</v>
      </c>
      <c r="B235" t="s">
        <v>2126</v>
      </c>
      <c r="C235" t="s">
        <v>2127</v>
      </c>
      <c r="D235" t="s">
        <v>2128</v>
      </c>
      <c r="E235" t="s">
        <v>2129</v>
      </c>
      <c r="F235" t="s">
        <v>2130</v>
      </c>
      <c r="G235" t="s">
        <v>2131</v>
      </c>
      <c r="I235" t="str">
        <f t="shared" si="21"/>
        <v>N/A</v>
      </c>
      <c r="J235">
        <f t="shared" si="22"/>
        <v>326870000</v>
      </c>
      <c r="K235">
        <f t="shared" si="23"/>
        <v>313110000</v>
      </c>
      <c r="L235">
        <f t="shared" si="24"/>
        <v>336950000</v>
      </c>
      <c r="M235">
        <f t="shared" si="25"/>
        <v>364220000</v>
      </c>
      <c r="N235">
        <f t="shared" si="26"/>
        <v>372940000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2137</v>
      </c>
      <c r="D240" t="s">
        <v>2138</v>
      </c>
      <c r="E240" t="s">
        <v>2139</v>
      </c>
      <c r="F240" t="s">
        <v>2140</v>
      </c>
      <c r="G240" t="s">
        <v>2141</v>
      </c>
      <c r="I240" t="str">
        <f t="shared" si="21"/>
        <v>N/A</v>
      </c>
      <c r="J240" t="str">
        <f t="shared" si="22"/>
        <v>(233,000)</v>
      </c>
      <c r="K240" t="str">
        <f t="shared" si="23"/>
        <v>(439,000)</v>
      </c>
      <c r="L240" t="str">
        <f t="shared" si="24"/>
        <v>(655,000)</v>
      </c>
      <c r="M240" t="str">
        <f t="shared" si="25"/>
        <v>(509,000)</v>
      </c>
      <c r="N240" t="str">
        <f t="shared" si="26"/>
        <v>(560,000)</v>
      </c>
    </row>
    <row r="241" spans="1:14" x14ac:dyDescent="0.3">
      <c r="A241" s="1">
        <v>24</v>
      </c>
      <c r="B241" t="s">
        <v>2142</v>
      </c>
      <c r="C241" t="s">
        <v>2143</v>
      </c>
      <c r="D241" t="s">
        <v>2144</v>
      </c>
      <c r="E241" t="s">
        <v>2145</v>
      </c>
      <c r="F241" t="s">
        <v>2146</v>
      </c>
      <c r="G241" t="s">
        <v>2147</v>
      </c>
      <c r="I241" t="str">
        <f t="shared" si="21"/>
        <v>N/A</v>
      </c>
      <c r="J241" t="str">
        <f t="shared" si="22"/>
        <v>(6.72M)</v>
      </c>
      <c r="K241" t="str">
        <f t="shared" si="23"/>
        <v>(5.27M)</v>
      </c>
      <c r="L241" t="str">
        <f t="shared" si="24"/>
        <v>(4.84M)</v>
      </c>
      <c r="M241" t="str">
        <f t="shared" si="25"/>
        <v>(4.29M)</v>
      </c>
      <c r="N241" t="str">
        <f t="shared" si="26"/>
        <v>(4.64M)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2150</v>
      </c>
      <c r="E243" t="s">
        <v>2151</v>
      </c>
      <c r="F243" t="s">
        <v>2152</v>
      </c>
      <c r="G243" t="s">
        <v>2153</v>
      </c>
      <c r="I243" t="str">
        <f t="shared" si="21"/>
        <v>N/A</v>
      </c>
      <c r="J243" t="str">
        <f t="shared" si="22"/>
        <v>N/A</v>
      </c>
      <c r="K243">
        <f t="shared" si="23"/>
        <v>-3.4200000000000001E-2</v>
      </c>
      <c r="L243">
        <f t="shared" si="24"/>
        <v>5.2999999999999999E-2</v>
      </c>
      <c r="M243">
        <f t="shared" si="25"/>
        <v>6.0300000000000006E-2</v>
      </c>
      <c r="N243">
        <f t="shared" si="26"/>
        <v>9.9000000000000008E-3</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2156</v>
      </c>
      <c r="D246" t="s">
        <v>2157</v>
      </c>
      <c r="E246" t="s">
        <v>2158</v>
      </c>
      <c r="F246" t="s">
        <v>2159</v>
      </c>
      <c r="G246" t="s">
        <v>1142</v>
      </c>
      <c r="I246" t="str">
        <f t="shared" si="21"/>
        <v>N/A</v>
      </c>
      <c r="J246">
        <f t="shared" si="22"/>
        <v>10530000</v>
      </c>
      <c r="K246">
        <f t="shared" si="23"/>
        <v>10440000</v>
      </c>
      <c r="L246">
        <f t="shared" si="24"/>
        <v>10810000</v>
      </c>
      <c r="M246">
        <f t="shared" si="25"/>
        <v>11870000</v>
      </c>
      <c r="N246">
        <f t="shared" si="26"/>
        <v>12600000</v>
      </c>
    </row>
    <row r="247" spans="1:14" x14ac:dyDescent="0.3">
      <c r="A247" s="1">
        <v>30</v>
      </c>
      <c r="B247" t="s">
        <v>446</v>
      </c>
      <c r="C247" t="s">
        <v>2160</v>
      </c>
      <c r="D247" t="s">
        <v>2161</v>
      </c>
      <c r="E247" t="s">
        <v>2162</v>
      </c>
      <c r="F247" t="s">
        <v>2163</v>
      </c>
      <c r="G247" t="s">
        <v>2164</v>
      </c>
      <c r="I247" t="str">
        <f t="shared" si="21"/>
        <v>N/A</v>
      </c>
      <c r="J247">
        <f t="shared" si="22"/>
        <v>24360000</v>
      </c>
      <c r="K247">
        <f t="shared" si="23"/>
        <v>23820000</v>
      </c>
      <c r="L247">
        <f t="shared" si="24"/>
        <v>24370000</v>
      </c>
      <c r="M247">
        <f t="shared" si="25"/>
        <v>24000000</v>
      </c>
      <c r="N247">
        <f t="shared" si="26"/>
        <v>23660000</v>
      </c>
    </row>
    <row r="248" spans="1:14" x14ac:dyDescent="0.3">
      <c r="A248" s="1">
        <v>31</v>
      </c>
      <c r="B248" t="s">
        <v>452</v>
      </c>
      <c r="C248" t="s">
        <v>2165</v>
      </c>
      <c r="D248" t="s">
        <v>2166</v>
      </c>
      <c r="E248" t="s">
        <v>2167</v>
      </c>
      <c r="F248" t="s">
        <v>2163</v>
      </c>
      <c r="G248" t="s">
        <v>2164</v>
      </c>
      <c r="I248" t="str">
        <f t="shared" si="21"/>
        <v>N/A</v>
      </c>
      <c r="J248">
        <f t="shared" si="22"/>
        <v>22840000</v>
      </c>
      <c r="K248">
        <f t="shared" si="23"/>
        <v>21470000</v>
      </c>
      <c r="L248">
        <f t="shared" si="24"/>
        <v>21990000</v>
      </c>
      <c r="M248">
        <f t="shared" si="25"/>
        <v>24000000</v>
      </c>
      <c r="N248">
        <f t="shared" si="26"/>
        <v>23660000</v>
      </c>
    </row>
    <row r="249" spans="1:14" x14ac:dyDescent="0.3">
      <c r="A249" s="1">
        <v>32</v>
      </c>
      <c r="B249" t="s">
        <v>457</v>
      </c>
      <c r="C249" t="s">
        <v>2168</v>
      </c>
      <c r="D249" t="s">
        <v>2169</v>
      </c>
      <c r="E249" t="s">
        <v>2170</v>
      </c>
      <c r="F249" t="s">
        <v>264</v>
      </c>
      <c r="G249" t="s">
        <v>264</v>
      </c>
      <c r="I249" t="str">
        <f t="shared" si="21"/>
        <v>N/A</v>
      </c>
      <c r="J249">
        <f t="shared" si="22"/>
        <v>1530000</v>
      </c>
      <c r="K249">
        <f t="shared" si="23"/>
        <v>2350000</v>
      </c>
      <c r="L249">
        <f t="shared" si="24"/>
        <v>2390000</v>
      </c>
      <c r="M249" t="str">
        <f t="shared" si="25"/>
        <v>N/A</v>
      </c>
      <c r="N249" t="str">
        <f t="shared" si="26"/>
        <v>N/A</v>
      </c>
    </row>
    <row r="250" spans="1:14" x14ac:dyDescent="0.3">
      <c r="A250" s="1">
        <v>33</v>
      </c>
      <c r="B250" t="s">
        <v>2171</v>
      </c>
      <c r="C250" t="s">
        <v>264</v>
      </c>
      <c r="D250" t="s">
        <v>264</v>
      </c>
      <c r="E250" t="s">
        <v>264</v>
      </c>
      <c r="F250" t="s">
        <v>264</v>
      </c>
      <c r="G250" t="s">
        <v>264</v>
      </c>
      <c r="I250" t="str">
        <f t="shared" si="21"/>
        <v>N/A</v>
      </c>
      <c r="J250" t="str">
        <f t="shared" si="22"/>
        <v>N/A</v>
      </c>
      <c r="K250" t="str">
        <f t="shared" si="23"/>
        <v>N/A</v>
      </c>
      <c r="L250" t="str">
        <f t="shared" si="24"/>
        <v>N/A</v>
      </c>
      <c r="M250" t="str">
        <f t="shared" si="25"/>
        <v>N/A</v>
      </c>
      <c r="N250" t="str">
        <f t="shared" si="26"/>
        <v>N/A</v>
      </c>
    </row>
    <row r="251" spans="1:14" x14ac:dyDescent="0.3">
      <c r="A251" s="1">
        <v>34</v>
      </c>
      <c r="B251" t="s">
        <v>462</v>
      </c>
      <c r="C251" t="s">
        <v>2172</v>
      </c>
      <c r="D251" t="s">
        <v>2173</v>
      </c>
      <c r="E251" t="s">
        <v>2174</v>
      </c>
      <c r="F251" t="s">
        <v>2175</v>
      </c>
      <c r="G251" t="s">
        <v>2176</v>
      </c>
      <c r="I251" t="str">
        <f t="shared" si="21"/>
        <v>N/A</v>
      </c>
      <c r="J251">
        <f t="shared" si="22"/>
        <v>759830000</v>
      </c>
      <c r="K251">
        <f t="shared" si="23"/>
        <v>752510000</v>
      </c>
      <c r="L251">
        <f t="shared" si="24"/>
        <v>791810000</v>
      </c>
      <c r="M251">
        <f t="shared" si="25"/>
        <v>819600000</v>
      </c>
      <c r="N251">
        <f t="shared" si="26"/>
        <v>833110000</v>
      </c>
    </row>
    <row r="252" spans="1:14" x14ac:dyDescent="0.3">
      <c r="A252" s="1">
        <v>35</v>
      </c>
      <c r="B252" t="s">
        <v>2177</v>
      </c>
      <c r="C252" t="s">
        <v>264</v>
      </c>
      <c r="D252" t="s">
        <v>2178</v>
      </c>
      <c r="E252" t="s">
        <v>2179</v>
      </c>
      <c r="F252" t="s">
        <v>2180</v>
      </c>
      <c r="G252" t="s">
        <v>2181</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-9.5999999999999992E-3</v>
      </c>
      <c r="L252">
        <f t="shared" ref="L252:L315" si="30">IF(TRIM(E252)="-", "N/A", IF(RIGHT(E252,1)="M",1000000*VALUE(LEFT(E252,LEN(E252)-1)),IF(RIGHT(E252,1)="B",1000000000*VALUE(LEFT(E252,LEN(E252)-1)),IF(RIGHT(E252,1)="%",0.01*VALUE(LEFT(E252,LEN(E252)-1)),E252))))</f>
        <v>5.2199999999999996E-2</v>
      </c>
      <c r="M252">
        <f t="shared" ref="M252:M315" si="31">IF(TRIM(F252)="-", "N/A", IF(RIGHT(F252,1)="M",1000000*VALUE(LEFT(F252,LEN(F252)-1)),IF(RIGHT(F252,1)="B",1000000000*VALUE(LEFT(F252,LEN(F252)-1)),IF(RIGHT(F252,1)="%",0.01*VALUE(LEFT(F252,LEN(F252)-1)),F252))))</f>
        <v>3.5099999999999999E-2</v>
      </c>
      <c r="N252">
        <f t="shared" ref="N252:N315" si="32">IF(TRIM(G252)="-", "N/A", IF(RIGHT(G252,1)="M",1000000*VALUE(LEFT(G252,LEN(G252)-1)),IF(RIGHT(G252,1)="B",1000000000*VALUE(LEFT(G252,LEN(G252)-1)),IF(RIGHT(G252,1)="%",0.01*VALUE(LEFT(G252,LEN(G252)-1)),G252))))</f>
        <v>1.6500000000000001E-2</v>
      </c>
    </row>
    <row r="253" spans="1:14" x14ac:dyDescent="0.3">
      <c r="A253" s="1">
        <v>36</v>
      </c>
      <c r="B253" t="s">
        <v>473</v>
      </c>
      <c r="C253" t="s">
        <v>264</v>
      </c>
      <c r="D253" t="s">
        <v>264</v>
      </c>
      <c r="E253" t="s">
        <v>264</v>
      </c>
      <c r="F253" t="s">
        <v>264</v>
      </c>
      <c r="G253" t="s">
        <v>2153</v>
      </c>
      <c r="I253" t="str">
        <f t="shared" si="27"/>
        <v>N/A</v>
      </c>
      <c r="J253" t="str">
        <f t="shared" si="28"/>
        <v>N/A</v>
      </c>
      <c r="K253" t="str">
        <f t="shared" si="29"/>
        <v>N/A</v>
      </c>
      <c r="L253" t="str">
        <f t="shared" si="30"/>
        <v>N/A</v>
      </c>
      <c r="M253" t="str">
        <f t="shared" si="31"/>
        <v>N/A</v>
      </c>
      <c r="N253">
        <f t="shared" si="32"/>
        <v>9.9000000000000008E-3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2183</v>
      </c>
      <c r="D256" t="s">
        <v>2184</v>
      </c>
      <c r="E256" t="s">
        <v>2185</v>
      </c>
      <c r="F256" t="s">
        <v>2186</v>
      </c>
      <c r="G256" t="s">
        <v>2187</v>
      </c>
      <c r="I256" t="str">
        <f t="shared" si="27"/>
        <v>pos_trend</v>
      </c>
      <c r="J256">
        <f t="shared" si="28"/>
        <v>636820000</v>
      </c>
      <c r="K256">
        <f t="shared" si="29"/>
        <v>668840000</v>
      </c>
      <c r="L256">
        <f t="shared" si="30"/>
        <v>693390000</v>
      </c>
      <c r="M256">
        <f t="shared" si="31"/>
        <v>723630000</v>
      </c>
      <c r="N256">
        <f t="shared" si="32"/>
        <v>739140000</v>
      </c>
    </row>
    <row r="257" spans="1:14" x14ac:dyDescent="0.3">
      <c r="A257" s="1">
        <v>1</v>
      </c>
      <c r="B257" t="s">
        <v>2188</v>
      </c>
      <c r="C257" t="s">
        <v>2189</v>
      </c>
      <c r="D257" t="s">
        <v>2190</v>
      </c>
      <c r="E257" t="s">
        <v>2191</v>
      </c>
      <c r="F257" t="s">
        <v>2192</v>
      </c>
      <c r="G257" t="s">
        <v>2193</v>
      </c>
      <c r="I257" t="str">
        <f t="shared" si="27"/>
        <v>N/A</v>
      </c>
      <c r="J257">
        <f t="shared" si="28"/>
        <v>214350000</v>
      </c>
      <c r="K257">
        <f t="shared" si="29"/>
        <v>225150000</v>
      </c>
      <c r="L257">
        <f t="shared" si="30"/>
        <v>241400000</v>
      </c>
      <c r="M257">
        <f t="shared" si="31"/>
        <v>156820000</v>
      </c>
      <c r="N257">
        <f t="shared" si="32"/>
        <v>181890000</v>
      </c>
    </row>
    <row r="258" spans="1:14" x14ac:dyDescent="0.3">
      <c r="A258" s="1">
        <v>2</v>
      </c>
      <c r="B258" t="s">
        <v>2194</v>
      </c>
      <c r="C258" t="s">
        <v>2195</v>
      </c>
      <c r="D258" t="s">
        <v>2196</v>
      </c>
      <c r="E258" t="s">
        <v>2197</v>
      </c>
      <c r="F258" t="s">
        <v>2198</v>
      </c>
      <c r="G258" t="s">
        <v>2199</v>
      </c>
      <c r="I258" t="str">
        <f t="shared" si="27"/>
        <v>N/A</v>
      </c>
      <c r="J258">
        <f t="shared" si="28"/>
        <v>422470000</v>
      </c>
      <c r="K258">
        <f t="shared" si="29"/>
        <v>443700000</v>
      </c>
      <c r="L258">
        <f t="shared" si="30"/>
        <v>451990000</v>
      </c>
      <c r="M258">
        <f t="shared" si="31"/>
        <v>566810000</v>
      </c>
      <c r="N258">
        <f t="shared" si="32"/>
        <v>557250000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2202</v>
      </c>
      <c r="E260" t="s">
        <v>210</v>
      </c>
      <c r="F260" t="s">
        <v>2013</v>
      </c>
      <c r="G260" t="s">
        <v>2203</v>
      </c>
      <c r="I260" t="str">
        <f t="shared" si="27"/>
        <v>N/A</v>
      </c>
      <c r="J260" t="str">
        <f t="shared" si="28"/>
        <v>N/A</v>
      </c>
      <c r="K260">
        <f t="shared" si="29"/>
        <v>5.0300000000000004E-2</v>
      </c>
      <c r="L260">
        <f t="shared" si="30"/>
        <v>3.6700000000000003E-2</v>
      </c>
      <c r="M260">
        <f t="shared" si="31"/>
        <v>4.3600000000000007E-2</v>
      </c>
      <c r="N260">
        <f t="shared" si="32"/>
        <v>2.1400000000000002E-2</v>
      </c>
    </row>
    <row r="261" spans="1:14" x14ac:dyDescent="0.3">
      <c r="A261" s="1">
        <v>5</v>
      </c>
      <c r="B261" t="s">
        <v>475</v>
      </c>
      <c r="C261" t="s">
        <v>2204</v>
      </c>
      <c r="D261" t="s">
        <v>2205</v>
      </c>
      <c r="E261" t="s">
        <v>2206</v>
      </c>
      <c r="F261" t="s">
        <v>2207</v>
      </c>
      <c r="G261" t="s">
        <v>2208</v>
      </c>
      <c r="I261" t="str">
        <f t="shared" si="27"/>
        <v>N/A</v>
      </c>
      <c r="J261">
        <f t="shared" si="28"/>
        <v>49910000</v>
      </c>
      <c r="K261">
        <f t="shared" si="29"/>
        <v>15580000</v>
      </c>
      <c r="L261">
        <f t="shared" si="30"/>
        <v>16900000</v>
      </c>
      <c r="M261">
        <f t="shared" si="31"/>
        <v>10170000</v>
      </c>
      <c r="N261">
        <f t="shared" si="32"/>
        <v>6580000</v>
      </c>
    </row>
    <row r="262" spans="1:14" x14ac:dyDescent="0.3">
      <c r="A262" s="1">
        <v>6</v>
      </c>
      <c r="B262" t="s">
        <v>481</v>
      </c>
      <c r="C262" t="s">
        <v>2209</v>
      </c>
      <c r="D262" t="s">
        <v>2210</v>
      </c>
      <c r="E262" t="s">
        <v>2211</v>
      </c>
      <c r="F262" t="s">
        <v>2212</v>
      </c>
      <c r="G262" t="s">
        <v>2213</v>
      </c>
      <c r="I262" t="str">
        <f t="shared" si="27"/>
        <v>N/A</v>
      </c>
      <c r="J262">
        <f t="shared" si="28"/>
        <v>17690000</v>
      </c>
      <c r="K262">
        <f t="shared" si="29"/>
        <v>3360000</v>
      </c>
      <c r="L262">
        <f t="shared" si="30"/>
        <v>4680000</v>
      </c>
      <c r="M262">
        <f t="shared" si="31"/>
        <v>2950000</v>
      </c>
      <c r="N262">
        <f t="shared" si="32"/>
        <v>3370000</v>
      </c>
    </row>
    <row r="263" spans="1:14" x14ac:dyDescent="0.3">
      <c r="A263" s="1">
        <v>7</v>
      </c>
      <c r="B263" t="s">
        <v>486</v>
      </c>
      <c r="C263" t="s">
        <v>264</v>
      </c>
      <c r="D263" t="s">
        <v>264</v>
      </c>
      <c r="E263" t="s">
        <v>264</v>
      </c>
      <c r="F263" t="s">
        <v>264</v>
      </c>
      <c r="G263" t="s">
        <v>264</v>
      </c>
      <c r="I263" t="str">
        <f t="shared" si="27"/>
        <v>N/A</v>
      </c>
      <c r="J263" t="str">
        <f t="shared" si="28"/>
        <v>N/A</v>
      </c>
      <c r="K263" t="str">
        <f t="shared" si="29"/>
        <v>N/A</v>
      </c>
      <c r="L263" t="str">
        <f t="shared" si="30"/>
        <v>N/A</v>
      </c>
      <c r="M263" t="str">
        <f t="shared" si="31"/>
        <v>N/A</v>
      </c>
      <c r="N263" t="str">
        <f t="shared" si="32"/>
        <v>N/A</v>
      </c>
    </row>
    <row r="264" spans="1:14" x14ac:dyDescent="0.3">
      <c r="A264" s="1">
        <v>8</v>
      </c>
      <c r="B264" t="s">
        <v>485</v>
      </c>
      <c r="C264" t="s">
        <v>2209</v>
      </c>
      <c r="D264" t="s">
        <v>2210</v>
      </c>
      <c r="E264" t="s">
        <v>2211</v>
      </c>
      <c r="F264" t="s">
        <v>2212</v>
      </c>
      <c r="G264" t="s">
        <v>2213</v>
      </c>
      <c r="I264" t="str">
        <f t="shared" si="27"/>
        <v>N/A</v>
      </c>
      <c r="J264">
        <f t="shared" si="28"/>
        <v>17690000</v>
      </c>
      <c r="K264">
        <f t="shared" si="29"/>
        <v>3360000</v>
      </c>
      <c r="L264">
        <f t="shared" si="30"/>
        <v>4680000</v>
      </c>
      <c r="M264">
        <f t="shared" si="31"/>
        <v>2950000</v>
      </c>
      <c r="N264">
        <f t="shared" si="32"/>
        <v>3370000</v>
      </c>
    </row>
    <row r="265" spans="1:14" x14ac:dyDescent="0.3">
      <c r="A265" s="1">
        <v>9</v>
      </c>
      <c r="B265" t="s">
        <v>487</v>
      </c>
      <c r="C265" t="s">
        <v>2214</v>
      </c>
      <c r="D265" t="s">
        <v>2121</v>
      </c>
      <c r="E265" t="s">
        <v>2121</v>
      </c>
      <c r="F265" t="s">
        <v>2215</v>
      </c>
      <c r="G265" t="s">
        <v>2216</v>
      </c>
      <c r="I265" t="str">
        <f t="shared" si="27"/>
        <v>N/A</v>
      </c>
      <c r="J265">
        <f t="shared" si="28"/>
        <v>32220000</v>
      </c>
      <c r="K265">
        <f t="shared" si="29"/>
        <v>12220000</v>
      </c>
      <c r="L265">
        <f t="shared" si="30"/>
        <v>12220000</v>
      </c>
      <c r="M265">
        <f t="shared" si="31"/>
        <v>7220000</v>
      </c>
      <c r="N265">
        <f t="shared" si="32"/>
        <v>3220000</v>
      </c>
    </row>
    <row r="266" spans="1:14" x14ac:dyDescent="0.3">
      <c r="A266" s="1">
        <v>10</v>
      </c>
      <c r="B266" t="s">
        <v>491</v>
      </c>
      <c r="C266" t="s">
        <v>2214</v>
      </c>
      <c r="D266" t="s">
        <v>2121</v>
      </c>
      <c r="E266" t="s">
        <v>2121</v>
      </c>
      <c r="F266" t="s">
        <v>2215</v>
      </c>
      <c r="G266" t="s">
        <v>2216</v>
      </c>
      <c r="I266" t="str">
        <f t="shared" si="27"/>
        <v>N/A</v>
      </c>
      <c r="J266">
        <f t="shared" si="28"/>
        <v>32220000</v>
      </c>
      <c r="K266">
        <f t="shared" si="29"/>
        <v>12220000</v>
      </c>
      <c r="L266">
        <f t="shared" si="30"/>
        <v>12220000</v>
      </c>
      <c r="M266">
        <f t="shared" si="31"/>
        <v>7220000</v>
      </c>
      <c r="N266">
        <f t="shared" si="32"/>
        <v>3220000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2218</v>
      </c>
      <c r="E268" t="s">
        <v>855</v>
      </c>
      <c r="F268" t="s">
        <v>2219</v>
      </c>
      <c r="G268" t="s">
        <v>2220</v>
      </c>
      <c r="I268" t="str">
        <f t="shared" si="27"/>
        <v>N/A</v>
      </c>
      <c r="J268" t="str">
        <f t="shared" si="28"/>
        <v>N/A</v>
      </c>
      <c r="K268">
        <f t="shared" si="29"/>
        <v>-0.62080000000000002</v>
      </c>
      <c r="L268">
        <f t="shared" si="30"/>
        <v>0</v>
      </c>
      <c r="M268">
        <f t="shared" si="31"/>
        <v>-0.4093</v>
      </c>
      <c r="N268">
        <f t="shared" si="32"/>
        <v>-0.55420000000000003</v>
      </c>
    </row>
    <row r="269" spans="1:14" x14ac:dyDescent="0.3">
      <c r="A269" s="1">
        <v>13</v>
      </c>
      <c r="B269" t="s">
        <v>498</v>
      </c>
      <c r="C269" t="s">
        <v>2221</v>
      </c>
      <c r="D269" t="s">
        <v>2222</v>
      </c>
      <c r="E269" t="s">
        <v>2223</v>
      </c>
      <c r="F269" t="s">
        <v>2224</v>
      </c>
      <c r="G269" t="s">
        <v>2225</v>
      </c>
      <c r="I269" t="str">
        <f t="shared" si="27"/>
        <v>N/A</v>
      </c>
      <c r="J269">
        <f t="shared" si="28"/>
        <v>6.5700000000000008E-2</v>
      </c>
      <c r="K269">
        <f t="shared" si="29"/>
        <v>2.07E-2</v>
      </c>
      <c r="L269">
        <f t="shared" si="30"/>
        <v>2.1299999999999999E-2</v>
      </c>
      <c r="M269">
        <f t="shared" si="31"/>
        <v>1.24E-2</v>
      </c>
      <c r="N269">
        <f t="shared" si="32"/>
        <v>7.9000000000000008E-3</v>
      </c>
    </row>
    <row r="270" spans="1:14" x14ac:dyDescent="0.3">
      <c r="A270" s="1">
        <v>14</v>
      </c>
      <c r="B270" t="s">
        <v>506</v>
      </c>
      <c r="C270" t="s">
        <v>2226</v>
      </c>
      <c r="D270" t="s">
        <v>2227</v>
      </c>
      <c r="E270" t="s">
        <v>2228</v>
      </c>
      <c r="F270" t="s">
        <v>1461</v>
      </c>
      <c r="G270" t="s">
        <v>2229</v>
      </c>
      <c r="I270" t="str">
        <f t="shared" si="27"/>
        <v>N/A</v>
      </c>
      <c r="J270">
        <f t="shared" si="28"/>
        <v>2960000</v>
      </c>
      <c r="K270">
        <f t="shared" si="29"/>
        <v>2430000</v>
      </c>
      <c r="L270">
        <f t="shared" si="30"/>
        <v>3140000</v>
      </c>
      <c r="M270">
        <f t="shared" si="31"/>
        <v>3450000</v>
      </c>
      <c r="N270">
        <f t="shared" si="32"/>
        <v>4040000</v>
      </c>
    </row>
    <row r="271" spans="1:14" x14ac:dyDescent="0.3">
      <c r="A271" s="1">
        <v>15</v>
      </c>
      <c r="B271" t="s">
        <v>512</v>
      </c>
      <c r="C271" t="s">
        <v>2226</v>
      </c>
      <c r="D271" t="s">
        <v>2227</v>
      </c>
      <c r="E271" t="s">
        <v>2228</v>
      </c>
      <c r="F271" t="s">
        <v>1461</v>
      </c>
      <c r="G271" t="s">
        <v>2229</v>
      </c>
      <c r="I271" t="str">
        <f t="shared" si="27"/>
        <v>N/A</v>
      </c>
      <c r="J271">
        <f t="shared" si="28"/>
        <v>2960000</v>
      </c>
      <c r="K271">
        <f t="shared" si="29"/>
        <v>2430000</v>
      </c>
      <c r="L271">
        <f t="shared" si="30"/>
        <v>3140000</v>
      </c>
      <c r="M271">
        <f t="shared" si="31"/>
        <v>3450000</v>
      </c>
      <c r="N271">
        <f t="shared" si="32"/>
        <v>4040000</v>
      </c>
    </row>
    <row r="272" spans="1:14" x14ac:dyDescent="0.3">
      <c r="A272" s="1">
        <v>16</v>
      </c>
      <c r="B272" t="s">
        <v>517</v>
      </c>
      <c r="C272" t="s">
        <v>2230</v>
      </c>
      <c r="D272" t="s">
        <v>2231</v>
      </c>
      <c r="E272" t="s">
        <v>2232</v>
      </c>
      <c r="F272" t="s">
        <v>2233</v>
      </c>
      <c r="G272" t="s">
        <v>2234</v>
      </c>
      <c r="I272" t="str">
        <f t="shared" si="27"/>
        <v>N/A</v>
      </c>
      <c r="J272">
        <f t="shared" si="28"/>
        <v>689680000</v>
      </c>
      <c r="K272">
        <f t="shared" si="29"/>
        <v>688020000</v>
      </c>
      <c r="L272">
        <f t="shared" si="30"/>
        <v>716010000</v>
      </c>
      <c r="M272">
        <f t="shared" si="31"/>
        <v>739650000</v>
      </c>
      <c r="N272">
        <f t="shared" si="32"/>
        <v>750930000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2235</v>
      </c>
      <c r="D276" t="s">
        <v>2236</v>
      </c>
      <c r="E276" t="s">
        <v>2237</v>
      </c>
      <c r="F276" t="s">
        <v>2238</v>
      </c>
      <c r="G276" t="s">
        <v>2239</v>
      </c>
      <c r="I276" t="str">
        <f t="shared" si="27"/>
        <v>N/A</v>
      </c>
      <c r="J276">
        <f t="shared" si="28"/>
        <v>70150000</v>
      </c>
      <c r="K276">
        <f t="shared" si="29"/>
        <v>64489999.999999993</v>
      </c>
      <c r="L276">
        <f t="shared" si="30"/>
        <v>75800000</v>
      </c>
      <c r="M276">
        <f t="shared" si="31"/>
        <v>79950000</v>
      </c>
      <c r="N276">
        <f t="shared" si="32"/>
        <v>82180000</v>
      </c>
    </row>
    <row r="277" spans="1:14" x14ac:dyDescent="0.3">
      <c r="A277" s="1">
        <v>21</v>
      </c>
      <c r="B277" t="s">
        <v>537</v>
      </c>
      <c r="C277" t="s">
        <v>2240</v>
      </c>
      <c r="D277" t="s">
        <v>2240</v>
      </c>
      <c r="E277" t="s">
        <v>2240</v>
      </c>
      <c r="F277" t="s">
        <v>2240</v>
      </c>
      <c r="G277" t="s">
        <v>2240</v>
      </c>
      <c r="I277" t="str">
        <f t="shared" si="27"/>
        <v>N/A</v>
      </c>
      <c r="J277" t="str">
        <f t="shared" si="28"/>
        <v>39000</v>
      </c>
      <c r="K277" t="str">
        <f t="shared" si="29"/>
        <v>39000</v>
      </c>
      <c r="L277" t="str">
        <f t="shared" si="30"/>
        <v>39000</v>
      </c>
      <c r="M277" t="str">
        <f t="shared" si="31"/>
        <v>39000</v>
      </c>
      <c r="N277" t="str">
        <f t="shared" si="32"/>
        <v>39000</v>
      </c>
    </row>
    <row r="278" spans="1:14" x14ac:dyDescent="0.3">
      <c r="A278" s="1">
        <v>22</v>
      </c>
      <c r="B278" t="s">
        <v>543</v>
      </c>
      <c r="C278" t="s">
        <v>2241</v>
      </c>
      <c r="D278" t="s">
        <v>2241</v>
      </c>
      <c r="E278" t="s">
        <v>2241</v>
      </c>
      <c r="F278" t="s">
        <v>2242</v>
      </c>
      <c r="G278" t="s">
        <v>2242</v>
      </c>
      <c r="I278" t="str">
        <f t="shared" si="27"/>
        <v>N/A</v>
      </c>
      <c r="J278">
        <f t="shared" si="28"/>
        <v>3760000</v>
      </c>
      <c r="K278">
        <f t="shared" si="29"/>
        <v>3760000</v>
      </c>
      <c r="L278">
        <f t="shared" si="30"/>
        <v>3760000</v>
      </c>
      <c r="M278">
        <f t="shared" si="31"/>
        <v>3770000</v>
      </c>
      <c r="N278">
        <f t="shared" si="32"/>
        <v>3770000</v>
      </c>
    </row>
    <row r="279" spans="1:14" x14ac:dyDescent="0.3">
      <c r="A279" s="1">
        <v>23</v>
      </c>
      <c r="B279" t="s">
        <v>549</v>
      </c>
      <c r="C279" t="s">
        <v>2243</v>
      </c>
      <c r="D279" t="s">
        <v>2244</v>
      </c>
      <c r="E279" t="s">
        <v>2245</v>
      </c>
      <c r="F279" t="s">
        <v>2246</v>
      </c>
      <c r="G279" t="s">
        <v>2247</v>
      </c>
      <c r="I279" t="str">
        <f t="shared" si="27"/>
        <v>pos_trend</v>
      </c>
      <c r="J279">
        <f t="shared" si="28"/>
        <v>67820000</v>
      </c>
      <c r="K279">
        <f t="shared" si="29"/>
        <v>71880000</v>
      </c>
      <c r="L279">
        <f t="shared" si="30"/>
        <v>76190000</v>
      </c>
      <c r="M279">
        <f t="shared" si="31"/>
        <v>80850000</v>
      </c>
      <c r="N279">
        <f t="shared" si="32"/>
        <v>85720000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2248</v>
      </c>
      <c r="E282" t="s">
        <v>1419</v>
      </c>
      <c r="F282" t="s">
        <v>264</v>
      </c>
      <c r="G282" t="s">
        <v>264</v>
      </c>
      <c r="I282" t="str">
        <f t="shared" si="27"/>
        <v>N/A</v>
      </c>
      <c r="J282" t="str">
        <f t="shared" si="28"/>
        <v>N/A</v>
      </c>
      <c r="K282" t="str">
        <f t="shared" si="29"/>
        <v>(4.55M)</v>
      </c>
      <c r="L282">
        <f t="shared" si="30"/>
        <v>2440000</v>
      </c>
      <c r="M282" t="str">
        <f t="shared" si="31"/>
        <v>N/A</v>
      </c>
      <c r="N282" t="str">
        <f t="shared" si="32"/>
        <v>N/A</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2249</v>
      </c>
      <c r="D284" t="s">
        <v>264</v>
      </c>
      <c r="E284" t="s">
        <v>264</v>
      </c>
      <c r="F284" t="s">
        <v>2250</v>
      </c>
      <c r="G284" t="s">
        <v>2251</v>
      </c>
      <c r="I284" t="str">
        <f t="shared" si="27"/>
        <v>N/A</v>
      </c>
      <c r="J284">
        <f t="shared" si="28"/>
        <v>5170000</v>
      </c>
      <c r="K284" t="str">
        <f t="shared" si="29"/>
        <v>N/A</v>
      </c>
      <c r="L284" t="str">
        <f t="shared" si="30"/>
        <v>N/A</v>
      </c>
      <c r="M284">
        <f t="shared" si="31"/>
        <v>1940000</v>
      </c>
      <c r="N284" t="str">
        <f t="shared" si="32"/>
        <v>(708,000)</v>
      </c>
    </row>
    <row r="285" spans="1:14" x14ac:dyDescent="0.3">
      <c r="A285" s="1">
        <v>29</v>
      </c>
      <c r="B285" t="s">
        <v>566</v>
      </c>
      <c r="C285" t="s">
        <v>2252</v>
      </c>
      <c r="D285" t="s">
        <v>2252</v>
      </c>
      <c r="E285" t="s">
        <v>2252</v>
      </c>
      <c r="F285" t="s">
        <v>2252</v>
      </c>
      <c r="G285" t="s">
        <v>2252</v>
      </c>
      <c r="I285" t="str">
        <f t="shared" si="27"/>
        <v>N/A</v>
      </c>
      <c r="J285" t="str">
        <f t="shared" si="28"/>
        <v>(6.64M)</v>
      </c>
      <c r="K285" t="str">
        <f t="shared" si="29"/>
        <v>(6.64M)</v>
      </c>
      <c r="L285" t="str">
        <f t="shared" si="30"/>
        <v>(6.64M)</v>
      </c>
      <c r="M285" t="str">
        <f t="shared" si="31"/>
        <v>(6.64M)</v>
      </c>
      <c r="N285" t="str">
        <f t="shared" si="32"/>
        <v>(6.64M)</v>
      </c>
    </row>
    <row r="286" spans="1:14" x14ac:dyDescent="0.3">
      <c r="A286" s="1">
        <v>30</v>
      </c>
      <c r="B286" t="s">
        <v>567</v>
      </c>
      <c r="C286" t="s">
        <v>2253</v>
      </c>
      <c r="D286" t="s">
        <v>2254</v>
      </c>
      <c r="E286" t="s">
        <v>2255</v>
      </c>
      <c r="F286" t="s">
        <v>2256</v>
      </c>
      <c r="G286" t="s">
        <v>2257</v>
      </c>
      <c r="I286" t="str">
        <f t="shared" si="27"/>
        <v>N/A</v>
      </c>
      <c r="J286">
        <f t="shared" si="28"/>
        <v>9.2300000000000007E-2</v>
      </c>
      <c r="K286">
        <f t="shared" si="29"/>
        <v>8.5699999999999998E-2</v>
      </c>
      <c r="L286">
        <f t="shared" si="30"/>
        <v>9.5700000000000007E-2</v>
      </c>
      <c r="M286">
        <f t="shared" si="31"/>
        <v>9.7500000000000003E-2</v>
      </c>
      <c r="N286">
        <f t="shared" si="32"/>
        <v>9.8599999999999993E-2</v>
      </c>
    </row>
    <row r="287" spans="1:14" x14ac:dyDescent="0.3">
      <c r="A287" s="1">
        <v>31</v>
      </c>
      <c r="B287" t="s">
        <v>573</v>
      </c>
      <c r="C287" t="s">
        <v>2235</v>
      </c>
      <c r="D287" t="s">
        <v>2236</v>
      </c>
      <c r="E287" t="s">
        <v>2237</v>
      </c>
      <c r="F287" t="s">
        <v>2238</v>
      </c>
      <c r="G287" t="s">
        <v>2239</v>
      </c>
      <c r="I287" t="str">
        <f t="shared" si="27"/>
        <v>N/A</v>
      </c>
      <c r="J287">
        <f t="shared" si="28"/>
        <v>70150000</v>
      </c>
      <c r="K287">
        <f t="shared" si="29"/>
        <v>64489999.999999993</v>
      </c>
      <c r="L287">
        <f t="shared" si="30"/>
        <v>75800000</v>
      </c>
      <c r="M287">
        <f t="shared" si="31"/>
        <v>79950000</v>
      </c>
      <c r="N287">
        <f t="shared" si="32"/>
        <v>82180000</v>
      </c>
    </row>
    <row r="288" spans="1:14" x14ac:dyDescent="0.3">
      <c r="A288" s="1">
        <v>32</v>
      </c>
      <c r="B288" t="s">
        <v>574</v>
      </c>
      <c r="C288" t="s">
        <v>2253</v>
      </c>
      <c r="D288" t="s">
        <v>2254</v>
      </c>
      <c r="E288" t="s">
        <v>2255</v>
      </c>
      <c r="F288" t="s">
        <v>2256</v>
      </c>
      <c r="G288" t="s">
        <v>2257</v>
      </c>
      <c r="I288" t="str">
        <f t="shared" si="27"/>
        <v>N/A</v>
      </c>
      <c r="J288">
        <f t="shared" si="28"/>
        <v>9.2300000000000007E-2</v>
      </c>
      <c r="K288">
        <f t="shared" si="29"/>
        <v>8.5699999999999998E-2</v>
      </c>
      <c r="L288">
        <f t="shared" si="30"/>
        <v>9.5700000000000007E-2</v>
      </c>
      <c r="M288">
        <f t="shared" si="31"/>
        <v>9.7500000000000003E-2</v>
      </c>
      <c r="N288">
        <f t="shared" si="32"/>
        <v>9.8599999999999993E-2</v>
      </c>
    </row>
    <row r="289" spans="1:14" x14ac:dyDescent="0.3">
      <c r="A289" s="1">
        <v>33</v>
      </c>
      <c r="B289" t="s">
        <v>575</v>
      </c>
      <c r="C289" t="s">
        <v>264</v>
      </c>
      <c r="D289" t="s">
        <v>264</v>
      </c>
      <c r="E289" t="s">
        <v>264</v>
      </c>
      <c r="F289" t="s">
        <v>264</v>
      </c>
      <c r="G289" t="s">
        <v>2258</v>
      </c>
      <c r="I289" t="str">
        <f t="shared" si="27"/>
        <v>N/A</v>
      </c>
      <c r="J289" t="str">
        <f t="shared" si="28"/>
        <v>N/A</v>
      </c>
      <c r="K289" t="str">
        <f t="shared" si="29"/>
        <v>N/A</v>
      </c>
      <c r="L289" t="str">
        <f t="shared" si="30"/>
        <v>N/A</v>
      </c>
      <c r="M289" t="str">
        <f t="shared" si="31"/>
        <v>N/A</v>
      </c>
      <c r="N289">
        <f t="shared" si="32"/>
        <v>0.10050000000000001</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2235</v>
      </c>
      <c r="D291" t="s">
        <v>2236</v>
      </c>
      <c r="E291" t="s">
        <v>2237</v>
      </c>
      <c r="F291" t="s">
        <v>2238</v>
      </c>
      <c r="G291" t="s">
        <v>2239</v>
      </c>
      <c r="I291" t="str">
        <f t="shared" si="27"/>
        <v>N/A</v>
      </c>
      <c r="J291">
        <f t="shared" si="28"/>
        <v>70150000</v>
      </c>
      <c r="K291">
        <f t="shared" si="29"/>
        <v>64489999.999999993</v>
      </c>
      <c r="L291">
        <f t="shared" si="30"/>
        <v>75800000</v>
      </c>
      <c r="M291">
        <f t="shared" si="31"/>
        <v>79950000</v>
      </c>
      <c r="N291">
        <f t="shared" si="32"/>
        <v>82180000</v>
      </c>
    </row>
    <row r="292" spans="1:14" x14ac:dyDescent="0.3">
      <c r="A292" s="1">
        <v>36</v>
      </c>
      <c r="B292" t="s">
        <v>589</v>
      </c>
      <c r="C292" t="s">
        <v>2172</v>
      </c>
      <c r="D292" t="s">
        <v>2173</v>
      </c>
      <c r="E292" t="s">
        <v>2174</v>
      </c>
      <c r="F292" t="s">
        <v>2175</v>
      </c>
      <c r="G292" t="s">
        <v>2176</v>
      </c>
      <c r="I292" t="str">
        <f t="shared" si="27"/>
        <v>N/A</v>
      </c>
      <c r="J292">
        <f t="shared" si="28"/>
        <v>759830000</v>
      </c>
      <c r="K292">
        <f t="shared" si="29"/>
        <v>752510000</v>
      </c>
      <c r="L292">
        <f t="shared" si="30"/>
        <v>791810000</v>
      </c>
      <c r="M292">
        <f t="shared" si="31"/>
        <v>819600000</v>
      </c>
      <c r="N292">
        <f t="shared" si="32"/>
        <v>833110000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2259</v>
      </c>
      <c r="D295" t="s">
        <v>2260</v>
      </c>
      <c r="E295" t="s">
        <v>2261</v>
      </c>
      <c r="F295" t="s">
        <v>2262</v>
      </c>
      <c r="G295" t="s">
        <v>2263</v>
      </c>
      <c r="I295" t="str">
        <f t="shared" si="27"/>
        <v>N/A</v>
      </c>
      <c r="J295" t="str">
        <f t="shared" si="28"/>
        <v>(1.55M)</v>
      </c>
      <c r="K295" t="str">
        <f t="shared" si="29"/>
        <v>(462,000)</v>
      </c>
      <c r="L295" t="str">
        <f t="shared" si="30"/>
        <v>(744,000)</v>
      </c>
      <c r="M295" t="str">
        <f t="shared" si="31"/>
        <v>(1.53M)</v>
      </c>
      <c r="N295" t="str">
        <f t="shared" si="32"/>
        <v>(1.21M)</v>
      </c>
    </row>
    <row r="296" spans="1:14" x14ac:dyDescent="0.3">
      <c r="A296" s="1">
        <v>1</v>
      </c>
      <c r="B296" t="s">
        <v>596</v>
      </c>
      <c r="C296" t="s">
        <v>2259</v>
      </c>
      <c r="D296" t="s">
        <v>2260</v>
      </c>
      <c r="E296" t="s">
        <v>2261</v>
      </c>
      <c r="F296" t="s">
        <v>2262</v>
      </c>
      <c r="G296" t="s">
        <v>2263</v>
      </c>
      <c r="I296" t="str">
        <f t="shared" si="27"/>
        <v>N/A</v>
      </c>
      <c r="J296" t="str">
        <f t="shared" si="28"/>
        <v>(1.55M)</v>
      </c>
      <c r="K296" t="str">
        <f t="shared" si="29"/>
        <v>(462,000)</v>
      </c>
      <c r="L296" t="str">
        <f t="shared" si="30"/>
        <v>(744,000)</v>
      </c>
      <c r="M296" t="str">
        <f t="shared" si="31"/>
        <v>(1.53M)</v>
      </c>
      <c r="N296" t="str">
        <f t="shared" si="32"/>
        <v>(1.21M)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1435</v>
      </c>
      <c r="E299" t="s">
        <v>264</v>
      </c>
      <c r="F299" t="s">
        <v>264</v>
      </c>
      <c r="G299" t="s">
        <v>264</v>
      </c>
      <c r="I299" t="str">
        <f t="shared" si="27"/>
        <v>N/A</v>
      </c>
      <c r="J299" t="str">
        <f t="shared" si="28"/>
        <v>N/A</v>
      </c>
      <c r="K299">
        <f t="shared" si="29"/>
        <v>1150000</v>
      </c>
      <c r="L299" t="str">
        <f t="shared" si="30"/>
        <v>N/A</v>
      </c>
      <c r="M299" t="str">
        <f t="shared" si="31"/>
        <v>N/A</v>
      </c>
      <c r="N299" t="str">
        <f t="shared" si="32"/>
        <v>N/A</v>
      </c>
    </row>
    <row r="300" spans="1:14" x14ac:dyDescent="0.3">
      <c r="A300" s="1">
        <v>5</v>
      </c>
      <c r="B300" t="s">
        <v>615</v>
      </c>
      <c r="C300" t="s">
        <v>2264</v>
      </c>
      <c r="D300" t="s">
        <v>2265</v>
      </c>
      <c r="E300" t="s">
        <v>2266</v>
      </c>
      <c r="F300" t="s">
        <v>2267</v>
      </c>
      <c r="G300" t="s">
        <v>2268</v>
      </c>
      <c r="I300" t="str">
        <f t="shared" si="27"/>
        <v>N/A</v>
      </c>
      <c r="J300">
        <f t="shared" si="28"/>
        <v>47800000</v>
      </c>
      <c r="K300" t="str">
        <f t="shared" si="29"/>
        <v>(24.47M)</v>
      </c>
      <c r="L300">
        <f t="shared" si="30"/>
        <v>17340000</v>
      </c>
      <c r="M300">
        <f t="shared" si="31"/>
        <v>24060000</v>
      </c>
      <c r="N300" t="str">
        <f t="shared" si="32"/>
        <v>(7.28M)</v>
      </c>
    </row>
    <row r="301" spans="1:14" x14ac:dyDescent="0.3">
      <c r="A301" s="1">
        <v>6</v>
      </c>
      <c r="B301" t="s">
        <v>619</v>
      </c>
      <c r="C301" t="s">
        <v>2269</v>
      </c>
      <c r="D301" t="s">
        <v>2270</v>
      </c>
      <c r="E301" t="s">
        <v>2271</v>
      </c>
      <c r="F301" t="s">
        <v>2272</v>
      </c>
      <c r="G301" t="s">
        <v>2273</v>
      </c>
      <c r="I301" t="str">
        <f t="shared" si="27"/>
        <v>N/A</v>
      </c>
      <c r="J301" t="str">
        <f t="shared" si="28"/>
        <v>(130.35M)</v>
      </c>
      <c r="K301" t="str">
        <f t="shared" si="29"/>
        <v>(123.45M)</v>
      </c>
      <c r="L301" t="str">
        <f t="shared" si="30"/>
        <v>(78.28M)</v>
      </c>
      <c r="M301" t="str">
        <f t="shared" si="31"/>
        <v>(7.75M)</v>
      </c>
      <c r="N301" t="str">
        <f t="shared" si="32"/>
        <v>(97.52M)</v>
      </c>
    </row>
    <row r="302" spans="1:14" x14ac:dyDescent="0.3">
      <c r="A302" s="1">
        <v>7</v>
      </c>
      <c r="B302" t="s">
        <v>621</v>
      </c>
      <c r="C302" t="s">
        <v>2274</v>
      </c>
      <c r="D302" t="s">
        <v>2275</v>
      </c>
      <c r="E302" t="s">
        <v>2276</v>
      </c>
      <c r="F302" t="s">
        <v>2277</v>
      </c>
      <c r="G302" t="s">
        <v>2278</v>
      </c>
      <c r="I302" t="str">
        <f t="shared" si="27"/>
        <v>N/A</v>
      </c>
      <c r="J302">
        <f t="shared" si="28"/>
        <v>178150000</v>
      </c>
      <c r="K302">
        <f t="shared" si="29"/>
        <v>98980000</v>
      </c>
      <c r="L302">
        <f t="shared" si="30"/>
        <v>95610000</v>
      </c>
      <c r="M302">
        <f t="shared" si="31"/>
        <v>31820000</v>
      </c>
      <c r="N302">
        <f t="shared" si="32"/>
        <v>90240000</v>
      </c>
    </row>
    <row r="303" spans="1:14" x14ac:dyDescent="0.3">
      <c r="A303" s="1">
        <v>8</v>
      </c>
      <c r="B303" t="s">
        <v>2279</v>
      </c>
      <c r="C303" t="s">
        <v>2280</v>
      </c>
      <c r="D303" t="s">
        <v>264</v>
      </c>
      <c r="E303" t="s">
        <v>2281</v>
      </c>
      <c r="F303" t="s">
        <v>2282</v>
      </c>
      <c r="G303" t="s">
        <v>2283</v>
      </c>
      <c r="I303" t="str">
        <f t="shared" si="27"/>
        <v>N/A</v>
      </c>
      <c r="J303" t="str">
        <f t="shared" si="28"/>
        <v>(33.46M)</v>
      </c>
      <c r="K303" t="str">
        <f t="shared" si="29"/>
        <v>N/A</v>
      </c>
      <c r="L303" t="str">
        <f t="shared" si="30"/>
        <v>(20.57M)</v>
      </c>
      <c r="M303" t="str">
        <f t="shared" si="31"/>
        <v>(24.21M)</v>
      </c>
      <c r="N303" t="str">
        <f t="shared" si="32"/>
        <v>(46.96M)</v>
      </c>
    </row>
    <row r="304" spans="1:14" x14ac:dyDescent="0.3">
      <c r="A304" s="1">
        <v>9</v>
      </c>
      <c r="B304" t="s">
        <v>2284</v>
      </c>
      <c r="C304" t="s">
        <v>264</v>
      </c>
      <c r="D304" t="s">
        <v>2285</v>
      </c>
      <c r="E304" t="s">
        <v>264</v>
      </c>
      <c r="F304" t="s">
        <v>1967</v>
      </c>
      <c r="G304" t="s">
        <v>1614</v>
      </c>
      <c r="I304" t="str">
        <f t="shared" si="27"/>
        <v>N/A</v>
      </c>
      <c r="J304" t="str">
        <f t="shared" si="28"/>
        <v>N/A</v>
      </c>
      <c r="K304">
        <f t="shared" si="29"/>
        <v>10720000</v>
      </c>
      <c r="L304" t="str">
        <f t="shared" si="30"/>
        <v>N/A</v>
      </c>
      <c r="M304">
        <f t="shared" si="31"/>
        <v>1060000</v>
      </c>
      <c r="N304">
        <f t="shared" si="32"/>
        <v>43340000</v>
      </c>
    </row>
    <row r="305" spans="1:14" x14ac:dyDescent="0.3">
      <c r="A305" s="1">
        <v>10</v>
      </c>
      <c r="B305" t="s">
        <v>623</v>
      </c>
      <c r="C305" t="s">
        <v>264</v>
      </c>
      <c r="D305" t="s">
        <v>264</v>
      </c>
      <c r="E305" t="s">
        <v>264</v>
      </c>
      <c r="F305" t="s">
        <v>264</v>
      </c>
      <c r="G305" t="s">
        <v>264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624</v>
      </c>
      <c r="C306" t="s">
        <v>2286</v>
      </c>
      <c r="D306" t="s">
        <v>264</v>
      </c>
      <c r="E306" t="s">
        <v>264</v>
      </c>
      <c r="F306" t="s">
        <v>1574</v>
      </c>
      <c r="G306" t="s">
        <v>264</v>
      </c>
      <c r="I306" t="str">
        <f t="shared" si="27"/>
        <v>N/A</v>
      </c>
      <c r="J306">
        <f t="shared" si="28"/>
        <v>4250000</v>
      </c>
      <c r="K306" t="str">
        <f t="shared" si="29"/>
        <v>N/A</v>
      </c>
      <c r="L306" t="str">
        <f t="shared" si="30"/>
        <v>N/A</v>
      </c>
      <c r="M306">
        <f t="shared" si="31"/>
        <v>1320000</v>
      </c>
      <c r="N306" t="str">
        <f t="shared" si="32"/>
        <v>N/A</v>
      </c>
    </row>
    <row r="307" spans="1:14" x14ac:dyDescent="0.3">
      <c r="A307" s="1">
        <v>12</v>
      </c>
      <c r="B307" t="s">
        <v>627</v>
      </c>
      <c r="C307" t="s">
        <v>2287</v>
      </c>
      <c r="D307" t="s">
        <v>2288</v>
      </c>
      <c r="E307" t="s">
        <v>2289</v>
      </c>
      <c r="F307" t="s">
        <v>2290</v>
      </c>
      <c r="G307" t="s">
        <v>2291</v>
      </c>
      <c r="I307" t="str">
        <f t="shared" si="27"/>
        <v>N/A</v>
      </c>
      <c r="J307">
        <f t="shared" si="28"/>
        <v>19110000</v>
      </c>
      <c r="K307" t="str">
        <f t="shared" si="29"/>
        <v>(13.07M)</v>
      </c>
      <c r="L307" t="str">
        <f t="shared" si="30"/>
        <v>(3.98M)</v>
      </c>
      <c r="M307" t="str">
        <f t="shared" si="31"/>
        <v>693000</v>
      </c>
      <c r="N307" t="str">
        <f t="shared" si="32"/>
        <v>(12.1M)</v>
      </c>
    </row>
    <row r="308" spans="1:14" x14ac:dyDescent="0.3">
      <c r="A308" s="1">
        <v>13</v>
      </c>
      <c r="B308" t="s">
        <v>2292</v>
      </c>
      <c r="C308" t="s">
        <v>264</v>
      </c>
      <c r="D308" t="s">
        <v>2293</v>
      </c>
      <c r="E308" t="s">
        <v>2294</v>
      </c>
      <c r="F308" t="s">
        <v>2295</v>
      </c>
      <c r="G308" t="s">
        <v>2296</v>
      </c>
      <c r="I308" t="str">
        <f t="shared" si="27"/>
        <v>N/A</v>
      </c>
      <c r="J308" t="str">
        <f t="shared" si="28"/>
        <v>N/A</v>
      </c>
      <c r="K308">
        <f t="shared" si="29"/>
        <v>-1.6836000000000002</v>
      </c>
      <c r="L308">
        <f t="shared" si="30"/>
        <v>0.69540000000000013</v>
      </c>
      <c r="M308">
        <f t="shared" si="31"/>
        <v>1.1740999999999999</v>
      </c>
      <c r="N308">
        <f t="shared" si="32"/>
        <v>-18.4589</v>
      </c>
    </row>
    <row r="309" spans="1:14" x14ac:dyDescent="0.3">
      <c r="A309" s="1">
        <v>14</v>
      </c>
      <c r="B309" t="s">
        <v>2297</v>
      </c>
      <c r="C309" t="s">
        <v>2298</v>
      </c>
      <c r="D309" t="s">
        <v>2299</v>
      </c>
      <c r="E309" t="s">
        <v>2300</v>
      </c>
      <c r="F309" t="s">
        <v>2301</v>
      </c>
      <c r="G309" t="s">
        <v>2302</v>
      </c>
      <c r="I309" t="str">
        <f t="shared" si="27"/>
        <v>N/A</v>
      </c>
      <c r="J309">
        <f t="shared" si="28"/>
        <v>0.65749999999999997</v>
      </c>
      <c r="K309">
        <f t="shared" si="29"/>
        <v>-0.4758</v>
      </c>
      <c r="L309">
        <f t="shared" si="30"/>
        <v>-0.1457</v>
      </c>
      <c r="M309">
        <f t="shared" si="31"/>
        <v>2.5499999999999998E-2</v>
      </c>
      <c r="N309">
        <f t="shared" si="32"/>
        <v>-0.45119999999999999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2303</v>
      </c>
      <c r="D312" t="s">
        <v>2304</v>
      </c>
      <c r="E312" t="s">
        <v>563</v>
      </c>
      <c r="F312" t="s">
        <v>2305</v>
      </c>
      <c r="G312" t="s">
        <v>2306</v>
      </c>
      <c r="I312" t="str">
        <f t="shared" si="27"/>
        <v>pos_trend</v>
      </c>
      <c r="J312" t="str">
        <f t="shared" si="28"/>
        <v>(2.99M)</v>
      </c>
      <c r="K312" t="str">
        <f t="shared" si="29"/>
        <v>(3.06M)</v>
      </c>
      <c r="L312" t="str">
        <f t="shared" si="30"/>
        <v>(3.13M)</v>
      </c>
      <c r="M312" t="str">
        <f t="shared" si="31"/>
        <v>(3.21M)</v>
      </c>
      <c r="N312" t="str">
        <f t="shared" si="32"/>
        <v>(3.28M)</v>
      </c>
    </row>
    <row r="313" spans="1:14" x14ac:dyDescent="0.3">
      <c r="A313" s="1">
        <v>1</v>
      </c>
      <c r="B313" t="s">
        <v>639</v>
      </c>
      <c r="C313" t="s">
        <v>2303</v>
      </c>
      <c r="D313" t="s">
        <v>2304</v>
      </c>
      <c r="E313" t="s">
        <v>563</v>
      </c>
      <c r="F313" t="s">
        <v>2305</v>
      </c>
      <c r="G313" t="s">
        <v>2306</v>
      </c>
      <c r="I313" t="str">
        <f t="shared" si="27"/>
        <v>pos_trend</v>
      </c>
      <c r="J313" t="str">
        <f t="shared" si="28"/>
        <v>(2.99M)</v>
      </c>
      <c r="K313" t="str">
        <f t="shared" si="29"/>
        <v>(3.06M)</v>
      </c>
      <c r="L313" t="str">
        <f t="shared" si="30"/>
        <v>(3.13M)</v>
      </c>
      <c r="M313" t="str">
        <f t="shared" si="31"/>
        <v>(3.21M)</v>
      </c>
      <c r="N313" t="str">
        <f t="shared" si="32"/>
        <v>(3.28M)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2307</v>
      </c>
      <c r="E315" t="s">
        <v>2308</v>
      </c>
      <c r="F315" t="s">
        <v>2309</v>
      </c>
      <c r="G315" t="s">
        <v>2310</v>
      </c>
      <c r="I315" t="str">
        <f t="shared" si="27"/>
        <v>N/A</v>
      </c>
      <c r="J315" t="str">
        <f t="shared" si="28"/>
        <v>N/A</v>
      </c>
      <c r="K315">
        <f t="shared" si="29"/>
        <v>-2.4400000000000002E-2</v>
      </c>
      <c r="L315">
        <f t="shared" si="30"/>
        <v>-2.4199999999999999E-2</v>
      </c>
      <c r="M315">
        <f t="shared" si="31"/>
        <v>-2.3E-2</v>
      </c>
      <c r="N315">
        <f t="shared" si="32"/>
        <v>-2.2799999999999997E-2</v>
      </c>
    </row>
    <row r="316" spans="1:14" x14ac:dyDescent="0.3">
      <c r="A316" s="1">
        <v>4</v>
      </c>
      <c r="B316" t="s">
        <v>2311</v>
      </c>
      <c r="C316" t="s">
        <v>264</v>
      </c>
      <c r="D316" t="s">
        <v>264</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2313</v>
      </c>
      <c r="D317" t="s">
        <v>2314</v>
      </c>
      <c r="E317" t="s">
        <v>2315</v>
      </c>
      <c r="F317" t="s">
        <v>2316</v>
      </c>
      <c r="G317" t="s">
        <v>2317</v>
      </c>
      <c r="I317" t="str">
        <f t="shared" si="33"/>
        <v>N/A</v>
      </c>
      <c r="J317">
        <f t="shared" si="34"/>
        <v>17270000</v>
      </c>
      <c r="K317">
        <f t="shared" si="35"/>
        <v>32030000</v>
      </c>
      <c r="L317">
        <f t="shared" si="36"/>
        <v>24550000</v>
      </c>
      <c r="M317">
        <f t="shared" si="37"/>
        <v>30240000</v>
      </c>
      <c r="N317">
        <f t="shared" si="38"/>
        <v>15520000</v>
      </c>
    </row>
    <row r="318" spans="1:14" x14ac:dyDescent="0.3">
      <c r="A318" s="1">
        <v>6</v>
      </c>
      <c r="B318" t="s">
        <v>645</v>
      </c>
      <c r="C318" t="s">
        <v>2318</v>
      </c>
      <c r="D318" t="s">
        <v>2319</v>
      </c>
      <c r="E318" t="s">
        <v>264</v>
      </c>
      <c r="F318" t="s">
        <v>264</v>
      </c>
      <c r="G318" t="s">
        <v>264</v>
      </c>
      <c r="I318" t="str">
        <f t="shared" si="33"/>
        <v>N/A</v>
      </c>
      <c r="J318" t="str">
        <f t="shared" si="34"/>
        <v>5000</v>
      </c>
      <c r="K318" t="str">
        <f t="shared" si="35"/>
        <v>4000</v>
      </c>
      <c r="L318" t="str">
        <f t="shared" si="36"/>
        <v>N/A</v>
      </c>
      <c r="M318" t="str">
        <f t="shared" si="37"/>
        <v>N/A</v>
      </c>
      <c r="N318" t="str">
        <f t="shared" si="38"/>
        <v>N/A</v>
      </c>
    </row>
    <row r="319" spans="1:14" x14ac:dyDescent="0.3">
      <c r="A319" s="1">
        <v>7</v>
      </c>
      <c r="B319" t="s">
        <v>651</v>
      </c>
      <c r="C319" t="s">
        <v>264</v>
      </c>
      <c r="D319" t="s">
        <v>264</v>
      </c>
      <c r="E319" t="s">
        <v>264</v>
      </c>
      <c r="F319" t="s">
        <v>264</v>
      </c>
      <c r="G319" t="s">
        <v>264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653</v>
      </c>
      <c r="C320" t="s">
        <v>2318</v>
      </c>
      <c r="D320" t="s">
        <v>2319</v>
      </c>
      <c r="E320" t="s">
        <v>264</v>
      </c>
      <c r="F320" t="s">
        <v>264</v>
      </c>
      <c r="G320" t="s">
        <v>264</v>
      </c>
      <c r="I320" t="str">
        <f t="shared" si="33"/>
        <v>N/A</v>
      </c>
      <c r="J320" t="str">
        <f t="shared" si="34"/>
        <v>5000</v>
      </c>
      <c r="K320" t="str">
        <f t="shared" si="35"/>
        <v>4000</v>
      </c>
      <c r="L320" t="str">
        <f t="shared" si="36"/>
        <v>N/A</v>
      </c>
      <c r="M320" t="str">
        <f t="shared" si="37"/>
        <v>N/A</v>
      </c>
      <c r="N320" t="str">
        <f t="shared" si="38"/>
        <v>N/A</v>
      </c>
    </row>
    <row r="321" spans="1:14" x14ac:dyDescent="0.3">
      <c r="A321" s="1">
        <v>9</v>
      </c>
      <c r="B321" t="s">
        <v>655</v>
      </c>
      <c r="C321" t="s">
        <v>2318</v>
      </c>
      <c r="D321" t="s">
        <v>2319</v>
      </c>
      <c r="E321" t="s">
        <v>264</v>
      </c>
      <c r="F321" t="s">
        <v>264</v>
      </c>
      <c r="G321" t="s">
        <v>264</v>
      </c>
      <c r="I321" t="str">
        <f t="shared" si="33"/>
        <v>N/A</v>
      </c>
      <c r="J321" t="str">
        <f t="shared" si="34"/>
        <v>5000</v>
      </c>
      <c r="K321" t="str">
        <f t="shared" si="35"/>
        <v>4000</v>
      </c>
      <c r="L321" t="str">
        <f t="shared" si="36"/>
        <v>N/A</v>
      </c>
      <c r="M321" t="str">
        <f t="shared" si="37"/>
        <v>N/A</v>
      </c>
      <c r="N321" t="str">
        <f t="shared" si="38"/>
        <v>N/A</v>
      </c>
    </row>
    <row r="322" spans="1:14" x14ac:dyDescent="0.3">
      <c r="A322" s="1">
        <v>10</v>
      </c>
      <c r="B322" t="s">
        <v>657</v>
      </c>
      <c r="C322" t="s">
        <v>2320</v>
      </c>
      <c r="D322" t="s">
        <v>2321</v>
      </c>
      <c r="E322" t="s">
        <v>1574</v>
      </c>
      <c r="F322" t="s">
        <v>2322</v>
      </c>
      <c r="G322" t="s">
        <v>2323</v>
      </c>
      <c r="I322" t="str">
        <f t="shared" si="33"/>
        <v>N/A</v>
      </c>
      <c r="J322" t="str">
        <f t="shared" si="34"/>
        <v>(41.93M)</v>
      </c>
      <c r="K322" t="str">
        <f t="shared" si="35"/>
        <v>(37.35M)</v>
      </c>
      <c r="L322">
        <f t="shared" si="36"/>
        <v>1320000</v>
      </c>
      <c r="M322" t="str">
        <f t="shared" si="37"/>
        <v>(7.09M)</v>
      </c>
      <c r="N322" t="str">
        <f t="shared" si="38"/>
        <v>(2.8M)</v>
      </c>
    </row>
    <row r="323" spans="1:14" x14ac:dyDescent="0.3">
      <c r="A323" s="1">
        <v>11</v>
      </c>
      <c r="B323" t="s">
        <v>663</v>
      </c>
      <c r="C323" t="s">
        <v>2324</v>
      </c>
      <c r="D323" t="s">
        <v>1150</v>
      </c>
      <c r="E323" t="s">
        <v>1574</v>
      </c>
      <c r="F323" t="s">
        <v>2325</v>
      </c>
      <c r="G323" t="s">
        <v>2326</v>
      </c>
      <c r="I323" t="str">
        <f t="shared" si="33"/>
        <v>N/A</v>
      </c>
      <c r="J323" t="str">
        <f t="shared" si="34"/>
        <v>(116,000)</v>
      </c>
      <c r="K323" t="str">
        <f t="shared" si="35"/>
        <v>674000</v>
      </c>
      <c r="L323">
        <f t="shared" si="36"/>
        <v>1320000</v>
      </c>
      <c r="M323" t="str">
        <f t="shared" si="37"/>
        <v>(1.73M)</v>
      </c>
      <c r="N323" t="str">
        <f t="shared" si="38"/>
        <v>415000</v>
      </c>
    </row>
    <row r="324" spans="1:14" x14ac:dyDescent="0.3">
      <c r="A324" s="1">
        <v>12</v>
      </c>
      <c r="B324" t="s">
        <v>664</v>
      </c>
      <c r="C324" t="s">
        <v>2327</v>
      </c>
      <c r="D324" t="s">
        <v>2328</v>
      </c>
      <c r="E324" t="s">
        <v>264</v>
      </c>
      <c r="F324" t="s">
        <v>2329</v>
      </c>
      <c r="G324" t="s">
        <v>2305</v>
      </c>
      <c r="I324" t="str">
        <f t="shared" si="33"/>
        <v>N/A</v>
      </c>
      <c r="J324" t="str">
        <f t="shared" si="34"/>
        <v>(41.82M)</v>
      </c>
      <c r="K324" t="str">
        <f t="shared" si="35"/>
        <v>(38.03M)</v>
      </c>
      <c r="L324" t="str">
        <f t="shared" si="36"/>
        <v>N/A</v>
      </c>
      <c r="M324" t="str">
        <f t="shared" si="37"/>
        <v>(5.36M)</v>
      </c>
      <c r="N324" t="str">
        <f t="shared" si="38"/>
        <v>(3.21M)</v>
      </c>
    </row>
    <row r="325" spans="1:14" x14ac:dyDescent="0.3">
      <c r="A325" s="1">
        <v>13</v>
      </c>
      <c r="B325" t="s">
        <v>665</v>
      </c>
      <c r="C325" t="s">
        <v>264</v>
      </c>
      <c r="D325" t="s">
        <v>264</v>
      </c>
      <c r="E325" t="s">
        <v>264</v>
      </c>
      <c r="F325" t="s">
        <v>264</v>
      </c>
      <c r="G325" t="s">
        <v>264</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671</v>
      </c>
      <c r="C326" t="s">
        <v>2327</v>
      </c>
      <c r="D326" t="s">
        <v>2328</v>
      </c>
      <c r="E326" t="s">
        <v>264</v>
      </c>
      <c r="F326" t="s">
        <v>2329</v>
      </c>
      <c r="G326" t="s">
        <v>2305</v>
      </c>
      <c r="I326" t="str">
        <f t="shared" si="33"/>
        <v>N/A</v>
      </c>
      <c r="J326" t="str">
        <f t="shared" si="34"/>
        <v>(41.82M)</v>
      </c>
      <c r="K326" t="str">
        <f t="shared" si="35"/>
        <v>(38.03M)</v>
      </c>
      <c r="L326" t="str">
        <f t="shared" si="36"/>
        <v>N/A</v>
      </c>
      <c r="M326" t="str">
        <f t="shared" si="37"/>
        <v>(5.36M)</v>
      </c>
      <c r="N326" t="str">
        <f t="shared" si="38"/>
        <v>(3.21M)</v>
      </c>
    </row>
    <row r="327" spans="1:14" x14ac:dyDescent="0.3">
      <c r="A327" s="1">
        <v>15</v>
      </c>
      <c r="B327" t="s">
        <v>677</v>
      </c>
      <c r="C327" t="s">
        <v>264</v>
      </c>
      <c r="D327" t="s">
        <v>264</v>
      </c>
      <c r="E327" t="s">
        <v>264</v>
      </c>
      <c r="F327" t="s">
        <v>264</v>
      </c>
      <c r="G327" t="s">
        <v>264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2330</v>
      </c>
      <c r="D330" t="s">
        <v>2331</v>
      </c>
      <c r="E330" t="s">
        <v>1926</v>
      </c>
      <c r="F330" t="s">
        <v>2332</v>
      </c>
      <c r="G330" t="s">
        <v>2333</v>
      </c>
      <c r="I330" t="str">
        <f t="shared" si="33"/>
        <v>N/A</v>
      </c>
      <c r="J330" t="str">
        <f t="shared" si="34"/>
        <v>(27.65M)</v>
      </c>
      <c r="K330" t="str">
        <f t="shared" si="35"/>
        <v>(8.38M)</v>
      </c>
      <c r="L330">
        <f t="shared" si="36"/>
        <v>22730000</v>
      </c>
      <c r="M330">
        <f t="shared" si="37"/>
        <v>19940000</v>
      </c>
      <c r="N330">
        <f t="shared" si="38"/>
        <v>9440000</v>
      </c>
    </row>
    <row r="331" spans="1:14" x14ac:dyDescent="0.3">
      <c r="A331" s="1">
        <v>19</v>
      </c>
      <c r="B331" t="s">
        <v>689</v>
      </c>
      <c r="C331" t="s">
        <v>264</v>
      </c>
      <c r="D331" t="s">
        <v>2334</v>
      </c>
      <c r="E331" t="s">
        <v>2335</v>
      </c>
      <c r="F331" t="s">
        <v>1400</v>
      </c>
      <c r="G331" t="s">
        <v>2336</v>
      </c>
      <c r="I331" t="str">
        <f t="shared" si="33"/>
        <v>N/A</v>
      </c>
      <c r="J331" t="str">
        <f t="shared" si="34"/>
        <v>N/A</v>
      </c>
      <c r="K331">
        <f t="shared" si="35"/>
        <v>0.69680000000000009</v>
      </c>
      <c r="L331">
        <f t="shared" si="36"/>
        <v>3.7113999999999998</v>
      </c>
      <c r="M331">
        <f t="shared" si="37"/>
        <v>-0.12279999999999999</v>
      </c>
      <c r="N331">
        <f t="shared" si="38"/>
        <v>-0.52649999999999997</v>
      </c>
    </row>
    <row r="332" spans="1:14" x14ac:dyDescent="0.3">
      <c r="A332" s="1">
        <v>20</v>
      </c>
      <c r="B332" t="s">
        <v>2337</v>
      </c>
      <c r="C332" t="s">
        <v>2338</v>
      </c>
      <c r="D332" t="s">
        <v>2339</v>
      </c>
      <c r="E332" t="s">
        <v>2340</v>
      </c>
      <c r="F332" t="s">
        <v>2341</v>
      </c>
      <c r="G332" t="s">
        <v>2342</v>
      </c>
      <c r="I332" t="str">
        <f t="shared" si="33"/>
        <v>N/A</v>
      </c>
      <c r="J332">
        <f t="shared" si="34"/>
        <v>-0.95120000000000005</v>
      </c>
      <c r="K332">
        <f t="shared" si="35"/>
        <v>-0.30530000000000002</v>
      </c>
      <c r="L332">
        <f t="shared" si="36"/>
        <v>0.83209999999999995</v>
      </c>
      <c r="M332">
        <f t="shared" si="37"/>
        <v>0.73430000000000006</v>
      </c>
      <c r="N332">
        <f t="shared" si="38"/>
        <v>0.35210000000000002</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696</v>
      </c>
      <c r="E334" t="s">
        <v>264</v>
      </c>
      <c r="F334" t="s">
        <v>696</v>
      </c>
      <c r="G334" t="s">
        <v>264</v>
      </c>
      <c r="I334" t="str">
        <f t="shared" si="33"/>
        <v>N/A</v>
      </c>
      <c r="J334" t="str">
        <f t="shared" si="34"/>
        <v>0</v>
      </c>
      <c r="K334" t="str">
        <f t="shared" si="35"/>
        <v>0</v>
      </c>
      <c r="L334" t="str">
        <f t="shared" si="36"/>
        <v>N/A</v>
      </c>
      <c r="M334" t="str">
        <f t="shared" si="37"/>
        <v>0</v>
      </c>
      <c r="N334" t="str">
        <f t="shared" si="38"/>
        <v>N/A</v>
      </c>
    </row>
    <row r="335" spans="1:14" x14ac:dyDescent="0.3">
      <c r="A335" s="1">
        <v>23</v>
      </c>
      <c r="B335" t="s">
        <v>697</v>
      </c>
      <c r="C335" t="s">
        <v>2343</v>
      </c>
      <c r="D335" t="s">
        <v>2344</v>
      </c>
      <c r="E335" t="s">
        <v>2345</v>
      </c>
      <c r="F335" t="s">
        <v>2346</v>
      </c>
      <c r="G335" t="s">
        <v>2347</v>
      </c>
      <c r="I335" t="str">
        <f t="shared" si="33"/>
        <v>N/A</v>
      </c>
      <c r="J335">
        <f t="shared" si="34"/>
        <v>6520000</v>
      </c>
      <c r="K335" t="str">
        <f t="shared" si="35"/>
        <v>(7.73M)</v>
      </c>
      <c r="L335">
        <f t="shared" si="36"/>
        <v>29280000</v>
      </c>
      <c r="M335">
        <f t="shared" si="37"/>
        <v>30430000</v>
      </c>
      <c r="N335">
        <f t="shared" si="38"/>
        <v>7350000</v>
      </c>
    </row>
    <row r="336" spans="1:14" x14ac:dyDescent="0.3">
      <c r="A336" s="1">
        <v>24</v>
      </c>
      <c r="B336" t="s">
        <v>703</v>
      </c>
      <c r="C336" t="s">
        <v>2348</v>
      </c>
      <c r="D336" t="s">
        <v>2349</v>
      </c>
      <c r="E336" t="s">
        <v>2350</v>
      </c>
      <c r="F336" t="s">
        <v>930</v>
      </c>
      <c r="G336" t="s">
        <v>2351</v>
      </c>
      <c r="I336" t="str">
        <f t="shared" si="33"/>
        <v>N/A</v>
      </c>
      <c r="J336">
        <f t="shared" si="34"/>
        <v>13510000</v>
      </c>
      <c r="K336">
        <f t="shared" si="35"/>
        <v>13260000</v>
      </c>
      <c r="L336">
        <f t="shared" si="36"/>
        <v>9790000</v>
      </c>
      <c r="M336">
        <f t="shared" si="37"/>
        <v>8260000</v>
      </c>
      <c r="N336">
        <f t="shared" si="38"/>
        <v>8800000</v>
      </c>
    </row>
    <row r="337" spans="1:14" x14ac:dyDescent="0.3">
      <c r="A337" s="1">
        <v>25</v>
      </c>
      <c r="B337" t="s">
        <v>709</v>
      </c>
      <c r="C337" t="s">
        <v>264</v>
      </c>
      <c r="D337" t="s">
        <v>2352</v>
      </c>
      <c r="E337" t="s">
        <v>2353</v>
      </c>
      <c r="F337" t="s">
        <v>2354</v>
      </c>
      <c r="G337" t="s">
        <v>2355</v>
      </c>
      <c r="I337" t="str">
        <f t="shared" si="33"/>
        <v>N/A</v>
      </c>
      <c r="J337" t="str">
        <f t="shared" si="34"/>
        <v>N/A</v>
      </c>
      <c r="K337">
        <f t="shared" si="35"/>
        <v>-1.84E-2</v>
      </c>
      <c r="L337">
        <f t="shared" si="36"/>
        <v>-0.26190000000000002</v>
      </c>
      <c r="M337">
        <f t="shared" si="37"/>
        <v>-0.15590000000000001</v>
      </c>
      <c r="N337">
        <f t="shared" si="38"/>
        <v>6.5000000000000002E-2</v>
      </c>
    </row>
    <row r="338" spans="1:14" x14ac:dyDescent="0.3">
      <c r="A338" s="1">
        <v>26</v>
      </c>
      <c r="B338" t="s">
        <v>714</v>
      </c>
      <c r="C338" t="s">
        <v>264</v>
      </c>
      <c r="D338" t="s">
        <v>264</v>
      </c>
      <c r="E338" t="s">
        <v>264</v>
      </c>
      <c r="F338" t="s">
        <v>264</v>
      </c>
      <c r="G338" t="s">
        <v>2043</v>
      </c>
      <c r="I338" t="str">
        <f t="shared" si="33"/>
        <v>N/A</v>
      </c>
      <c r="J338" t="str">
        <f t="shared" si="34"/>
        <v>N/A</v>
      </c>
      <c r="K338" t="str">
        <f t="shared" si="35"/>
        <v>N/A</v>
      </c>
      <c r="L338" t="str">
        <f t="shared" si="36"/>
        <v>N/A</v>
      </c>
      <c r="M338" t="str">
        <f t="shared" si="37"/>
        <v>N/A</v>
      </c>
      <c r="N338">
        <f t="shared" si="38"/>
        <v>4.8399999999999999E-2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abSelected="1" topLeftCell="B13" workbookViewId="0">
      <selection activeCell="K14" sqref="K14"/>
    </sheetView>
  </sheetViews>
  <sheetFormatPr defaultRowHeight="14.4" x14ac:dyDescent="0.3"/>
  <cols>
    <col min="1" max="1" width="0" hidden="1" customWidth="1"/>
    <col min="2" max="7" width="20.6640625" customWidth="1"/>
  </cols>
  <sheetData>
    <row r="1" spans="1:16" x14ac:dyDescent="0.3">
      <c r="B1" t="s">
        <v>0</v>
      </c>
      <c r="C1" t="s">
        <v>2394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Bank of Hawaii</v>
      </c>
    </row>
    <row r="2" spans="1:16" x14ac:dyDescent="0.3">
      <c r="B2" t="s">
        <v>2</v>
      </c>
      <c r="C2" t="s">
        <v>2395</v>
      </c>
      <c r="K2" t="str">
        <f>LEFT(C1,FIND("(",C1) - 2)</f>
        <v>Bank of Hawaii Corporation</v>
      </c>
    </row>
    <row r="3" spans="1:16" x14ac:dyDescent="0.3">
      <c r="J3">
        <f ca="1">RANDBETWEEN(1,6)</f>
        <v>5</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$82.04, up .09%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$82.04, up .09% after opening a bit below yesterday's closing price</v>
      </c>
    </row>
    <row r="5" spans="1:16" x14ac:dyDescent="0.3">
      <c r="J5">
        <f ca="1">RANDBETWEEN(1,2)</f>
        <v>1</v>
      </c>
      <c r="K5" t="str">
        <f>"The one year target estimate for " &amp; D1 &amp; " is " &amp; TEXT(C23,"$####.00")</f>
        <v>The one year target estimate for Bank of Hawaii is $84.89</v>
      </c>
      <c r="L5" t="str">
        <f>D1 &amp; " is expected to be trading at " &amp; TEXT(C23, "$####.00") &amp; ", based on target estimates"</f>
        <v>Bank of Hawaii is expected to be trading at $84.89, based on target estimates</v>
      </c>
    </row>
    <row r="6" spans="1:16" x14ac:dyDescent="0.3">
      <c r="K6" t="str">
        <f>" which would be " &amp; IF(OR(LEFT(ABS((C23-C2)/C2*100),1)="8",LEFT(ABS((C23-C2)/C2*100),2)="18"), "an ", "a ")  &amp;TEXT(ABS((C23-C2)/C2),"####.00%")&amp;IF((C23-C2)&gt;0," increase over"," decrease from")&amp;" the current price"</f>
        <v xml:space="preserve"> which would be a 3.47% increase over the current price</v>
      </c>
    </row>
    <row r="7" spans="1:16" x14ac:dyDescent="0.3">
      <c r="A7" s="1">
        <v>0</v>
      </c>
      <c r="B7" t="s">
        <v>5</v>
      </c>
      <c r="C7" t="s">
        <v>2396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2.91% over last quarter based on the average of 9 analyst estimates (Yahoo Finance)</v>
      </c>
    </row>
    <row r="8" spans="1:16" x14ac:dyDescent="0.3">
      <c r="A8" s="1">
        <v>1</v>
      </c>
      <c r="B8" t="s">
        <v>7</v>
      </c>
      <c r="C8" t="s">
        <v>2397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2398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2399</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$0.01 in the 2 months leading up to the earnings report</v>
      </c>
    </row>
    <row r="11" spans="1:16" x14ac:dyDescent="0.3">
      <c r="A11" s="1">
        <v>4</v>
      </c>
      <c r="B11" t="s">
        <v>13</v>
      </c>
      <c r="C11" t="s">
        <v>2400</v>
      </c>
      <c r="K11" t="str">
        <f>IF(B145="Interest Income",U42, K42)</f>
        <v>Bank of Hawaii has managed to increase net loans, total assets, retained earnings, and real estate mortgage loans each year since 2012</v>
      </c>
    </row>
    <row r="12" spans="1:16" x14ac:dyDescent="0.3">
      <c r="A12" s="1">
        <v>5</v>
      </c>
      <c r="B12" t="s">
        <v>15</v>
      </c>
      <c r="C12" t="s">
        <v>2401</v>
      </c>
      <c r="D12" t="str">
        <f>LEFT(C12,FIND("-",C12)-2)</f>
        <v>66.38</v>
      </c>
      <c r="E12" t="str">
        <f>TRIM(RIGHT(C12,FIND("-",C12)-1))</f>
        <v>90.80</v>
      </c>
      <c r="K12" t="str">
        <f ca="1">D78</f>
        <v>There are some indications that Bank of Hawaii may be overvalued. The company has a higher trailing p/e, forward p/e, peg ratio, price/sales, and price/book than the comparable average</v>
      </c>
    </row>
    <row r="13" spans="1:16" x14ac:dyDescent="0.3">
      <c r="A13" s="1">
        <v>6</v>
      </c>
      <c r="B13" t="s">
        <v>17</v>
      </c>
      <c r="C13" t="s">
        <v>2402</v>
      </c>
      <c r="K13" t="str">
        <f ca="1">D89</f>
        <v>Inconclusive</v>
      </c>
    </row>
    <row r="14" spans="1:16" x14ac:dyDescent="0.3">
      <c r="A14" s="1">
        <v>7</v>
      </c>
      <c r="B14" t="s">
        <v>19</v>
      </c>
      <c r="C14" t="s">
        <v>2403</v>
      </c>
      <c r="K14" t="s">
        <v>12261</v>
      </c>
    </row>
    <row r="16" spans="1:16" x14ac:dyDescent="0.3">
      <c r="A16" s="1">
        <v>0</v>
      </c>
      <c r="B16" t="s">
        <v>21</v>
      </c>
      <c r="C16" t="s">
        <v>2404</v>
      </c>
    </row>
    <row r="17" spans="1:23" x14ac:dyDescent="0.3">
      <c r="A17" s="1">
        <v>1</v>
      </c>
      <c r="B17" t="s">
        <v>23</v>
      </c>
      <c r="C17" t="s">
        <v>2405</v>
      </c>
      <c r="K17" t="str">
        <f ca="1">K2 &amp; IF(J3=1, K3,IF(J3=2,L3,IF(J3=3,M3,IF(J3=4,N3,IF(J3=5,O3,IF(J3=6,P3)))))) &amp; ". " &amp; IF(J4=1,K4,IF(J4=2,L4)) &amp; ". " &amp; IF(J5=1,K5,IF(J5=2,L5)) &amp; K6 &amp; ". " &amp; K7 &amp; ". " &amp; K8 &amp; ". " &amp; K9 &amp; "."</f>
        <v>Bank of Hawaii Corporation plans to report earnings on Jul 24, 2017. The current stock price is $82.04, up .09% after opening a bit below yesterday's closing price. The one year target estimate for Bank of Hawaii is $84.89 which would be a 3.47% increase over the current price. Earnings are expected to increase by 2.91% over last quarter based on the average of 9 analyst estimates (Yahoo Finance). The stock is trading near the middle of its 52 week range. Over the last 4 quarters, there have been positive earnings surprises 4 times, and a negative earnings surprise 0 times.</v>
      </c>
    </row>
    <row r="18" spans="1:23" x14ac:dyDescent="0.3">
      <c r="A18" s="1">
        <v>2</v>
      </c>
      <c r="B18" t="s">
        <v>25</v>
      </c>
      <c r="C18" t="s">
        <v>2406</v>
      </c>
    </row>
    <row r="19" spans="1:23" x14ac:dyDescent="0.3">
      <c r="A19" s="1">
        <v>3</v>
      </c>
      <c r="B19" t="s">
        <v>27</v>
      </c>
      <c r="C19" t="s">
        <v>2407</v>
      </c>
    </row>
    <row r="20" spans="1:23" x14ac:dyDescent="0.3">
      <c r="A20" s="1">
        <v>4</v>
      </c>
      <c r="B20" t="s">
        <v>29</v>
      </c>
      <c r="C20" t="s">
        <v>30</v>
      </c>
    </row>
    <row r="21" spans="1:23" x14ac:dyDescent="0.3">
      <c r="A21" s="1">
        <v>5</v>
      </c>
      <c r="B21" t="s">
        <v>31</v>
      </c>
      <c r="C21" t="s">
        <v>2408</v>
      </c>
    </row>
    <row r="22" spans="1:23" x14ac:dyDescent="0.3">
      <c r="A22" s="1">
        <v>6</v>
      </c>
      <c r="B22" t="s">
        <v>33</v>
      </c>
      <c r="C22" t="s">
        <v>2409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2410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9</v>
      </c>
      <c r="D27">
        <v>9</v>
      </c>
      <c r="E27">
        <v>8</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1.03</v>
      </c>
      <c r="D28">
        <v>1.06</v>
      </c>
      <c r="E28">
        <v>4.3600000000000003</v>
      </c>
      <c r="F28">
        <v>4.71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0.99</v>
      </c>
      <c r="D29">
        <v>1</v>
      </c>
      <c r="E29">
        <v>4.2</v>
      </c>
      <c r="F29">
        <v>4.5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1.07</v>
      </c>
      <c r="D30">
        <v>1.1100000000000001</v>
      </c>
      <c r="E30">
        <v>4.49</v>
      </c>
      <c r="F30">
        <v>5.0999999999999996</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1.03</v>
      </c>
      <c r="D31">
        <v>1.02</v>
      </c>
      <c r="E31">
        <v>4.2300000000000004</v>
      </c>
      <c r="F31">
        <v>4.3600000000000003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12</v>
      </c>
      <c r="U33" t="str">
        <f>IF(I231="pos_trend",B231,"")</f>
        <v>Net Loans</v>
      </c>
      <c r="V33" t="str">
        <f t="shared" si="1"/>
        <v>net loans</v>
      </c>
      <c r="W33" t="str">
        <f t="shared" si="3"/>
        <v>, net loans</v>
      </c>
    </row>
    <row r="34" spans="1:23" x14ac:dyDescent="0.3">
      <c r="A34" s="1">
        <v>0</v>
      </c>
      <c r="B34" t="s">
        <v>42</v>
      </c>
      <c r="C34" t="s">
        <v>2411</v>
      </c>
      <c r="D34" t="s">
        <v>2411</v>
      </c>
      <c r="E34" t="s">
        <v>48</v>
      </c>
      <c r="F34" t="s">
        <v>48</v>
      </c>
      <c r="J34">
        <f>IF(K34 &lt;&gt; "",13, 0)</f>
        <v>0</v>
      </c>
      <c r="K34" t="str">
        <f>IF(I196="pos_trend",B196,"")</f>
        <v/>
      </c>
      <c r="L34" t="str">
        <f t="shared" si="0"/>
        <v/>
      </c>
      <c r="M34" t="str">
        <f t="shared" si="2"/>
        <v/>
      </c>
      <c r="T34">
        <f>IF(U34 &lt;&gt; "",13, 0)</f>
        <v>13</v>
      </c>
      <c r="U34" t="str">
        <f>IF(I251="pos_trend",B251,"")</f>
        <v>Total Assets</v>
      </c>
      <c r="V34" t="str">
        <f t="shared" si="1"/>
        <v>total assets</v>
      </c>
      <c r="W34" t="str">
        <f t="shared" si="3"/>
        <v>, net loans, total assets</v>
      </c>
    </row>
    <row r="35" spans="1:23" x14ac:dyDescent="0.3">
      <c r="A35" s="1">
        <v>1</v>
      </c>
      <c r="B35" t="s">
        <v>43</v>
      </c>
      <c r="C35" t="s">
        <v>2412</v>
      </c>
      <c r="D35" t="s">
        <v>2413</v>
      </c>
      <c r="E35" t="s">
        <v>2414</v>
      </c>
      <c r="F35" t="s">
        <v>2415</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net loans, total assets, retained earnings</v>
      </c>
    </row>
    <row r="36" spans="1:23" x14ac:dyDescent="0.3">
      <c r="A36" s="1">
        <v>2</v>
      </c>
      <c r="B36" t="s">
        <v>44</v>
      </c>
      <c r="C36" t="s">
        <v>2416</v>
      </c>
      <c r="D36" t="s">
        <v>2417</v>
      </c>
      <c r="E36" t="s">
        <v>2418</v>
      </c>
      <c r="F36" t="s">
        <v>2419</v>
      </c>
      <c r="J36">
        <f>IF(K36 &lt;&gt; "",15, 0)</f>
        <v>0</v>
      </c>
      <c r="K36" t="str">
        <f>IF(I202="pos_trend",B202,"")</f>
        <v/>
      </c>
      <c r="L36" t="str">
        <f t="shared" si="0"/>
        <v/>
      </c>
      <c r="M36" t="str">
        <f t="shared" si="2"/>
        <v/>
      </c>
      <c r="T36">
        <f>IF(U36 &lt;&gt; "",15, 0)</f>
        <v>0</v>
      </c>
      <c r="U36" t="str">
        <f>IF(I336="pos_trend",B336,"")</f>
        <v/>
      </c>
      <c r="V36" t="str">
        <f t="shared" si="1"/>
        <v/>
      </c>
      <c r="W36" t="str">
        <f t="shared" si="3"/>
        <v>, net loans, total assets, retained earnings</v>
      </c>
    </row>
    <row r="37" spans="1:23" x14ac:dyDescent="0.3">
      <c r="A37" s="1">
        <v>3</v>
      </c>
      <c r="B37" t="s">
        <v>45</v>
      </c>
      <c r="C37" t="s">
        <v>2420</v>
      </c>
      <c r="D37" t="s">
        <v>2421</v>
      </c>
      <c r="E37" t="s">
        <v>2422</v>
      </c>
      <c r="F37" t="s">
        <v>2423</v>
      </c>
      <c r="J37">
        <f>IF(K37 &lt;&gt; "",16, 0)</f>
        <v>0</v>
      </c>
      <c r="K37" t="str">
        <f>IF(I203="pos_trend",B203,"")</f>
        <v/>
      </c>
      <c r="L37" t="str">
        <f t="shared" si="0"/>
        <v/>
      </c>
      <c r="M37" t="str">
        <f t="shared" si="2"/>
        <v/>
      </c>
      <c r="T37">
        <f>IF(U37 &lt;&gt; "",16, 0)</f>
        <v>16</v>
      </c>
      <c r="U37" t="str">
        <f>IF(I235="pos_trend",B235,"")</f>
        <v>Real Estate Mortgage Loans</v>
      </c>
      <c r="V37" t="str">
        <f t="shared" si="1"/>
        <v>real estate mortgage loans</v>
      </c>
      <c r="W37" t="str">
        <f t="shared" si="3"/>
        <v>, net loans, total assets, retained earnings, real estate mortgage loans</v>
      </c>
    </row>
    <row r="38" spans="1:23" x14ac:dyDescent="0.3">
      <c r="A38" s="1">
        <v>4</v>
      </c>
      <c r="B38" t="s">
        <v>61</v>
      </c>
      <c r="C38" t="s">
        <v>2424</v>
      </c>
      <c r="D38" t="s">
        <v>2425</v>
      </c>
      <c r="E38" t="s">
        <v>2426</v>
      </c>
      <c r="F38" t="s">
        <v>2414</v>
      </c>
      <c r="J38">
        <f>IF(K38 &lt;&gt; "",17, 0)</f>
        <v>0</v>
      </c>
      <c r="K38" t="str">
        <f>IF(I351="pos_trend",B351,"")</f>
        <v/>
      </c>
      <c r="L38" t="str">
        <f t="shared" si="0"/>
        <v/>
      </c>
      <c r="M38" t="str">
        <f t="shared" si="2"/>
        <v/>
      </c>
      <c r="T38">
        <f>IF(U38 &lt;&gt; "",17, 0)</f>
        <v>0</v>
      </c>
      <c r="U38" t="str">
        <f>IF(I236="pos_trend",B236,"")</f>
        <v/>
      </c>
      <c r="V38" t="str">
        <f t="shared" si="1"/>
        <v/>
      </c>
      <c r="W38" t="str">
        <f t="shared" si="3"/>
        <v>, net loans, total assets, retained earnings, real estate mortgage loans</v>
      </c>
    </row>
    <row r="39" spans="1:23" x14ac:dyDescent="0.3">
      <c r="A39" s="1">
        <v>5</v>
      </c>
      <c r="B39" t="s">
        <v>65</v>
      </c>
      <c r="C39" t="s">
        <v>2427</v>
      </c>
      <c r="D39" t="s">
        <v>2428</v>
      </c>
      <c r="E39" t="s">
        <v>1839</v>
      </c>
      <c r="F39" t="s">
        <v>2429</v>
      </c>
      <c r="K39" t="str">
        <f>IF(I352="pos_trend",B352,"")</f>
        <v/>
      </c>
      <c r="M39" t="str">
        <f t="shared" si="2"/>
        <v/>
      </c>
      <c r="W39" t="str">
        <f t="shared" si="3"/>
        <v>, net loans, total assets, retained earnings, real estate mortgage loans</v>
      </c>
    </row>
    <row r="40" spans="1:23" x14ac:dyDescent="0.3">
      <c r="J40">
        <f>MAX(J22:J39)</f>
        <v>0</v>
      </c>
      <c r="K40" t="str">
        <f>VLOOKUP(J40,J22:K39,2,FALSE)</f>
        <v/>
      </c>
      <c r="M40" t="str">
        <f>IF(IFERROR(FIND(",",M39),TRUE)=TRUE,M39,IF(NOT(EXACT(K40,UPPER(K40))),SUBSTITUTE(M39,LOWER(K40),"and "&amp;LOWER(K40)),SUBSTITUTE(M39,K40,"and "&amp;K40)))</f>
        <v/>
      </c>
      <c r="T40">
        <f>MAX(T22:T39)</f>
        <v>16</v>
      </c>
      <c r="U40" t="str">
        <f>VLOOKUP(T40,T22:U39,2,FALSE)</f>
        <v>Real Estate Mortgage Loans</v>
      </c>
      <c r="W40" t="str">
        <f>IF(IFERROR(FIND(",",W39),TRUE)=TRUE,W39,IF(NOT(EXACT(U40,UPPER(U40))),SUBSTITUTE(W39,LOWER(U40),"and "&amp;LOWER(U40)),SUBSTITUTE(W39,U40,"and "&amp;U40)))</f>
        <v>, net loans, total assets, retained earnings, and real estate mortgage loans</v>
      </c>
    </row>
    <row r="41" spans="1:23" x14ac:dyDescent="0.3">
      <c r="B41" s="1" t="s">
        <v>70</v>
      </c>
      <c r="C41" s="1" t="s">
        <v>71</v>
      </c>
      <c r="D41" s="1" t="s">
        <v>72</v>
      </c>
      <c r="E41" s="1" t="s">
        <v>73</v>
      </c>
      <c r="F41" s="1" t="s">
        <v>74</v>
      </c>
    </row>
    <row r="42" spans="1:23" x14ac:dyDescent="0.3">
      <c r="A42" s="1">
        <v>0</v>
      </c>
      <c r="B42" t="s">
        <v>75</v>
      </c>
      <c r="C42" t="s">
        <v>2430</v>
      </c>
      <c r="D42" t="s">
        <v>2431</v>
      </c>
      <c r="E42">
        <v>1.02</v>
      </c>
      <c r="F42" t="s">
        <v>2379</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Bank of Hawaii has managed to increase net loans, total assets, retained earnings, and real estate mortgage loans each year since 2012</v>
      </c>
    </row>
    <row r="43" spans="1:23" x14ac:dyDescent="0.3">
      <c r="A43" s="1">
        <v>1</v>
      </c>
      <c r="B43" t="s">
        <v>79</v>
      </c>
      <c r="C43" t="s">
        <v>1473</v>
      </c>
      <c r="D43" t="s">
        <v>1485</v>
      </c>
      <c r="E43">
        <v>1.02</v>
      </c>
      <c r="F43" t="s">
        <v>2432</v>
      </c>
    </row>
    <row r="44" spans="1:23" x14ac:dyDescent="0.3">
      <c r="A44" s="1">
        <v>2</v>
      </c>
      <c r="B44" t="s">
        <v>84</v>
      </c>
      <c r="C44" t="s">
        <v>2433</v>
      </c>
      <c r="D44" t="s">
        <v>1289</v>
      </c>
      <c r="F44" t="s">
        <v>87</v>
      </c>
    </row>
    <row r="45" spans="1:23" x14ac:dyDescent="0.3">
      <c r="A45" s="1">
        <v>3</v>
      </c>
      <c r="B45" t="s">
        <v>89</v>
      </c>
      <c r="C45" t="s">
        <v>2434</v>
      </c>
      <c r="D45" t="s">
        <v>2435</v>
      </c>
      <c r="F45" t="s">
        <v>2436</v>
      </c>
    </row>
    <row r="47" spans="1:23" x14ac:dyDescent="0.3">
      <c r="B47" s="1" t="s">
        <v>94</v>
      </c>
      <c r="C47" s="1" t="s">
        <v>38</v>
      </c>
      <c r="D47" s="1" t="s">
        <v>39</v>
      </c>
      <c r="E47" s="1" t="s">
        <v>40</v>
      </c>
      <c r="F47" s="1" t="s">
        <v>41</v>
      </c>
    </row>
    <row r="48" spans="1:23" x14ac:dyDescent="0.3">
      <c r="A48" s="1">
        <v>0</v>
      </c>
      <c r="B48" t="s">
        <v>95</v>
      </c>
      <c r="C48">
        <v>1.03</v>
      </c>
      <c r="D48">
        <v>1.06</v>
      </c>
      <c r="E48">
        <v>4.3600000000000003</v>
      </c>
      <c r="F48">
        <v>4.71</v>
      </c>
    </row>
    <row r="49" spans="1:14" x14ac:dyDescent="0.3">
      <c r="A49" s="1">
        <v>1</v>
      </c>
      <c r="B49" t="s">
        <v>96</v>
      </c>
      <c r="C49">
        <v>1.03</v>
      </c>
      <c r="D49">
        <v>1.06</v>
      </c>
      <c r="E49">
        <v>4.3600000000000003</v>
      </c>
      <c r="F49">
        <v>4.71</v>
      </c>
    </row>
    <row r="50" spans="1:14" x14ac:dyDescent="0.3">
      <c r="A50" s="1">
        <v>2</v>
      </c>
      <c r="B50" t="s">
        <v>97</v>
      </c>
      <c r="C50">
        <v>1.03</v>
      </c>
      <c r="D50">
        <v>1.06</v>
      </c>
      <c r="E50">
        <v>4.38</v>
      </c>
      <c r="F50">
        <v>4.72</v>
      </c>
    </row>
    <row r="51" spans="1:14" x14ac:dyDescent="0.3">
      <c r="A51" s="1">
        <v>3</v>
      </c>
      <c r="B51" t="s">
        <v>98</v>
      </c>
      <c r="C51">
        <v>1.03</v>
      </c>
      <c r="D51">
        <v>1.06</v>
      </c>
      <c r="E51">
        <v>4.38</v>
      </c>
      <c r="F51">
        <v>4.72</v>
      </c>
    </row>
    <row r="52" spans="1:14" x14ac:dyDescent="0.3">
      <c r="A52" s="1">
        <v>4</v>
      </c>
      <c r="B52" t="s">
        <v>99</v>
      </c>
      <c r="C52">
        <v>1.05</v>
      </c>
      <c r="D52">
        <v>1.0900000000000001</v>
      </c>
      <c r="E52">
        <v>4.32</v>
      </c>
      <c r="F52">
        <v>4.7</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c r="C56">
        <v>1</v>
      </c>
      <c r="D56">
        <v>1</v>
      </c>
      <c r="E56">
        <v>1</v>
      </c>
      <c r="F56">
        <v>2</v>
      </c>
    </row>
    <row r="57" spans="1:14" x14ac:dyDescent="0.3">
      <c r="A57" s="1">
        <v>2</v>
      </c>
      <c r="B57" t="s">
        <v>103</v>
      </c>
    </row>
    <row r="58" spans="1:14" x14ac:dyDescent="0.3">
      <c r="A58" s="1">
        <v>3</v>
      </c>
      <c r="B58" t="s">
        <v>104</v>
      </c>
    </row>
    <row r="60" spans="1:14" x14ac:dyDescent="0.3">
      <c r="B60" s="1" t="s">
        <v>105</v>
      </c>
      <c r="C60" s="1" t="s">
        <v>2437</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BOH</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F61">
        <v>0.19</v>
      </c>
      <c r="I61" t="str">
        <f t="shared" si="4"/>
        <v>N/A</v>
      </c>
      <c r="J61">
        <f t="shared" si="5"/>
        <v>0</v>
      </c>
      <c r="K61">
        <f t="shared" si="6"/>
        <v>0</v>
      </c>
      <c r="L61">
        <f t="shared" si="7"/>
        <v>0</v>
      </c>
      <c r="M61">
        <f t="shared" si="8"/>
        <v>0.19</v>
      </c>
      <c r="N61">
        <f t="shared" si="9"/>
        <v>0</v>
      </c>
    </row>
    <row r="62" spans="1:14" x14ac:dyDescent="0.3">
      <c r="A62" s="1">
        <v>1</v>
      </c>
      <c r="B62" t="s">
        <v>112</v>
      </c>
      <c r="C62" t="s">
        <v>2438</v>
      </c>
      <c r="F62">
        <v>0.22</v>
      </c>
      <c r="I62" t="str">
        <f t="shared" si="4"/>
        <v>N/A</v>
      </c>
      <c r="J62">
        <f t="shared" si="5"/>
        <v>3.9E-2</v>
      </c>
      <c r="K62">
        <f t="shared" si="6"/>
        <v>0</v>
      </c>
      <c r="L62">
        <f t="shared" si="7"/>
        <v>0</v>
      </c>
      <c r="M62">
        <f t="shared" si="8"/>
        <v>0.22</v>
      </c>
      <c r="N62">
        <f t="shared" si="9"/>
        <v>0</v>
      </c>
    </row>
    <row r="63" spans="1:14" x14ac:dyDescent="0.3">
      <c r="A63" s="1">
        <v>2</v>
      </c>
      <c r="B63" t="s">
        <v>114</v>
      </c>
      <c r="C63" t="s">
        <v>1952</v>
      </c>
      <c r="F63">
        <v>0.08</v>
      </c>
      <c r="I63" t="str">
        <f t="shared" si="4"/>
        <v>N/A</v>
      </c>
      <c r="J63">
        <f t="shared" si="5"/>
        <v>3.1000000000000003E-2</v>
      </c>
      <c r="K63">
        <f t="shared" si="6"/>
        <v>0</v>
      </c>
      <c r="L63">
        <f t="shared" si="7"/>
        <v>0</v>
      </c>
      <c r="M63">
        <f t="shared" si="8"/>
        <v>0.08</v>
      </c>
      <c r="N63">
        <f t="shared" si="9"/>
        <v>0</v>
      </c>
    </row>
    <row r="64" spans="1:14" x14ac:dyDescent="0.3">
      <c r="A64" s="1">
        <v>3</v>
      </c>
      <c r="B64" t="s">
        <v>116</v>
      </c>
      <c r="C64" t="s">
        <v>2439</v>
      </c>
      <c r="F64">
        <v>0.12</v>
      </c>
      <c r="I64" t="str">
        <f t="shared" si="4"/>
        <v>N/A</v>
      </c>
      <c r="J64">
        <f t="shared" si="5"/>
        <v>0.08</v>
      </c>
      <c r="K64">
        <f t="shared" si="6"/>
        <v>0</v>
      </c>
      <c r="L64">
        <f t="shared" si="7"/>
        <v>0</v>
      </c>
      <c r="M64">
        <f t="shared" si="8"/>
        <v>0.12</v>
      </c>
      <c r="N64">
        <f t="shared" si="9"/>
        <v>0</v>
      </c>
    </row>
    <row r="65" spans="1:14" x14ac:dyDescent="0.3">
      <c r="A65" s="1">
        <v>4</v>
      </c>
      <c r="B65" t="s">
        <v>118</v>
      </c>
      <c r="C65" t="s">
        <v>1750</v>
      </c>
      <c r="F65">
        <v>0.08</v>
      </c>
      <c r="I65" t="str">
        <f t="shared" si="4"/>
        <v>N/A</v>
      </c>
      <c r="J65">
        <f t="shared" si="5"/>
        <v>0.09</v>
      </c>
      <c r="K65">
        <f t="shared" si="6"/>
        <v>0</v>
      </c>
      <c r="L65">
        <f t="shared" si="7"/>
        <v>0</v>
      </c>
      <c r="M65">
        <f t="shared" si="8"/>
        <v>0.08</v>
      </c>
      <c r="N65">
        <f t="shared" si="9"/>
        <v>0</v>
      </c>
    </row>
    <row r="66" spans="1:14" x14ac:dyDescent="0.3">
      <c r="A66" s="1">
        <v>5</v>
      </c>
      <c r="B66" t="s">
        <v>120</v>
      </c>
      <c r="C66" t="s">
        <v>2440</v>
      </c>
      <c r="I66" t="str">
        <f t="shared" si="4"/>
        <v>N/A</v>
      </c>
      <c r="J66">
        <f t="shared" si="5"/>
        <v>4.41E-2</v>
      </c>
      <c r="K66">
        <f t="shared" si="6"/>
        <v>0</v>
      </c>
      <c r="L66">
        <f t="shared" si="7"/>
        <v>0</v>
      </c>
      <c r="M66">
        <f t="shared" si="8"/>
        <v>0</v>
      </c>
      <c r="N66">
        <f t="shared" si="9"/>
        <v>0</v>
      </c>
    </row>
    <row r="67" spans="1:14" x14ac:dyDescent="0.3">
      <c r="D67" t="s">
        <v>122</v>
      </c>
      <c r="E67" t="str">
        <f>C1</f>
        <v>Bank of Hawaii Corporation (BOH)</v>
      </c>
      <c r="I67" t="str">
        <f t="shared" si="4"/>
        <v>N/A</v>
      </c>
      <c r="J67">
        <f t="shared" si="5"/>
        <v>0</v>
      </c>
      <c r="K67" t="str">
        <f t="shared" si="6"/>
        <v>Comp Average</v>
      </c>
      <c r="L67" t="str">
        <f t="shared" si="7"/>
        <v>Bank of Hawaii Corporation (BOH)</v>
      </c>
      <c r="M67">
        <f t="shared" si="8"/>
        <v>0</v>
      </c>
      <c r="N67">
        <f t="shared" si="9"/>
        <v>0</v>
      </c>
    </row>
    <row r="68" spans="1:14" x14ac:dyDescent="0.3">
      <c r="A68" s="1">
        <v>0</v>
      </c>
      <c r="B68" t="s">
        <v>123</v>
      </c>
      <c r="C68" t="s">
        <v>1606</v>
      </c>
      <c r="D68">
        <f ca="1">AVERAGE(VALUE(INDIRECT("J"&amp;(MATCH(B68,B69:B500,0)+68))),VALUE(INDIRECT("J"&amp;(MATCH(B68,B69:B500,0)+79))),VALUE(INDIRECT("J"&amp;(MATCH(B68,B69:B500,0)+90))),VALUE(INDIRECT("J"&amp;(MATCH(B68,B69:B500,0)+101))))</f>
        <v>3667500000</v>
      </c>
      <c r="E68" t="str">
        <f t="shared" ref="E68:E76" ca="1" si="10">IF(AND(C68&lt;&gt;"",D68&lt;&gt;0),IF(VALUE(J68)&gt;VALUE(K68),"above average","below average"),"no data")</f>
        <v>below average</v>
      </c>
      <c r="I68" t="str">
        <f t="shared" ca="1" si="4"/>
        <v>N/A</v>
      </c>
      <c r="J68">
        <f t="shared" si="5"/>
        <v>3510000000</v>
      </c>
      <c r="K68">
        <f t="shared" ca="1" si="6"/>
        <v>3667500000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2406</v>
      </c>
      <c r="D70">
        <f ca="1">AVERAGE(VALUE(INDIRECT("J"&amp;(MATCH(B70,B71:B502,0)+70))),VALUE(INDIRECT("J"&amp;(MATCH(B70,B71:B502,0)+81))),VALUE(INDIRECT("J"&amp;(MATCH(B70,B71:B502,0)+92))),VALUE(INDIRECT("J"&amp;(MATCH(B70,B71:B502,0)+103))))</f>
        <v>17.267500000000002</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19.22</v>
      </c>
      <c r="K70">
        <f t="shared" ca="1" si="6"/>
        <v>17.267500000000002</v>
      </c>
      <c r="L70" t="str">
        <f t="shared" ca="1" si="7"/>
        <v>above average</v>
      </c>
      <c r="M70" t="str">
        <f t="shared" ca="1" si="8"/>
        <v>trailing p/e</v>
      </c>
      <c r="N70" t="str">
        <f t="shared" ca="1" si="9"/>
        <v>trailing p/e</v>
      </c>
    </row>
    <row r="71" spans="1:14" x14ac:dyDescent="0.3">
      <c r="A71" s="1">
        <v>3</v>
      </c>
      <c r="B71" t="s">
        <v>128</v>
      </c>
      <c r="C71" t="s">
        <v>2441</v>
      </c>
      <c r="D71">
        <f ca="1">AVERAGE(VALUE(INDIRECT("J"&amp;(MATCH(B71,B72:B503,0)+71))),VALUE(INDIRECT("J"&amp;(MATCH(B71,B72:B503,0)+82))),VALUE(INDIRECT("J"&amp;(MATCH(B71,B72:B503,0)+93))),VALUE(INDIRECT("J"&amp;(MATCH(B71,B72:B503,0)+104))))</f>
        <v>13.3825</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17.42</v>
      </c>
      <c r="K71">
        <f t="shared" ca="1" si="6"/>
        <v>13.3825</v>
      </c>
      <c r="L71" t="str">
        <f t="shared" ca="1" si="7"/>
        <v>above average</v>
      </c>
      <c r="M71" t="str">
        <f t="shared" ca="1" si="8"/>
        <v>forward p/e</v>
      </c>
      <c r="N71" t="str">
        <f t="shared" ca="1" si="9"/>
        <v>trailing p/e, forward p/e</v>
      </c>
    </row>
    <row r="72" spans="1:14" x14ac:dyDescent="0.3">
      <c r="A72" s="1">
        <v>4</v>
      </c>
      <c r="B72" t="s">
        <v>130</v>
      </c>
      <c r="C72" t="s">
        <v>2442</v>
      </c>
      <c r="D72">
        <f ca="1">AVERAGE(VALUE(INDIRECT("J"&amp;(MATCH(B72,B73:B504,0)+72))),VALUE(INDIRECT("J"&amp;(MATCH(B72,B73:B504,0)+83))),VALUE(INDIRECT("J"&amp;(MATCH(B72,B73:B504,0)+94))),VALUE(INDIRECT("J"&amp;(MATCH(B72,B73:B504,0)+105))))</f>
        <v>1.6524999999999999</v>
      </c>
      <c r="E72" t="str">
        <f t="shared" ca="1" si="10"/>
        <v>above average</v>
      </c>
      <c r="F72" t="str">
        <f t="shared" ca="1" si="11"/>
        <v>peg ratio (5 yr expected)</v>
      </c>
      <c r="G72" t="str">
        <f t="shared" ca="1" si="12"/>
        <v>trailing p/e, forward p/e, peg ratio</v>
      </c>
      <c r="I72" t="str">
        <f t="shared" ca="1" si="4"/>
        <v>N/A</v>
      </c>
      <c r="J72" t="str">
        <f t="shared" si="5"/>
        <v>2.09</v>
      </c>
      <c r="K72">
        <f t="shared" ca="1" si="6"/>
        <v>1.6524999999999999</v>
      </c>
      <c r="L72" t="str">
        <f t="shared" ca="1" si="7"/>
        <v>above average</v>
      </c>
      <c r="M72" t="str">
        <f t="shared" ca="1" si="8"/>
        <v>peg ratio (5 yr expected)</v>
      </c>
      <c r="N72" t="str">
        <f t="shared" ca="1" si="9"/>
        <v>trailing p/e, forward p/e, peg ratio</v>
      </c>
    </row>
    <row r="73" spans="1:14" x14ac:dyDescent="0.3">
      <c r="A73" s="1">
        <v>5</v>
      </c>
      <c r="B73" t="s">
        <v>132</v>
      </c>
      <c r="C73" t="s">
        <v>2443</v>
      </c>
      <c r="D73">
        <f ca="1">AVERAGE(VALUE(INDIRECT("J"&amp;(MATCH(B73,B74:B505,0)+73))),VALUE(INDIRECT("J"&amp;(MATCH(B73,B74:B505,0)+84))),VALUE(INDIRECT("J"&amp;(MATCH(B73,B74:B505,0)+95))),VALUE(INDIRECT("J"&amp;(MATCH(B73,B74:B505,0)+106))))</f>
        <v>3.6775000000000002</v>
      </c>
      <c r="E73" t="str">
        <f t="shared" ca="1" si="10"/>
        <v>above average</v>
      </c>
      <c r="F73" t="str">
        <f t="shared" ca="1" si="11"/>
        <v>price/sales (ttm)</v>
      </c>
      <c r="G73" t="str">
        <f t="shared" ca="1" si="12"/>
        <v>trailing p/e, forward p/e, peg ratio, price/sales</v>
      </c>
      <c r="I73" t="str">
        <f t="shared" ca="1" si="4"/>
        <v>N/A</v>
      </c>
      <c r="J73" t="str">
        <f t="shared" si="5"/>
        <v>5.77</v>
      </c>
      <c r="K73">
        <f t="shared" ca="1" si="6"/>
        <v>3.6775000000000002</v>
      </c>
      <c r="L73" t="str">
        <f t="shared" ca="1" si="7"/>
        <v>above average</v>
      </c>
      <c r="M73" t="str">
        <f t="shared" ca="1" si="8"/>
        <v>price/sales (ttm)</v>
      </c>
      <c r="N73" t="str">
        <f t="shared" ca="1" si="9"/>
        <v>trailing p/e, forward p/e, peg ratio, price/sales</v>
      </c>
    </row>
    <row r="74" spans="1:14" x14ac:dyDescent="0.3">
      <c r="A74" s="1">
        <v>6</v>
      </c>
      <c r="B74" t="s">
        <v>134</v>
      </c>
      <c r="C74" t="s">
        <v>2444</v>
      </c>
      <c r="D74">
        <f ca="1">AVERAGE(VALUE(INDIRECT("J"&amp;(MATCH(B74,B75:B506,0)+74))),VALUE(INDIRECT("J"&amp;(MATCH(B74,B75:B506,0)+85))),VALUE(INDIRECT("J"&amp;(MATCH(B74,B75:B506,0)+96))),VALUE(INDIRECT("J"&amp;(MATCH(B74,B75:B506,0)+107))))</f>
        <v>1.5625</v>
      </c>
      <c r="E74" t="str">
        <f t="shared" ca="1" si="10"/>
        <v>above average</v>
      </c>
      <c r="F74" t="str">
        <f t="shared" ca="1" si="11"/>
        <v>price/book (mrq)</v>
      </c>
      <c r="G74" t="str">
        <f t="shared" ca="1" si="12"/>
        <v>trailing p/e, forward p/e, peg ratio, price/sales, price/book</v>
      </c>
      <c r="I74" t="str">
        <f t="shared" ca="1" si="4"/>
        <v>N/A</v>
      </c>
      <c r="J74" t="str">
        <f t="shared" si="5"/>
        <v>2.94</v>
      </c>
      <c r="K74">
        <f t="shared" ca="1" si="6"/>
        <v>1.5625</v>
      </c>
      <c r="L74" t="str">
        <f t="shared" ca="1" si="7"/>
        <v>above average</v>
      </c>
      <c r="M74" t="str">
        <f t="shared" ca="1" si="8"/>
        <v>price/book (mrq)</v>
      </c>
      <c r="N74" t="str">
        <f t="shared" ca="1" si="9"/>
        <v>trailing p/e, forward p/e, peg ratio,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 peg ratio, price/sales, price/book</v>
      </c>
      <c r="I75" t="str">
        <f t="shared" ca="1" si="4"/>
        <v>N/A</v>
      </c>
      <c r="J75">
        <f t="shared" si="5"/>
        <v>0</v>
      </c>
      <c r="K75">
        <f t="shared" ca="1" si="6"/>
        <v>0</v>
      </c>
      <c r="L75" t="str">
        <f t="shared" ca="1" si="7"/>
        <v>no data</v>
      </c>
      <c r="M75" t="str">
        <f t="shared" ca="1" si="8"/>
        <v/>
      </c>
      <c r="N75" t="str">
        <f t="shared" ca="1" si="9"/>
        <v>trailing p/e, forward p/e, peg ratio,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 peg ratio, price/sales, price/book</v>
      </c>
      <c r="I76" t="str">
        <f t="shared" ca="1" si="4"/>
        <v>N/A</v>
      </c>
      <c r="J76">
        <f t="shared" si="5"/>
        <v>0</v>
      </c>
      <c r="K76">
        <f t="shared" ca="1" si="6"/>
        <v>0</v>
      </c>
      <c r="L76" t="str">
        <f t="shared" ca="1" si="7"/>
        <v>no data</v>
      </c>
      <c r="M76" t="str">
        <f t="shared" ca="1" si="8"/>
        <v/>
      </c>
      <c r="N76" t="str">
        <f t="shared" ca="1" si="9"/>
        <v>trailing p/e,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f t="shared" si="5"/>
        <v>0</v>
      </c>
      <c r="K77">
        <f t="shared" si="6"/>
        <v>0</v>
      </c>
      <c r="L77">
        <f t="shared" si="7"/>
        <v>0</v>
      </c>
      <c r="M77" t="str">
        <f t="shared" ca="1" si="8"/>
        <v>price/book</v>
      </c>
      <c r="N77" t="str">
        <f t="shared" ca="1" si="9"/>
        <v>trailing p/e, forward p/e, peg ratio, price/sales, and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Bank of Hawaii may be overvalued. The company has a higher trailing p/e, forward p/e, peg ratio, price/sales, and price/book than the comparable average</v>
      </c>
      <c r="I78" t="str">
        <f t="shared" ca="1" si="4"/>
        <v>N/A</v>
      </c>
      <c r="J78" t="str">
        <f t="shared" si="5"/>
        <v>Dec 31, 2016</v>
      </c>
      <c r="K78" t="str">
        <f t="shared" ca="1" si="6"/>
        <v>There are some indications that Bank of Hawaii may be overvalued. The company has a higher trailing p/e, forward p/e, peg ratio, price/sales, and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2445</v>
      </c>
      <c r="F81" t="str">
        <f t="shared" ref="F81:F87" ca="1" si="13">IF(E70="below average",LOWER(TRIM(IF(ISNUMBER(VALUE(RIGHT(B70,1))),REPLACE(B70,LEN(B70),1,""),B70))),"")</f>
        <v/>
      </c>
      <c r="G81" t="str">
        <f ca="1">IFERROR(LEFT(F81,FIND("(",F81) - 2),F81)</f>
        <v/>
      </c>
      <c r="I81" t="str">
        <f t="shared" ca="1" si="4"/>
        <v>N/A</v>
      </c>
      <c r="J81">
        <f t="shared" si="5"/>
        <v>0.30010000000000003</v>
      </c>
      <c r="K81">
        <f t="shared" si="6"/>
        <v>0</v>
      </c>
      <c r="L81">
        <f t="shared" si="7"/>
        <v>0</v>
      </c>
      <c r="M81" t="str">
        <f t="shared" ca="1" si="8"/>
        <v/>
      </c>
      <c r="N81" t="str">
        <f t="shared" ca="1" si="9"/>
        <v/>
      </c>
    </row>
    <row r="82" spans="1:14" x14ac:dyDescent="0.3">
      <c r="A82" s="1">
        <v>1</v>
      </c>
      <c r="B82" t="s">
        <v>144</v>
      </c>
      <c r="C82" t="s">
        <v>2446</v>
      </c>
      <c r="F82" t="str">
        <f t="shared" ca="1" si="13"/>
        <v/>
      </c>
      <c r="G82" t="str">
        <f t="shared" ref="G82:G87" ca="1" si="14">IF(F82&lt;&gt;"", G81 &amp; ", " &amp; IFERROR(LEFT(F82,FIND("(",F82) - 2),F82),G81)</f>
        <v/>
      </c>
      <c r="I82" t="str">
        <f t="shared" ca="1" si="4"/>
        <v>N/A</v>
      </c>
      <c r="J82">
        <f t="shared" si="5"/>
        <v>0.43570000000000003</v>
      </c>
      <c r="K82">
        <f t="shared" si="6"/>
        <v>0</v>
      </c>
      <c r="L82">
        <f t="shared" si="7"/>
        <v>0</v>
      </c>
      <c r="M82" t="str">
        <f t="shared" ca="1" si="8"/>
        <v/>
      </c>
      <c r="N82" t="str">
        <f t="shared" ca="1" si="9"/>
        <v/>
      </c>
    </row>
    <row r="83" spans="1:14" x14ac:dyDescent="0.3">
      <c r="F83" t="str">
        <f t="shared" ca="1" si="13"/>
        <v/>
      </c>
      <c r="G83" t="str">
        <f t="shared" ca="1" si="14"/>
        <v/>
      </c>
      <c r="I83" t="str">
        <f t="shared" ca="1" si="4"/>
        <v>N/A</v>
      </c>
      <c r="J83">
        <f t="shared" si="5"/>
        <v>0</v>
      </c>
      <c r="K83">
        <f t="shared" si="6"/>
        <v>0</v>
      </c>
      <c r="L83">
        <f t="shared" si="7"/>
        <v>0</v>
      </c>
      <c r="M83" t="str">
        <f t="shared" ca="1" si="8"/>
        <v/>
      </c>
      <c r="N83" t="str">
        <f t="shared" ca="1" si="9"/>
        <v/>
      </c>
    </row>
    <row r="84" spans="1:14" x14ac:dyDescent="0.3">
      <c r="A84" s="1">
        <v>0</v>
      </c>
      <c r="B84" t="s">
        <v>146</v>
      </c>
      <c r="C84" t="s">
        <v>2447</v>
      </c>
      <c r="F84" t="str">
        <f t="shared" ca="1" si="13"/>
        <v/>
      </c>
      <c r="G84" t="str">
        <f t="shared" ca="1" si="14"/>
        <v/>
      </c>
      <c r="I84" t="str">
        <f t="shared" ca="1" si="4"/>
        <v>N/A</v>
      </c>
      <c r="J84">
        <f t="shared" si="5"/>
        <v>1.1299999999999999E-2</v>
      </c>
      <c r="K84">
        <f t="shared" si="6"/>
        <v>0</v>
      </c>
      <c r="L84">
        <f t="shared" si="7"/>
        <v>0</v>
      </c>
      <c r="M84" t="str">
        <f t="shared" ca="1" si="8"/>
        <v/>
      </c>
      <c r="N84" t="str">
        <f t="shared" ca="1" si="9"/>
        <v/>
      </c>
    </row>
    <row r="85" spans="1:14" x14ac:dyDescent="0.3">
      <c r="A85" s="1">
        <v>1</v>
      </c>
      <c r="B85" t="s">
        <v>148</v>
      </c>
      <c r="C85" t="s">
        <v>2448</v>
      </c>
      <c r="F85" t="str">
        <f t="shared" ca="1" si="13"/>
        <v/>
      </c>
      <c r="G85" t="str">
        <f t="shared" ca="1" si="14"/>
        <v/>
      </c>
      <c r="I85" t="str">
        <f t="shared" ca="1" si="4"/>
        <v>N/A</v>
      </c>
      <c r="J85">
        <f t="shared" si="5"/>
        <v>0.1565</v>
      </c>
      <c r="K85">
        <f t="shared" si="6"/>
        <v>0</v>
      </c>
      <c r="L85">
        <f t="shared" si="7"/>
        <v>0</v>
      </c>
      <c r="M85" t="str">
        <f t="shared" ca="1" si="8"/>
        <v/>
      </c>
      <c r="N85" t="str">
        <f t="shared" ca="1" si="9"/>
        <v/>
      </c>
    </row>
    <row r="86" spans="1:14" x14ac:dyDescent="0.3">
      <c r="F86" t="str">
        <f t="shared" ca="1" si="13"/>
        <v/>
      </c>
      <c r="G86" t="str">
        <f t="shared" ca="1" si="14"/>
        <v/>
      </c>
      <c r="I86" t="str">
        <f t="shared" ca="1" si="4"/>
        <v>N/A</v>
      </c>
      <c r="J86">
        <f t="shared" si="5"/>
        <v>0</v>
      </c>
      <c r="K86">
        <f t="shared" si="6"/>
        <v>0</v>
      </c>
      <c r="L86">
        <f t="shared" si="7"/>
        <v>0</v>
      </c>
      <c r="M86" t="str">
        <f t="shared" ca="1" si="8"/>
        <v/>
      </c>
      <c r="N86" t="str">
        <f t="shared" ca="1" si="9"/>
        <v/>
      </c>
    </row>
    <row r="87" spans="1:14" x14ac:dyDescent="0.3">
      <c r="A87" s="1">
        <v>0</v>
      </c>
      <c r="B87" t="s">
        <v>150</v>
      </c>
      <c r="C87" t="s">
        <v>2449</v>
      </c>
      <c r="F87" t="str">
        <f t="shared" ca="1" si="13"/>
        <v/>
      </c>
      <c r="G87" t="str">
        <f t="shared" ca="1" si="14"/>
        <v/>
      </c>
      <c r="I87" t="str">
        <f t="shared" ca="1" si="4"/>
        <v>N/A</v>
      </c>
      <c r="J87">
        <f t="shared" si="5"/>
        <v>607910000</v>
      </c>
      <c r="K87">
        <f t="shared" si="6"/>
        <v>0</v>
      </c>
      <c r="L87">
        <f t="shared" si="7"/>
        <v>0</v>
      </c>
      <c r="M87" t="str">
        <f t="shared" ca="1" si="8"/>
        <v/>
      </c>
      <c r="N87" t="str">
        <f t="shared" ca="1" si="9"/>
        <v/>
      </c>
    </row>
    <row r="88" spans="1:14" x14ac:dyDescent="0.3">
      <c r="A88" s="1">
        <v>1</v>
      </c>
      <c r="B88" t="s">
        <v>152</v>
      </c>
      <c r="C88" t="s">
        <v>2450</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14.30</v>
      </c>
      <c r="K88">
        <f t="shared" si="6"/>
        <v>0</v>
      </c>
      <c r="L88">
        <f t="shared" si="7"/>
        <v>0</v>
      </c>
      <c r="M88" t="str">
        <f t="shared" ca="1" si="8"/>
        <v/>
      </c>
      <c r="N88" t="str">
        <f t="shared" ca="1" si="9"/>
        <v/>
      </c>
    </row>
    <row r="89" spans="1:14" x14ac:dyDescent="0.3">
      <c r="A89" s="1">
        <v>2</v>
      </c>
      <c r="B89" t="s">
        <v>154</v>
      </c>
      <c r="C89" t="s">
        <v>2451</v>
      </c>
      <c r="D89" t="str">
        <f ca="1">IF(COUNTIF(E70:E76,"=below average")&gt;0,"There are some indications that "&amp;D1&amp;" may be undervalued. The company has a lower " &amp; G88 &amp; " than the comparable average", "Inconclusive")</f>
        <v>Inconclusive</v>
      </c>
      <c r="I89" t="str">
        <f t="shared" ca="1" si="4"/>
        <v>N/A</v>
      </c>
      <c r="J89">
        <f t="shared" si="5"/>
        <v>0</v>
      </c>
      <c r="K89" t="str">
        <f t="shared" ca="1" si="6"/>
        <v>Inconclusive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2452</v>
      </c>
      <c r="I92" t="str">
        <f t="shared" si="4"/>
        <v>N/A</v>
      </c>
      <c r="J92">
        <f t="shared" si="5"/>
        <v>182430000</v>
      </c>
      <c r="K92">
        <f t="shared" si="6"/>
        <v>0</v>
      </c>
      <c r="L92">
        <f t="shared" si="7"/>
        <v>0</v>
      </c>
      <c r="M92">
        <f t="shared" si="8"/>
        <v>0</v>
      </c>
      <c r="N92">
        <f t="shared" si="9"/>
        <v>0</v>
      </c>
    </row>
    <row r="93" spans="1:14" x14ac:dyDescent="0.3">
      <c r="A93" s="1">
        <v>6</v>
      </c>
      <c r="B93" t="s">
        <v>162</v>
      </c>
      <c r="C93" t="s">
        <v>2407</v>
      </c>
      <c r="I93" t="str">
        <f t="shared" si="4"/>
        <v>N/A</v>
      </c>
      <c r="J93" t="str">
        <f t="shared" si="5"/>
        <v>4.27</v>
      </c>
      <c r="K93">
        <f t="shared" si="6"/>
        <v>0</v>
      </c>
      <c r="L93">
        <f t="shared" si="7"/>
        <v>0</v>
      </c>
      <c r="M93">
        <f t="shared" si="8"/>
        <v>0</v>
      </c>
      <c r="N93">
        <f t="shared" si="9"/>
        <v>0</v>
      </c>
    </row>
    <row r="94" spans="1:14" x14ac:dyDescent="0.3">
      <c r="A94" s="1">
        <v>7</v>
      </c>
      <c r="B94" t="s">
        <v>163</v>
      </c>
      <c r="C94" t="s">
        <v>2453</v>
      </c>
      <c r="I94" t="str">
        <f t="shared" si="4"/>
        <v>N/A</v>
      </c>
      <c r="J94">
        <f t="shared" si="5"/>
        <v>1.9E-2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2454</v>
      </c>
      <c r="I96" t="str">
        <f t="shared" si="4"/>
        <v>N/A</v>
      </c>
      <c r="J96">
        <f t="shared" si="5"/>
        <v>756170000</v>
      </c>
      <c r="K96">
        <f t="shared" si="6"/>
        <v>0</v>
      </c>
      <c r="L96">
        <f t="shared" si="7"/>
        <v>0</v>
      </c>
      <c r="M96">
        <f t="shared" si="8"/>
        <v>0</v>
      </c>
      <c r="N96">
        <f t="shared" si="9"/>
        <v>0</v>
      </c>
    </row>
    <row r="97" spans="1:14" x14ac:dyDescent="0.3">
      <c r="A97" s="1">
        <v>1</v>
      </c>
      <c r="B97" t="s">
        <v>167</v>
      </c>
      <c r="C97" t="s">
        <v>2455</v>
      </c>
      <c r="I97" t="str">
        <f t="shared" si="4"/>
        <v>N/A</v>
      </c>
      <c r="J97" t="str">
        <f t="shared" si="5"/>
        <v>17.7</v>
      </c>
      <c r="K97">
        <f t="shared" si="6"/>
        <v>0</v>
      </c>
      <c r="L97">
        <f t="shared" si="7"/>
        <v>0</v>
      </c>
      <c r="M97">
        <f t="shared" si="8"/>
        <v>0</v>
      </c>
      <c r="N97">
        <f t="shared" si="9"/>
        <v>0</v>
      </c>
    </row>
    <row r="98" spans="1:14" x14ac:dyDescent="0.3">
      <c r="A98" s="1">
        <v>2</v>
      </c>
      <c r="B98" t="s">
        <v>169</v>
      </c>
      <c r="C98" t="s">
        <v>2456</v>
      </c>
      <c r="I98" t="str">
        <f t="shared" si="4"/>
        <v>N/A</v>
      </c>
      <c r="J98">
        <f t="shared" si="5"/>
        <v>789190000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2457</v>
      </c>
      <c r="I101" t="str">
        <f t="shared" si="4"/>
        <v>N/A</v>
      </c>
      <c r="J101" t="str">
        <f t="shared" si="5"/>
        <v>27.92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2458</v>
      </c>
      <c r="I103" t="str">
        <f t="shared" si="4"/>
        <v>N/A</v>
      </c>
      <c r="J103">
        <f t="shared" si="5"/>
        <v>226590000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2405</v>
      </c>
      <c r="I106" t="str">
        <f t="shared" si="4"/>
        <v>N/A</v>
      </c>
      <c r="J106" t="str">
        <f t="shared" si="5"/>
        <v>0.74</v>
      </c>
      <c r="K106">
        <f t="shared" si="6"/>
        <v>0</v>
      </c>
      <c r="L106">
        <f t="shared" si="7"/>
        <v>0</v>
      </c>
      <c r="M106">
        <f t="shared" si="8"/>
        <v>0</v>
      </c>
      <c r="N106">
        <f t="shared" si="9"/>
        <v>0</v>
      </c>
    </row>
    <row r="107" spans="1:14" x14ac:dyDescent="0.3">
      <c r="A107" s="1">
        <v>1</v>
      </c>
      <c r="B107" t="s">
        <v>181</v>
      </c>
      <c r="C107" t="s">
        <v>2459</v>
      </c>
      <c r="I107" t="str">
        <f t="shared" si="4"/>
        <v>N/A</v>
      </c>
      <c r="J107">
        <f t="shared" si="5"/>
        <v>0.20010000000000003</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2460</v>
      </c>
      <c r="I109" t="str">
        <f t="shared" si="4"/>
        <v>N/A</v>
      </c>
      <c r="J109" t="str">
        <f t="shared" si="5"/>
        <v>90.80</v>
      </c>
      <c r="K109">
        <f t="shared" si="6"/>
        <v>0</v>
      </c>
      <c r="L109">
        <f t="shared" si="7"/>
        <v>0</v>
      </c>
      <c r="M109">
        <f t="shared" si="8"/>
        <v>0</v>
      </c>
      <c r="N109">
        <f t="shared" si="9"/>
        <v>0</v>
      </c>
    </row>
    <row r="110" spans="1:14" x14ac:dyDescent="0.3">
      <c r="A110" s="1">
        <v>4</v>
      </c>
      <c r="B110" t="s">
        <v>187</v>
      </c>
      <c r="C110" t="s">
        <v>2461</v>
      </c>
      <c r="I110" t="str">
        <f t="shared" si="4"/>
        <v>N/A</v>
      </c>
      <c r="J110" t="str">
        <f t="shared" si="5"/>
        <v>66.38</v>
      </c>
      <c r="K110">
        <f t="shared" si="6"/>
        <v>0</v>
      </c>
      <c r="L110">
        <f t="shared" si="7"/>
        <v>0</v>
      </c>
      <c r="M110">
        <f t="shared" si="8"/>
        <v>0</v>
      </c>
      <c r="N110">
        <f t="shared" si="9"/>
        <v>0</v>
      </c>
    </row>
    <row r="111" spans="1:14" x14ac:dyDescent="0.3">
      <c r="A111" s="1">
        <v>5</v>
      </c>
      <c r="B111" t="s">
        <v>189</v>
      </c>
      <c r="C111" t="s">
        <v>2462</v>
      </c>
      <c r="I111" t="str">
        <f t="shared" si="4"/>
        <v>N/A</v>
      </c>
      <c r="J111" t="str">
        <f t="shared" si="5"/>
        <v>81.57</v>
      </c>
      <c r="K111">
        <f t="shared" si="6"/>
        <v>0</v>
      </c>
      <c r="L111">
        <f t="shared" si="7"/>
        <v>0</v>
      </c>
      <c r="M111">
        <f t="shared" si="8"/>
        <v>0</v>
      </c>
      <c r="N111">
        <f t="shared" si="9"/>
        <v>0</v>
      </c>
    </row>
    <row r="112" spans="1:14" x14ac:dyDescent="0.3">
      <c r="A112" s="1">
        <v>6</v>
      </c>
      <c r="B112" t="s">
        <v>191</v>
      </c>
      <c r="C112" t="s">
        <v>2463</v>
      </c>
      <c r="I112" t="str">
        <f t="shared" si="4"/>
        <v>N/A</v>
      </c>
      <c r="J112" t="str">
        <f t="shared" si="5"/>
        <v>82.80</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2464</v>
      </c>
      <c r="I114" t="str">
        <f t="shared" si="4"/>
        <v>N/A</v>
      </c>
      <c r="J114" t="str">
        <f t="shared" si="5"/>
        <v>193.16k</v>
      </c>
      <c r="K114">
        <f t="shared" si="6"/>
        <v>0</v>
      </c>
      <c r="L114">
        <f t="shared" si="7"/>
        <v>0</v>
      </c>
      <c r="M114">
        <f t="shared" si="8"/>
        <v>0</v>
      </c>
      <c r="N114">
        <f t="shared" si="9"/>
        <v>0</v>
      </c>
    </row>
    <row r="115" spans="1:14" x14ac:dyDescent="0.3">
      <c r="A115" s="1">
        <v>1</v>
      </c>
      <c r="B115" t="s">
        <v>195</v>
      </c>
      <c r="C115" t="s">
        <v>2465</v>
      </c>
      <c r="I115" t="str">
        <f t="shared" si="4"/>
        <v>N/A</v>
      </c>
      <c r="J115" t="str">
        <f t="shared" si="5"/>
        <v>151.81k</v>
      </c>
      <c r="K115">
        <f t="shared" si="6"/>
        <v>0</v>
      </c>
      <c r="L115">
        <f t="shared" si="7"/>
        <v>0</v>
      </c>
      <c r="M115">
        <f t="shared" si="8"/>
        <v>0</v>
      </c>
      <c r="N115">
        <f t="shared" si="9"/>
        <v>0</v>
      </c>
    </row>
    <row r="116" spans="1:14" x14ac:dyDescent="0.3">
      <c r="A116" s="1">
        <v>2</v>
      </c>
      <c r="B116" t="s">
        <v>197</v>
      </c>
      <c r="C116" t="s">
        <v>2466</v>
      </c>
      <c r="I116" t="str">
        <f t="shared" si="4"/>
        <v>N/A</v>
      </c>
      <c r="J116">
        <f t="shared" si="5"/>
        <v>42710000</v>
      </c>
      <c r="K116">
        <f t="shared" si="6"/>
        <v>0</v>
      </c>
      <c r="L116">
        <f t="shared" si="7"/>
        <v>0</v>
      </c>
      <c r="M116">
        <f t="shared" si="8"/>
        <v>0</v>
      </c>
      <c r="N116">
        <f t="shared" si="9"/>
        <v>0</v>
      </c>
    </row>
    <row r="117" spans="1:14" x14ac:dyDescent="0.3">
      <c r="A117" s="1">
        <v>3</v>
      </c>
      <c r="B117" t="s">
        <v>199</v>
      </c>
      <c r="C117" t="s">
        <v>2467</v>
      </c>
      <c r="I117" t="str">
        <f t="shared" si="4"/>
        <v>N/A</v>
      </c>
      <c r="J117">
        <f t="shared" si="5"/>
        <v>41950000</v>
      </c>
      <c r="K117">
        <f t="shared" si="6"/>
        <v>0</v>
      </c>
      <c r="L117">
        <f t="shared" si="7"/>
        <v>0</v>
      </c>
      <c r="M117">
        <f t="shared" si="8"/>
        <v>0</v>
      </c>
      <c r="N117">
        <f t="shared" si="9"/>
        <v>0</v>
      </c>
    </row>
    <row r="118" spans="1:14" x14ac:dyDescent="0.3">
      <c r="A118" s="1">
        <v>4</v>
      </c>
      <c r="B118" t="s">
        <v>201</v>
      </c>
      <c r="C118" t="s">
        <v>2468</v>
      </c>
      <c r="I118" t="str">
        <f t="shared" si="4"/>
        <v>N/A</v>
      </c>
      <c r="J118">
        <f t="shared" si="5"/>
        <v>1.8500000000000003E-2</v>
      </c>
      <c r="K118">
        <f t="shared" si="6"/>
        <v>0</v>
      </c>
      <c r="L118">
        <f t="shared" si="7"/>
        <v>0</v>
      </c>
      <c r="M118">
        <f t="shared" si="8"/>
        <v>0</v>
      </c>
      <c r="N118">
        <f t="shared" si="9"/>
        <v>0</v>
      </c>
    </row>
    <row r="119" spans="1:14" x14ac:dyDescent="0.3">
      <c r="A119" s="1">
        <v>5</v>
      </c>
      <c r="B119" t="s">
        <v>203</v>
      </c>
      <c r="C119" t="s">
        <v>2469</v>
      </c>
      <c r="I119" t="str">
        <f t="shared" si="4"/>
        <v>N/A</v>
      </c>
      <c r="J119">
        <f t="shared" si="5"/>
        <v>0.78500000000000003</v>
      </c>
      <c r="K119">
        <f t="shared" si="6"/>
        <v>0</v>
      </c>
      <c r="L119">
        <f t="shared" si="7"/>
        <v>0</v>
      </c>
      <c r="M119">
        <f t="shared" si="8"/>
        <v>0</v>
      </c>
      <c r="N119">
        <f t="shared" si="9"/>
        <v>0</v>
      </c>
    </row>
    <row r="120" spans="1:14" x14ac:dyDescent="0.3">
      <c r="A120" s="1">
        <v>6</v>
      </c>
      <c r="B120" t="s">
        <v>205</v>
      </c>
      <c r="C120" t="s">
        <v>2470</v>
      </c>
      <c r="I120" t="str">
        <f t="shared" si="4"/>
        <v>N/A</v>
      </c>
      <c r="J120" t="str">
        <f t="shared" si="5"/>
        <v>43k</v>
      </c>
      <c r="K120">
        <f t="shared" si="6"/>
        <v>0</v>
      </c>
      <c r="L120">
        <f t="shared" si="7"/>
        <v>0</v>
      </c>
      <c r="M120">
        <f t="shared" si="8"/>
        <v>0</v>
      </c>
      <c r="N120">
        <f t="shared" si="9"/>
        <v>0</v>
      </c>
    </row>
    <row r="121" spans="1:14" x14ac:dyDescent="0.3">
      <c r="A121" s="1">
        <v>7</v>
      </c>
      <c r="B121" t="s">
        <v>207</v>
      </c>
      <c r="C121" t="s">
        <v>2471</v>
      </c>
      <c r="I121" t="str">
        <f t="shared" si="4"/>
        <v>N/A</v>
      </c>
      <c r="J121" t="str">
        <f t="shared" si="5"/>
        <v>25.27</v>
      </c>
      <c r="K121">
        <f t="shared" si="6"/>
        <v>0</v>
      </c>
      <c r="L121">
        <f t="shared" si="7"/>
        <v>0</v>
      </c>
      <c r="M121">
        <f t="shared" si="8"/>
        <v>0</v>
      </c>
      <c r="N121">
        <f t="shared" si="9"/>
        <v>0</v>
      </c>
    </row>
    <row r="122" spans="1:14" x14ac:dyDescent="0.3">
      <c r="A122" s="1">
        <v>8</v>
      </c>
      <c r="B122" t="s">
        <v>209</v>
      </c>
      <c r="C122" t="s">
        <v>2472</v>
      </c>
      <c r="I122" t="str">
        <f t="shared" si="4"/>
        <v>N/A</v>
      </c>
      <c r="J122">
        <f t="shared" si="5"/>
        <v>9.7699999999999995E-2</v>
      </c>
      <c r="K122">
        <f t="shared" si="6"/>
        <v>0</v>
      </c>
      <c r="L122">
        <f t="shared" si="7"/>
        <v>0</v>
      </c>
      <c r="M122">
        <f t="shared" si="8"/>
        <v>0</v>
      </c>
      <c r="N122">
        <f t="shared" si="9"/>
        <v>0</v>
      </c>
    </row>
    <row r="123" spans="1:14" x14ac:dyDescent="0.3">
      <c r="A123" s="1">
        <v>9</v>
      </c>
      <c r="B123" t="s">
        <v>211</v>
      </c>
      <c r="C123" t="s">
        <v>2473</v>
      </c>
      <c r="I123" t="str">
        <f t="shared" si="4"/>
        <v>N/A</v>
      </c>
      <c r="J123">
        <f t="shared" si="5"/>
        <v>3520000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775</v>
      </c>
      <c r="I125" t="str">
        <f t="shared" si="15"/>
        <v>N/A</v>
      </c>
      <c r="J125" t="str">
        <f t="shared" si="16"/>
        <v>2</v>
      </c>
      <c r="K125">
        <f t="shared" si="17"/>
        <v>0</v>
      </c>
      <c r="L125">
        <f t="shared" si="18"/>
        <v>0</v>
      </c>
      <c r="M125">
        <f t="shared" si="19"/>
        <v>0</v>
      </c>
      <c r="N125">
        <f t="shared" si="20"/>
        <v>0</v>
      </c>
    </row>
    <row r="126" spans="1:14" x14ac:dyDescent="0.3">
      <c r="A126" s="1">
        <v>1</v>
      </c>
      <c r="B126" t="s">
        <v>215</v>
      </c>
      <c r="C126" t="s">
        <v>2474</v>
      </c>
      <c r="I126" t="str">
        <f t="shared" si="15"/>
        <v>N/A</v>
      </c>
      <c r="J126">
        <f t="shared" si="16"/>
        <v>2.4400000000000002E-2</v>
      </c>
      <c r="K126">
        <f t="shared" si="17"/>
        <v>0</v>
      </c>
      <c r="L126">
        <f t="shared" si="18"/>
        <v>0</v>
      </c>
      <c r="M126">
        <f t="shared" si="19"/>
        <v>0</v>
      </c>
      <c r="N126">
        <f t="shared" si="20"/>
        <v>0</v>
      </c>
    </row>
    <row r="127" spans="1:14" x14ac:dyDescent="0.3">
      <c r="A127" s="1">
        <v>2</v>
      </c>
      <c r="B127" t="s">
        <v>217</v>
      </c>
      <c r="C127" t="s">
        <v>732</v>
      </c>
      <c r="I127" t="str">
        <f t="shared" si="15"/>
        <v>N/A</v>
      </c>
      <c r="J127" t="str">
        <f t="shared" si="16"/>
        <v>1.94</v>
      </c>
      <c r="K127">
        <f t="shared" si="17"/>
        <v>0</v>
      </c>
      <c r="L127">
        <f t="shared" si="18"/>
        <v>0</v>
      </c>
      <c r="M127">
        <f t="shared" si="19"/>
        <v>0</v>
      </c>
      <c r="N127">
        <f t="shared" si="20"/>
        <v>0</v>
      </c>
    </row>
    <row r="128" spans="1:14" x14ac:dyDescent="0.3">
      <c r="A128" s="1">
        <v>3</v>
      </c>
      <c r="B128" t="s">
        <v>219</v>
      </c>
      <c r="C128" t="s">
        <v>2475</v>
      </c>
      <c r="I128" t="str">
        <f t="shared" si="15"/>
        <v>N/A</v>
      </c>
      <c r="J128">
        <f t="shared" si="16"/>
        <v>2.3700000000000002E-2</v>
      </c>
      <c r="K128">
        <f t="shared" si="17"/>
        <v>0</v>
      </c>
      <c r="L128">
        <f t="shared" si="18"/>
        <v>0</v>
      </c>
      <c r="M128">
        <f t="shared" si="19"/>
        <v>0</v>
      </c>
      <c r="N128">
        <f t="shared" si="20"/>
        <v>0</v>
      </c>
    </row>
    <row r="129" spans="1:14" x14ac:dyDescent="0.3">
      <c r="A129" s="1">
        <v>4</v>
      </c>
      <c r="B129" t="s">
        <v>221</v>
      </c>
      <c r="C129" t="s">
        <v>2476</v>
      </c>
      <c r="I129" t="str">
        <f t="shared" si="15"/>
        <v>N/A</v>
      </c>
      <c r="J129" t="str">
        <f t="shared" si="16"/>
        <v>3.03</v>
      </c>
      <c r="K129">
        <f t="shared" si="17"/>
        <v>0</v>
      </c>
      <c r="L129">
        <f t="shared" si="18"/>
        <v>0</v>
      </c>
      <c r="M129">
        <f t="shared" si="19"/>
        <v>0</v>
      </c>
      <c r="N129">
        <f t="shared" si="20"/>
        <v>0</v>
      </c>
    </row>
    <row r="130" spans="1:14" x14ac:dyDescent="0.3">
      <c r="A130" s="1">
        <v>5</v>
      </c>
      <c r="B130" t="s">
        <v>223</v>
      </c>
      <c r="C130" t="s">
        <v>2477</v>
      </c>
      <c r="I130" t="str">
        <f t="shared" si="15"/>
        <v>N/A</v>
      </c>
      <c r="J130">
        <f t="shared" si="16"/>
        <v>0.45429999999999998</v>
      </c>
      <c r="K130">
        <f t="shared" si="17"/>
        <v>0</v>
      </c>
      <c r="L130">
        <f t="shared" si="18"/>
        <v>0</v>
      </c>
      <c r="M130">
        <f t="shared" si="19"/>
        <v>0</v>
      </c>
      <c r="N130">
        <f t="shared" si="20"/>
        <v>0</v>
      </c>
    </row>
    <row r="131" spans="1:14" x14ac:dyDescent="0.3">
      <c r="A131" s="1">
        <v>6</v>
      </c>
      <c r="B131" t="s">
        <v>225</v>
      </c>
      <c r="C131" t="s">
        <v>2478</v>
      </c>
      <c r="I131" t="str">
        <f t="shared" si="15"/>
        <v>N/A</v>
      </c>
      <c r="J131" t="str">
        <f t="shared" si="16"/>
        <v>Jun 14, 2017</v>
      </c>
      <c r="K131">
        <f t="shared" si="17"/>
        <v>0</v>
      </c>
      <c r="L131">
        <f t="shared" si="18"/>
        <v>0</v>
      </c>
      <c r="M131">
        <f t="shared" si="19"/>
        <v>0</v>
      </c>
      <c r="N131">
        <f t="shared" si="20"/>
        <v>0</v>
      </c>
    </row>
    <row r="132" spans="1:14" x14ac:dyDescent="0.3">
      <c r="A132" s="1">
        <v>7</v>
      </c>
      <c r="B132" t="s">
        <v>227</v>
      </c>
      <c r="C132" t="s">
        <v>1352</v>
      </c>
      <c r="I132" t="str">
        <f t="shared" si="15"/>
        <v>N/A</v>
      </c>
      <c r="J132" t="str">
        <f t="shared" si="16"/>
        <v>May 26, 2017</v>
      </c>
      <c r="K132">
        <f t="shared" si="17"/>
        <v>0</v>
      </c>
      <c r="L132">
        <f t="shared" si="18"/>
        <v>0</v>
      </c>
      <c r="M132">
        <f t="shared" si="19"/>
        <v>0</v>
      </c>
      <c r="N132">
        <f t="shared" si="20"/>
        <v>0</v>
      </c>
    </row>
    <row r="133" spans="1:14" x14ac:dyDescent="0.3">
      <c r="A133" s="1">
        <v>8</v>
      </c>
      <c r="B133" t="s">
        <v>229</v>
      </c>
      <c r="C133" t="s">
        <v>2479</v>
      </c>
      <c r="I133" t="str">
        <f t="shared" si="15"/>
        <v>N/A</v>
      </c>
      <c r="J133" t="str">
        <f t="shared" si="16"/>
        <v>2/1</v>
      </c>
      <c r="K133">
        <f t="shared" si="17"/>
        <v>0</v>
      </c>
      <c r="L133">
        <f t="shared" si="18"/>
        <v>0</v>
      </c>
      <c r="M133">
        <f t="shared" si="19"/>
        <v>0</v>
      </c>
      <c r="N133">
        <f t="shared" si="20"/>
        <v>0</v>
      </c>
    </row>
    <row r="134" spans="1:14" x14ac:dyDescent="0.3">
      <c r="A134" s="1">
        <v>9</v>
      </c>
      <c r="B134" t="s">
        <v>230</v>
      </c>
      <c r="C134" t="s">
        <v>2480</v>
      </c>
      <c r="I134" t="str">
        <f t="shared" si="15"/>
        <v>N/A</v>
      </c>
      <c r="J134" t="str">
        <f t="shared" si="16"/>
        <v>Dec 15, 1997</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2481</v>
      </c>
      <c r="C138" t="s">
        <v>2482</v>
      </c>
      <c r="D138" t="s">
        <v>2483</v>
      </c>
      <c r="F138">
        <v>52</v>
      </c>
      <c r="I138" t="str">
        <f t="shared" si="15"/>
        <v>N/A</v>
      </c>
      <c r="J138" t="str">
        <f t="shared" si="16"/>
        <v>Chairman, Chief Exec. Officer, Pres and Director of Bank of Hawali</v>
      </c>
      <c r="K138">
        <f t="shared" si="17"/>
        <v>2930000</v>
      </c>
      <c r="L138">
        <f t="shared" si="18"/>
        <v>0</v>
      </c>
      <c r="M138">
        <f t="shared" si="19"/>
        <v>52</v>
      </c>
      <c r="N138">
        <f t="shared" si="20"/>
        <v>0</v>
      </c>
    </row>
    <row r="139" spans="1:14" x14ac:dyDescent="0.3">
      <c r="A139" s="1">
        <v>1</v>
      </c>
      <c r="B139" t="s">
        <v>2484</v>
      </c>
      <c r="C139" t="s">
        <v>2485</v>
      </c>
      <c r="D139" t="s">
        <v>2486</v>
      </c>
      <c r="E139" t="s">
        <v>2487</v>
      </c>
      <c r="F139">
        <v>63</v>
      </c>
      <c r="I139" t="str">
        <f t="shared" si="15"/>
        <v>N/A</v>
      </c>
      <c r="J139" t="str">
        <f t="shared" si="16"/>
        <v>Vice Chairman, Chief Strategy Officer, Director and Director of Bank of Hawaii</v>
      </c>
      <c r="K139">
        <f t="shared" si="17"/>
        <v>1220000</v>
      </c>
      <c r="L139" t="str">
        <f t="shared" si="18"/>
        <v>423.43k</v>
      </c>
      <c r="M139">
        <f t="shared" si="19"/>
        <v>63</v>
      </c>
      <c r="N139">
        <f t="shared" si="20"/>
        <v>0</v>
      </c>
    </row>
    <row r="140" spans="1:14" x14ac:dyDescent="0.3">
      <c r="A140" s="1">
        <v>2</v>
      </c>
      <c r="B140" t="s">
        <v>2488</v>
      </c>
      <c r="C140" t="s">
        <v>2489</v>
      </c>
      <c r="D140" t="s">
        <v>2486</v>
      </c>
      <c r="F140">
        <v>68</v>
      </c>
      <c r="I140" t="str">
        <f t="shared" si="15"/>
        <v>N/A</v>
      </c>
      <c r="J140" t="str">
        <f t="shared" si="16"/>
        <v>Vice Chairman, Chief Admin. Officer, Gen. Counsel and Corp. Sec.</v>
      </c>
      <c r="K140">
        <f t="shared" si="17"/>
        <v>1220000</v>
      </c>
      <c r="L140">
        <f t="shared" si="18"/>
        <v>0</v>
      </c>
      <c r="M140">
        <f t="shared" si="19"/>
        <v>68</v>
      </c>
      <c r="N140">
        <f t="shared" si="20"/>
        <v>0</v>
      </c>
    </row>
    <row r="141" spans="1:14" x14ac:dyDescent="0.3">
      <c r="A141" s="1">
        <v>3</v>
      </c>
      <c r="B141" t="s">
        <v>2490</v>
      </c>
      <c r="C141" t="s">
        <v>2491</v>
      </c>
      <c r="D141" t="s">
        <v>241</v>
      </c>
      <c r="F141">
        <v>60</v>
      </c>
      <c r="I141" t="str">
        <f t="shared" si="15"/>
        <v>N/A</v>
      </c>
      <c r="J141" t="str">
        <f t="shared" si="16"/>
        <v>Vice Chairman and Chief Risk Officer</v>
      </c>
      <c r="K141">
        <f t="shared" si="17"/>
        <v>1200000</v>
      </c>
      <c r="L141">
        <f t="shared" si="18"/>
        <v>0</v>
      </c>
      <c r="M141">
        <f t="shared" si="19"/>
        <v>60</v>
      </c>
      <c r="N141">
        <f t="shared" si="20"/>
        <v>0</v>
      </c>
    </row>
    <row r="142" spans="1:14" x14ac:dyDescent="0.3">
      <c r="A142" s="1">
        <v>4</v>
      </c>
      <c r="B142" t="s">
        <v>2492</v>
      </c>
      <c r="C142" t="s">
        <v>2493</v>
      </c>
      <c r="D142" t="s">
        <v>2494</v>
      </c>
      <c r="F142">
        <v>62</v>
      </c>
      <c r="I142" t="str">
        <f t="shared" si="15"/>
        <v>N/A</v>
      </c>
      <c r="J142" t="str">
        <f t="shared" si="16"/>
        <v>Vice Chairman and Chief Commercial Officer</v>
      </c>
      <c r="K142" t="str">
        <f t="shared" si="17"/>
        <v>981.22k</v>
      </c>
      <c r="L142">
        <f t="shared" si="18"/>
        <v>0</v>
      </c>
      <c r="M142">
        <f t="shared" si="19"/>
        <v>62</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2495</v>
      </c>
      <c r="D145" t="s">
        <v>2496</v>
      </c>
      <c r="E145" t="s">
        <v>2497</v>
      </c>
      <c r="F145" t="s">
        <v>2498</v>
      </c>
      <c r="G145" t="s">
        <v>2499</v>
      </c>
      <c r="I145" t="str">
        <f t="shared" si="15"/>
        <v>N/A</v>
      </c>
      <c r="J145">
        <f t="shared" si="16"/>
        <v>427290000</v>
      </c>
      <c r="K145">
        <f t="shared" si="17"/>
        <v>396010000</v>
      </c>
      <c r="L145">
        <f t="shared" si="18"/>
        <v>423570000</v>
      </c>
      <c r="M145">
        <f t="shared" si="19"/>
        <v>432110000</v>
      </c>
      <c r="N145">
        <f t="shared" si="20"/>
        <v>457900000</v>
      </c>
    </row>
    <row r="146" spans="1:14" x14ac:dyDescent="0.3">
      <c r="A146" s="1">
        <v>1</v>
      </c>
      <c r="B146" t="s">
        <v>1871</v>
      </c>
      <c r="C146" t="s">
        <v>2500</v>
      </c>
      <c r="D146" t="s">
        <v>2501</v>
      </c>
      <c r="E146" t="s">
        <v>2502</v>
      </c>
      <c r="F146" t="s">
        <v>2503</v>
      </c>
      <c r="G146" t="s">
        <v>2504</v>
      </c>
      <c r="I146" t="str">
        <f t="shared" si="15"/>
        <v>N/A</v>
      </c>
      <c r="J146">
        <f t="shared" si="16"/>
        <v>257899999.99999997</v>
      </c>
      <c r="K146">
        <f t="shared" si="17"/>
        <v>253280000</v>
      </c>
      <c r="L146">
        <f t="shared" si="18"/>
        <v>267410000.00000003</v>
      </c>
      <c r="M146">
        <f t="shared" si="19"/>
        <v>298520000</v>
      </c>
      <c r="N146">
        <f t="shared" si="20"/>
        <v>333240000</v>
      </c>
    </row>
    <row r="147" spans="1:14" x14ac:dyDescent="0.3">
      <c r="A147" s="1">
        <v>2</v>
      </c>
      <c r="B147" t="s">
        <v>1877</v>
      </c>
      <c r="C147" t="s">
        <v>2505</v>
      </c>
      <c r="D147" t="s">
        <v>2326</v>
      </c>
      <c r="E147" t="s">
        <v>2506</v>
      </c>
      <c r="F147" t="s">
        <v>1907</v>
      </c>
      <c r="G147" t="s">
        <v>2507</v>
      </c>
      <c r="I147" t="str">
        <f t="shared" si="15"/>
        <v>N/A</v>
      </c>
      <c r="J147" t="str">
        <f t="shared" si="16"/>
        <v>533000</v>
      </c>
      <c r="K147" t="str">
        <f t="shared" si="17"/>
        <v>415000</v>
      </c>
      <c r="L147" t="str">
        <f t="shared" si="18"/>
        <v>673000</v>
      </c>
      <c r="M147">
        <f t="shared" si="19"/>
        <v>1130000</v>
      </c>
      <c r="N147">
        <f t="shared" si="20"/>
        <v>2860000</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2508</v>
      </c>
      <c r="D149" t="s">
        <v>2509</v>
      </c>
      <c r="E149" t="s">
        <v>2508</v>
      </c>
      <c r="F149" t="s">
        <v>2510</v>
      </c>
      <c r="G149" t="s">
        <v>2508</v>
      </c>
      <c r="I149" t="str">
        <f t="shared" si="15"/>
        <v>N/A</v>
      </c>
      <c r="J149" t="str">
        <f t="shared" si="16"/>
        <v>9000</v>
      </c>
      <c r="K149" t="str">
        <f t="shared" si="17"/>
        <v>10000</v>
      </c>
      <c r="L149" t="str">
        <f t="shared" si="18"/>
        <v>9000</v>
      </c>
      <c r="M149" t="str">
        <f t="shared" si="19"/>
        <v>8000</v>
      </c>
      <c r="N149" t="str">
        <f t="shared" si="20"/>
        <v>9000</v>
      </c>
    </row>
    <row r="150" spans="1:14" x14ac:dyDescent="0.3">
      <c r="A150" s="1">
        <v>5</v>
      </c>
      <c r="B150" t="s">
        <v>1885</v>
      </c>
      <c r="C150" t="s">
        <v>2511</v>
      </c>
      <c r="D150" t="s">
        <v>2512</v>
      </c>
      <c r="E150" t="s">
        <v>2513</v>
      </c>
      <c r="F150" t="s">
        <v>2514</v>
      </c>
      <c r="G150" t="s">
        <v>2515</v>
      </c>
      <c r="I150" t="str">
        <f t="shared" si="15"/>
        <v>N/A</v>
      </c>
      <c r="J150">
        <f t="shared" si="16"/>
        <v>168860000</v>
      </c>
      <c r="K150">
        <f t="shared" si="17"/>
        <v>142310000</v>
      </c>
      <c r="L150">
        <f t="shared" si="18"/>
        <v>155480000</v>
      </c>
      <c r="M150">
        <f t="shared" si="19"/>
        <v>132449999.99999999</v>
      </c>
      <c r="N150">
        <f t="shared" si="20"/>
        <v>121790000</v>
      </c>
    </row>
    <row r="151" spans="1:14" x14ac:dyDescent="0.3">
      <c r="A151" s="1">
        <v>6</v>
      </c>
      <c r="B151" t="s">
        <v>1890</v>
      </c>
      <c r="C151" t="s">
        <v>264</v>
      </c>
      <c r="D151" t="s">
        <v>2516</v>
      </c>
      <c r="E151" t="s">
        <v>2517</v>
      </c>
      <c r="F151" t="s">
        <v>2518</v>
      </c>
      <c r="G151" t="s">
        <v>2519</v>
      </c>
      <c r="I151" t="str">
        <f t="shared" si="15"/>
        <v>N/A</v>
      </c>
      <c r="J151" t="str">
        <f t="shared" si="16"/>
        <v>N/A</v>
      </c>
      <c r="K151">
        <f t="shared" si="17"/>
        <v>-7.3200000000000001E-2</v>
      </c>
      <c r="L151">
        <f t="shared" si="18"/>
        <v>6.9599999999999995E-2</v>
      </c>
      <c r="M151">
        <f t="shared" si="19"/>
        <v>2.0199999999999999E-2</v>
      </c>
      <c r="N151">
        <f t="shared" si="20"/>
        <v>5.9699999999999996E-2</v>
      </c>
    </row>
    <row r="152" spans="1:14" x14ac:dyDescent="0.3">
      <c r="A152" s="1">
        <v>7</v>
      </c>
      <c r="B152" t="s">
        <v>285</v>
      </c>
      <c r="C152" t="s">
        <v>2520</v>
      </c>
      <c r="D152" t="s">
        <v>2521</v>
      </c>
      <c r="E152" t="s">
        <v>2522</v>
      </c>
      <c r="F152" t="s">
        <v>2523</v>
      </c>
      <c r="G152" t="s">
        <v>2524</v>
      </c>
      <c r="I152" t="str">
        <f t="shared" si="15"/>
        <v>N/A</v>
      </c>
      <c r="J152">
        <f t="shared" si="16"/>
        <v>43220000</v>
      </c>
      <c r="K152">
        <f t="shared" si="17"/>
        <v>39600000</v>
      </c>
      <c r="L152">
        <f t="shared" si="18"/>
        <v>37980000</v>
      </c>
      <c r="M152">
        <f t="shared" si="19"/>
        <v>38020000</v>
      </c>
      <c r="N152">
        <f t="shared" si="20"/>
        <v>40320000</v>
      </c>
    </row>
    <row r="153" spans="1:14" x14ac:dyDescent="0.3">
      <c r="A153" s="1">
        <v>8</v>
      </c>
      <c r="B153" t="s">
        <v>1900</v>
      </c>
      <c r="C153" t="s">
        <v>2525</v>
      </c>
      <c r="D153" t="s">
        <v>1016</v>
      </c>
      <c r="E153" t="s">
        <v>2526</v>
      </c>
      <c r="F153" t="s">
        <v>2527</v>
      </c>
      <c r="G153" t="s">
        <v>1148</v>
      </c>
      <c r="I153" t="str">
        <f t="shared" si="15"/>
        <v>N/A</v>
      </c>
      <c r="J153">
        <f t="shared" si="16"/>
        <v>12380000</v>
      </c>
      <c r="K153">
        <f t="shared" si="17"/>
        <v>10140000</v>
      </c>
      <c r="L153">
        <f t="shared" si="18"/>
        <v>9530000</v>
      </c>
      <c r="M153">
        <f t="shared" si="19"/>
        <v>9630000</v>
      </c>
      <c r="N153">
        <f t="shared" si="20"/>
        <v>12650000</v>
      </c>
    </row>
    <row r="154" spans="1:14" x14ac:dyDescent="0.3">
      <c r="A154" s="1">
        <v>9</v>
      </c>
      <c r="B154" t="s">
        <v>1905</v>
      </c>
      <c r="C154" t="s">
        <v>2528</v>
      </c>
      <c r="D154" t="s">
        <v>2529</v>
      </c>
      <c r="E154" t="s">
        <v>582</v>
      </c>
      <c r="F154" t="s">
        <v>319</v>
      </c>
      <c r="G154" t="s">
        <v>2530</v>
      </c>
      <c r="I154" t="str">
        <f t="shared" si="15"/>
        <v>N/A</v>
      </c>
      <c r="J154">
        <f t="shared" si="16"/>
        <v>1920000</v>
      </c>
      <c r="K154">
        <f t="shared" si="17"/>
        <v>2570000</v>
      </c>
      <c r="L154">
        <f t="shared" si="18"/>
        <v>2530000</v>
      </c>
      <c r="M154">
        <f t="shared" si="19"/>
        <v>3020000</v>
      </c>
      <c r="N154">
        <f t="shared" si="20"/>
        <v>4260000</v>
      </c>
    </row>
    <row r="155" spans="1:14" x14ac:dyDescent="0.3">
      <c r="A155" s="1">
        <v>10</v>
      </c>
      <c r="B155" t="s">
        <v>1911</v>
      </c>
      <c r="C155" t="s">
        <v>2528</v>
      </c>
      <c r="D155" t="s">
        <v>2529</v>
      </c>
      <c r="E155" t="s">
        <v>582</v>
      </c>
      <c r="F155" t="s">
        <v>319</v>
      </c>
      <c r="G155" t="s">
        <v>2530</v>
      </c>
      <c r="I155" t="str">
        <f t="shared" si="15"/>
        <v>N/A</v>
      </c>
      <c r="J155">
        <f t="shared" si="16"/>
        <v>1920000</v>
      </c>
      <c r="K155">
        <f t="shared" si="17"/>
        <v>2570000</v>
      </c>
      <c r="L155">
        <f t="shared" si="18"/>
        <v>2530000</v>
      </c>
      <c r="M155">
        <f t="shared" si="19"/>
        <v>3020000</v>
      </c>
      <c r="N155">
        <f t="shared" si="20"/>
        <v>4260000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2531</v>
      </c>
      <c r="E158" t="s">
        <v>2532</v>
      </c>
      <c r="F158" t="s">
        <v>1928</v>
      </c>
      <c r="G158" t="s">
        <v>2533</v>
      </c>
      <c r="I158" t="str">
        <f t="shared" si="15"/>
        <v>N/A</v>
      </c>
      <c r="J158" t="str">
        <f t="shared" si="16"/>
        <v>N/A</v>
      </c>
      <c r="K158">
        <f t="shared" si="17"/>
        <v>-8.3800000000000013E-2</v>
      </c>
      <c r="L158">
        <f t="shared" si="18"/>
        <v>-4.0899999999999999E-2</v>
      </c>
      <c r="M158">
        <f t="shared" si="19"/>
        <v>1.1999999999999999E-3</v>
      </c>
      <c r="N158">
        <f t="shared" si="20"/>
        <v>6.0400000000000002E-2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2534</v>
      </c>
      <c r="D161" t="s">
        <v>2535</v>
      </c>
      <c r="E161" t="s">
        <v>2536</v>
      </c>
      <c r="F161" t="s">
        <v>2537</v>
      </c>
      <c r="G161" t="s">
        <v>2538</v>
      </c>
      <c r="I161" t="str">
        <f t="shared" si="15"/>
        <v>N/A</v>
      </c>
      <c r="J161">
        <f t="shared" si="16"/>
        <v>384080000</v>
      </c>
      <c r="K161">
        <f t="shared" si="17"/>
        <v>356410000</v>
      </c>
      <c r="L161">
        <f t="shared" si="18"/>
        <v>385590000</v>
      </c>
      <c r="M161">
        <f t="shared" si="19"/>
        <v>394090000</v>
      </c>
      <c r="N161">
        <f t="shared" si="20"/>
        <v>417580000</v>
      </c>
    </row>
    <row r="162" spans="1:14" x14ac:dyDescent="0.3">
      <c r="A162" s="1">
        <v>1</v>
      </c>
      <c r="B162" t="s">
        <v>1927</v>
      </c>
      <c r="C162" t="s">
        <v>264</v>
      </c>
      <c r="D162" t="s">
        <v>2539</v>
      </c>
      <c r="E162" t="s">
        <v>2540</v>
      </c>
      <c r="F162" t="s">
        <v>2541</v>
      </c>
      <c r="G162" t="s">
        <v>2542</v>
      </c>
      <c r="I162" t="str">
        <f t="shared" si="15"/>
        <v>N/A</v>
      </c>
      <c r="J162" t="str">
        <f t="shared" si="16"/>
        <v>N/A</v>
      </c>
      <c r="K162">
        <f t="shared" si="17"/>
        <v>-7.2000000000000008E-2</v>
      </c>
      <c r="L162">
        <f t="shared" si="18"/>
        <v>8.1900000000000001E-2</v>
      </c>
      <c r="M162">
        <f t="shared" si="19"/>
        <v>2.2000000000000002E-2</v>
      </c>
      <c r="N162">
        <f t="shared" si="20"/>
        <v>5.96E-2</v>
      </c>
    </row>
    <row r="163" spans="1:14" x14ac:dyDescent="0.3">
      <c r="A163" s="1">
        <v>2</v>
      </c>
      <c r="B163" t="s">
        <v>1932</v>
      </c>
      <c r="C163" t="s">
        <v>2543</v>
      </c>
      <c r="D163" t="s">
        <v>264</v>
      </c>
      <c r="E163" t="s">
        <v>2544</v>
      </c>
      <c r="F163" t="s">
        <v>2545</v>
      </c>
      <c r="G163" t="s">
        <v>2546</v>
      </c>
      <c r="I163" t="str">
        <f t="shared" si="15"/>
        <v>N/A</v>
      </c>
      <c r="J163" t="str">
        <f t="shared" si="16"/>
        <v>979000</v>
      </c>
      <c r="K163" t="str">
        <f t="shared" si="17"/>
        <v>N/A</v>
      </c>
      <c r="L163" t="str">
        <f t="shared" si="18"/>
        <v>(4.86M)</v>
      </c>
      <c r="M163">
        <f t="shared" si="19"/>
        <v>1000000</v>
      </c>
      <c r="N163">
        <f t="shared" si="20"/>
        <v>4750000</v>
      </c>
    </row>
    <row r="164" spans="1:14" x14ac:dyDescent="0.3">
      <c r="A164" s="1">
        <v>3</v>
      </c>
      <c r="B164" t="s">
        <v>1937</v>
      </c>
      <c r="C164" t="s">
        <v>264</v>
      </c>
      <c r="D164" t="s">
        <v>264</v>
      </c>
      <c r="E164" t="s">
        <v>264</v>
      </c>
      <c r="F164" t="s">
        <v>2547</v>
      </c>
      <c r="G164" t="s">
        <v>2548</v>
      </c>
      <c r="I164" t="str">
        <f t="shared" si="15"/>
        <v>N/A</v>
      </c>
      <c r="J164" t="str">
        <f t="shared" si="16"/>
        <v>N/A</v>
      </c>
      <c r="K164" t="str">
        <f t="shared" si="17"/>
        <v>N/A</v>
      </c>
      <c r="L164" t="str">
        <f t="shared" si="18"/>
        <v>N/A</v>
      </c>
      <c r="M164">
        <f t="shared" si="19"/>
        <v>1.2056</v>
      </c>
      <c r="N164">
        <f t="shared" si="20"/>
        <v>3.75</v>
      </c>
    </row>
    <row r="165" spans="1:14" x14ac:dyDescent="0.3">
      <c r="A165" s="1">
        <v>4</v>
      </c>
      <c r="B165" t="s">
        <v>1942</v>
      </c>
      <c r="C165" t="s">
        <v>2549</v>
      </c>
      <c r="D165" t="s">
        <v>2535</v>
      </c>
      <c r="E165" t="s">
        <v>2550</v>
      </c>
      <c r="F165" t="s">
        <v>2551</v>
      </c>
      <c r="G165" t="s">
        <v>2552</v>
      </c>
      <c r="I165" t="str">
        <f t="shared" si="15"/>
        <v>N/A</v>
      </c>
      <c r="J165">
        <f t="shared" si="16"/>
        <v>383100000</v>
      </c>
      <c r="K165">
        <f t="shared" si="17"/>
        <v>356410000</v>
      </c>
      <c r="L165">
        <f t="shared" si="18"/>
        <v>390460000</v>
      </c>
      <c r="M165">
        <f t="shared" si="19"/>
        <v>393090000</v>
      </c>
      <c r="N165">
        <f t="shared" si="20"/>
        <v>412830000</v>
      </c>
    </row>
    <row r="166" spans="1:14" x14ac:dyDescent="0.3">
      <c r="A166" s="1">
        <v>5</v>
      </c>
      <c r="B166" t="s">
        <v>1948</v>
      </c>
      <c r="C166" t="s">
        <v>264</v>
      </c>
      <c r="D166" t="s">
        <v>2553</v>
      </c>
      <c r="E166" t="s">
        <v>2554</v>
      </c>
      <c r="F166" t="s">
        <v>2555</v>
      </c>
      <c r="G166" t="s">
        <v>2556</v>
      </c>
      <c r="I166" t="str">
        <f t="shared" si="15"/>
        <v>N/A</v>
      </c>
      <c r="J166" t="str">
        <f t="shared" si="16"/>
        <v>N/A</v>
      </c>
      <c r="K166">
        <f t="shared" si="17"/>
        <v>-6.9699999999999998E-2</v>
      </c>
      <c r="L166">
        <f t="shared" si="18"/>
        <v>9.5500000000000015E-2</v>
      </c>
      <c r="M166">
        <f t="shared" si="19"/>
        <v>6.7000000000000002E-3</v>
      </c>
      <c r="N166">
        <f t="shared" si="20"/>
        <v>5.0199999999999995E-2</v>
      </c>
    </row>
    <row r="167" spans="1:14" x14ac:dyDescent="0.3">
      <c r="A167" s="1">
        <v>6</v>
      </c>
      <c r="B167" t="s">
        <v>1953</v>
      </c>
      <c r="C167" t="s">
        <v>264</v>
      </c>
      <c r="D167" t="s">
        <v>264</v>
      </c>
      <c r="E167" t="s">
        <v>264</v>
      </c>
      <c r="F167" t="s">
        <v>264</v>
      </c>
      <c r="G167" t="s">
        <v>2557</v>
      </c>
      <c r="I167" t="str">
        <f t="shared" si="15"/>
        <v>N/A</v>
      </c>
      <c r="J167" t="str">
        <f t="shared" si="16"/>
        <v>N/A</v>
      </c>
      <c r="K167" t="str">
        <f t="shared" si="17"/>
        <v>N/A</v>
      </c>
      <c r="L167" t="str">
        <f t="shared" si="18"/>
        <v>N/A</v>
      </c>
      <c r="M167" t="str">
        <f t="shared" si="19"/>
        <v>N/A</v>
      </c>
      <c r="N167">
        <f t="shared" si="20"/>
        <v>2.8300000000000002E-2</v>
      </c>
    </row>
    <row r="168" spans="1:14" x14ac:dyDescent="0.3">
      <c r="A168" s="1">
        <v>7</v>
      </c>
      <c r="B168" t="s">
        <v>1955</v>
      </c>
      <c r="C168" t="s">
        <v>2558</v>
      </c>
      <c r="D168" t="s">
        <v>2559</v>
      </c>
      <c r="E168" t="s">
        <v>2560</v>
      </c>
      <c r="F168" t="s">
        <v>2561</v>
      </c>
      <c r="G168" t="s">
        <v>2562</v>
      </c>
      <c r="I168" t="str">
        <f t="shared" si="15"/>
        <v>N/A</v>
      </c>
      <c r="J168">
        <f t="shared" si="16"/>
        <v>152210000</v>
      </c>
      <c r="K168">
        <f t="shared" si="17"/>
        <v>170940000</v>
      </c>
      <c r="L168">
        <f t="shared" si="18"/>
        <v>169170000</v>
      </c>
      <c r="M168">
        <f t="shared" si="19"/>
        <v>179800000</v>
      </c>
      <c r="N168">
        <f t="shared" si="20"/>
        <v>181820000</v>
      </c>
    </row>
    <row r="169" spans="1:14" x14ac:dyDescent="0.3">
      <c r="A169" s="1">
        <v>8</v>
      </c>
      <c r="B169" t="s">
        <v>1960</v>
      </c>
      <c r="C169" t="s">
        <v>2563</v>
      </c>
      <c r="D169" t="s">
        <v>2564</v>
      </c>
      <c r="E169" t="s">
        <v>2565</v>
      </c>
      <c r="F169" t="s">
        <v>2566</v>
      </c>
      <c r="G169" t="s">
        <v>2567</v>
      </c>
      <c r="I169" t="str">
        <f t="shared" si="15"/>
        <v>N/A</v>
      </c>
      <c r="J169" t="str">
        <f t="shared" si="16"/>
        <v>412000</v>
      </c>
      <c r="K169">
        <f t="shared" si="17"/>
        <v>8390000</v>
      </c>
      <c r="L169">
        <f t="shared" si="18"/>
        <v>8770000</v>
      </c>
      <c r="M169">
        <f t="shared" si="19"/>
        <v>8020000</v>
      </c>
      <c r="N169">
        <f t="shared" si="20"/>
        <v>10200000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2568</v>
      </c>
      <c r="D171" t="s">
        <v>2569</v>
      </c>
      <c r="E171" t="s">
        <v>2570</v>
      </c>
      <c r="F171" t="s">
        <v>2571</v>
      </c>
      <c r="G171" t="s">
        <v>2572</v>
      </c>
      <c r="I171" t="str">
        <f t="shared" si="15"/>
        <v>N/A</v>
      </c>
      <c r="J171">
        <f t="shared" si="16"/>
        <v>119160000</v>
      </c>
      <c r="K171">
        <f t="shared" si="17"/>
        <v>132639999.99999999</v>
      </c>
      <c r="L171">
        <f t="shared" si="18"/>
        <v>141580000</v>
      </c>
      <c r="M171">
        <f t="shared" si="19"/>
        <v>141010000</v>
      </c>
      <c r="N171">
        <f t="shared" si="20"/>
        <v>133550000.00000001</v>
      </c>
    </row>
    <row r="172" spans="1:14" x14ac:dyDescent="0.3">
      <c r="A172" s="1">
        <v>11</v>
      </c>
      <c r="B172" t="s">
        <v>273</v>
      </c>
      <c r="C172" t="s">
        <v>2573</v>
      </c>
      <c r="D172" t="s">
        <v>1479</v>
      </c>
      <c r="E172" t="s">
        <v>2574</v>
      </c>
      <c r="F172" t="s">
        <v>2575</v>
      </c>
      <c r="G172" t="s">
        <v>2576</v>
      </c>
      <c r="I172" t="str">
        <f t="shared" si="15"/>
        <v>N/A</v>
      </c>
      <c r="J172">
        <f t="shared" si="16"/>
        <v>73930000</v>
      </c>
      <c r="K172">
        <f t="shared" si="17"/>
        <v>84710000</v>
      </c>
      <c r="L172">
        <f t="shared" si="18"/>
        <v>93790000</v>
      </c>
      <c r="M172">
        <f t="shared" si="19"/>
        <v>93320000</v>
      </c>
      <c r="N172">
        <f t="shared" si="20"/>
        <v>87350000</v>
      </c>
    </row>
    <row r="173" spans="1:14" x14ac:dyDescent="0.3">
      <c r="A173" s="1">
        <v>12</v>
      </c>
      <c r="B173" t="s">
        <v>1969</v>
      </c>
      <c r="C173" t="s">
        <v>2577</v>
      </c>
      <c r="D173" t="s">
        <v>704</v>
      </c>
      <c r="E173" t="s">
        <v>2578</v>
      </c>
      <c r="F173" t="s">
        <v>2579</v>
      </c>
      <c r="G173" t="s">
        <v>2580</v>
      </c>
      <c r="I173" t="str">
        <f t="shared" si="15"/>
        <v>N/A</v>
      </c>
      <c r="J173">
        <f t="shared" si="16"/>
        <v>16640000</v>
      </c>
      <c r="K173">
        <f t="shared" si="17"/>
        <v>21210000</v>
      </c>
      <c r="L173">
        <f t="shared" si="18"/>
        <v>16420000.000000002</v>
      </c>
      <c r="M173">
        <f t="shared" si="19"/>
        <v>24860000</v>
      </c>
      <c r="N173">
        <f t="shared" si="20"/>
        <v>26260000</v>
      </c>
    </row>
    <row r="174" spans="1:14" x14ac:dyDescent="0.3">
      <c r="A174" s="1">
        <v>13</v>
      </c>
      <c r="B174" t="s">
        <v>1974</v>
      </c>
      <c r="C174" t="s">
        <v>2581</v>
      </c>
      <c r="D174" t="s">
        <v>2582</v>
      </c>
      <c r="E174" t="s">
        <v>2583</v>
      </c>
      <c r="F174" t="s">
        <v>2584</v>
      </c>
      <c r="G174" t="s">
        <v>2585</v>
      </c>
      <c r="I174" t="str">
        <f t="shared" si="15"/>
        <v>N/A</v>
      </c>
      <c r="J174">
        <f t="shared" si="16"/>
        <v>295250000</v>
      </c>
      <c r="K174">
        <f t="shared" si="17"/>
        <v>313190000</v>
      </c>
      <c r="L174">
        <f t="shared" si="18"/>
        <v>321990000</v>
      </c>
      <c r="M174">
        <f t="shared" si="19"/>
        <v>341680000</v>
      </c>
      <c r="N174">
        <f t="shared" si="20"/>
        <v>335050000</v>
      </c>
    </row>
    <row r="175" spans="1:14" x14ac:dyDescent="0.3">
      <c r="A175" s="1">
        <v>14</v>
      </c>
      <c r="B175" t="s">
        <v>1980</v>
      </c>
      <c r="C175" t="s">
        <v>2586</v>
      </c>
      <c r="D175" t="s">
        <v>2587</v>
      </c>
      <c r="E175" t="s">
        <v>2588</v>
      </c>
      <c r="F175" t="s">
        <v>2589</v>
      </c>
      <c r="G175" t="s">
        <v>2590</v>
      </c>
      <c r="I175" t="str">
        <f t="shared" si="15"/>
        <v>N/A</v>
      </c>
      <c r="J175">
        <f t="shared" si="16"/>
        <v>191950000</v>
      </c>
      <c r="K175">
        <f t="shared" si="17"/>
        <v>189760000</v>
      </c>
      <c r="L175">
        <f t="shared" si="18"/>
        <v>190900000</v>
      </c>
      <c r="M175">
        <f t="shared" si="19"/>
        <v>199650000</v>
      </c>
      <c r="N175">
        <f t="shared" si="20"/>
        <v>207940000</v>
      </c>
    </row>
    <row r="176" spans="1:14" x14ac:dyDescent="0.3">
      <c r="A176" s="1">
        <v>15</v>
      </c>
      <c r="B176" t="s">
        <v>1986</v>
      </c>
      <c r="C176" t="s">
        <v>2591</v>
      </c>
      <c r="D176" t="s">
        <v>2592</v>
      </c>
      <c r="E176" t="s">
        <v>2593</v>
      </c>
      <c r="F176" t="s">
        <v>2594</v>
      </c>
      <c r="G176" t="s">
        <v>2595</v>
      </c>
      <c r="I176" t="str">
        <f t="shared" si="15"/>
        <v>N/A</v>
      </c>
      <c r="J176">
        <f t="shared" si="16"/>
        <v>61590000</v>
      </c>
      <c r="K176">
        <f t="shared" si="17"/>
        <v>57110000</v>
      </c>
      <c r="L176">
        <f t="shared" si="18"/>
        <v>55780000</v>
      </c>
      <c r="M176">
        <f t="shared" si="19"/>
        <v>50380000</v>
      </c>
      <c r="N176">
        <f t="shared" si="20"/>
        <v>50830000</v>
      </c>
    </row>
    <row r="177" spans="1:14" x14ac:dyDescent="0.3">
      <c r="A177" s="1">
        <v>16</v>
      </c>
      <c r="B177" t="s">
        <v>297</v>
      </c>
      <c r="C177" t="s">
        <v>2596</v>
      </c>
      <c r="D177" t="s">
        <v>2597</v>
      </c>
      <c r="E177" t="s">
        <v>2598</v>
      </c>
      <c r="F177" t="s">
        <v>2599</v>
      </c>
      <c r="G177" t="s">
        <v>2600</v>
      </c>
      <c r="I177" t="str">
        <f t="shared" si="15"/>
        <v>N/A</v>
      </c>
      <c r="J177">
        <f t="shared" si="16"/>
        <v>65830000</v>
      </c>
      <c r="K177">
        <f t="shared" si="17"/>
        <v>71970000</v>
      </c>
      <c r="L177">
        <f t="shared" si="18"/>
        <v>67780000</v>
      </c>
      <c r="M177">
        <f t="shared" si="19"/>
        <v>85290000</v>
      </c>
      <c r="N177">
        <f t="shared" si="20"/>
        <v>78940000</v>
      </c>
    </row>
    <row r="178" spans="1:14" x14ac:dyDescent="0.3">
      <c r="A178" s="1">
        <v>17</v>
      </c>
      <c r="B178" t="s">
        <v>300</v>
      </c>
      <c r="C178" t="s">
        <v>2601</v>
      </c>
      <c r="D178" t="s">
        <v>2602</v>
      </c>
      <c r="E178" t="s">
        <v>2603</v>
      </c>
      <c r="F178" t="s">
        <v>2604</v>
      </c>
      <c r="G178" t="s">
        <v>2605</v>
      </c>
      <c r="I178" t="str">
        <f t="shared" si="15"/>
        <v>N/A</v>
      </c>
      <c r="J178">
        <f t="shared" si="16"/>
        <v>240060000</v>
      </c>
      <c r="K178">
        <f t="shared" si="17"/>
        <v>214160000</v>
      </c>
      <c r="L178">
        <f t="shared" si="18"/>
        <v>237640000</v>
      </c>
      <c r="M178">
        <f t="shared" si="19"/>
        <v>231200000</v>
      </c>
      <c r="N178">
        <f t="shared" si="20"/>
        <v>259589999.99999997</v>
      </c>
    </row>
    <row r="179" spans="1:14" x14ac:dyDescent="0.3">
      <c r="A179" s="1">
        <v>18</v>
      </c>
      <c r="B179" t="s">
        <v>306</v>
      </c>
      <c r="C179" t="s">
        <v>264</v>
      </c>
      <c r="D179" t="s">
        <v>2606</v>
      </c>
      <c r="E179" t="s">
        <v>2607</v>
      </c>
      <c r="F179" t="s">
        <v>2608</v>
      </c>
      <c r="G179" t="s">
        <v>2609</v>
      </c>
      <c r="I179" t="str">
        <f t="shared" si="15"/>
        <v>N/A</v>
      </c>
      <c r="J179" t="str">
        <f t="shared" si="16"/>
        <v>N/A</v>
      </c>
      <c r="K179">
        <f t="shared" si="17"/>
        <v>-0.1079</v>
      </c>
      <c r="L179">
        <f t="shared" si="18"/>
        <v>0.10960000000000002</v>
      </c>
      <c r="M179">
        <f t="shared" si="19"/>
        <v>-2.7099999999999999E-2</v>
      </c>
      <c r="N179">
        <f t="shared" si="20"/>
        <v>0.12279999999999999</v>
      </c>
    </row>
    <row r="180" spans="1:14" x14ac:dyDescent="0.3">
      <c r="A180" s="1">
        <v>19</v>
      </c>
      <c r="B180" t="s">
        <v>2003</v>
      </c>
      <c r="C180" t="s">
        <v>264</v>
      </c>
      <c r="D180" t="s">
        <v>264</v>
      </c>
      <c r="E180" t="s">
        <v>264</v>
      </c>
      <c r="F180" t="s">
        <v>264</v>
      </c>
      <c r="G180" t="s">
        <v>2610</v>
      </c>
      <c r="I180" t="str">
        <f t="shared" si="15"/>
        <v>N/A</v>
      </c>
      <c r="J180" t="str">
        <f t="shared" si="16"/>
        <v>N/A</v>
      </c>
      <c r="K180" t="str">
        <f t="shared" si="17"/>
        <v>N/A</v>
      </c>
      <c r="L180" t="str">
        <f t="shared" si="18"/>
        <v>N/A</v>
      </c>
      <c r="M180" t="str">
        <f t="shared" si="19"/>
        <v>N/A</v>
      </c>
      <c r="N180">
        <f t="shared" si="20"/>
        <v>0.40579999999999999</v>
      </c>
    </row>
    <row r="181" spans="1:14" x14ac:dyDescent="0.3">
      <c r="A181" s="1">
        <v>20</v>
      </c>
      <c r="B181" t="s">
        <v>311</v>
      </c>
      <c r="C181" t="s">
        <v>2611</v>
      </c>
      <c r="D181" t="s">
        <v>264</v>
      </c>
      <c r="E181" t="s">
        <v>264</v>
      </c>
      <c r="F181" t="s">
        <v>264</v>
      </c>
      <c r="G181" t="s">
        <v>264</v>
      </c>
      <c r="I181" t="str">
        <f t="shared" si="15"/>
        <v>N/A</v>
      </c>
      <c r="J181">
        <f t="shared" si="16"/>
        <v>3340000</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2611</v>
      </c>
      <c r="D183" t="s">
        <v>264</v>
      </c>
      <c r="E183" t="s">
        <v>264</v>
      </c>
      <c r="F183" t="s">
        <v>264</v>
      </c>
      <c r="G183" t="s">
        <v>264</v>
      </c>
      <c r="I183" t="str">
        <f t="shared" si="15"/>
        <v>N/A</v>
      </c>
      <c r="J183">
        <f t="shared" si="16"/>
        <v>3340000</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859</v>
      </c>
      <c r="D185" t="s">
        <v>264</v>
      </c>
      <c r="E185" t="s">
        <v>264</v>
      </c>
      <c r="F185" t="s">
        <v>264</v>
      </c>
      <c r="G185" t="s">
        <v>264</v>
      </c>
      <c r="I185" t="str">
        <f t="shared" si="15"/>
        <v>N/A</v>
      </c>
      <c r="J185">
        <f t="shared" si="16"/>
        <v>1100000</v>
      </c>
      <c r="K185" t="str">
        <f t="shared" si="17"/>
        <v>N/A</v>
      </c>
      <c r="L185" t="str">
        <f t="shared" si="18"/>
        <v>N/A</v>
      </c>
      <c r="M185" t="str">
        <f t="shared" si="19"/>
        <v>N/A</v>
      </c>
      <c r="N185" t="str">
        <f t="shared" si="20"/>
        <v>N/A</v>
      </c>
    </row>
    <row r="186" spans="1:14" x14ac:dyDescent="0.3">
      <c r="A186" s="1">
        <v>25</v>
      </c>
      <c r="B186" t="s">
        <v>322</v>
      </c>
      <c r="C186" t="s">
        <v>2612</v>
      </c>
      <c r="D186" t="s">
        <v>2602</v>
      </c>
      <c r="E186" t="s">
        <v>2603</v>
      </c>
      <c r="F186" t="s">
        <v>2604</v>
      </c>
      <c r="G186" t="s">
        <v>2605</v>
      </c>
      <c r="I186" t="str">
        <f t="shared" si="15"/>
        <v>N/A</v>
      </c>
      <c r="J186">
        <f t="shared" si="16"/>
        <v>242290000</v>
      </c>
      <c r="K186">
        <f t="shared" si="17"/>
        <v>214160000</v>
      </c>
      <c r="L186">
        <f t="shared" si="18"/>
        <v>237640000</v>
      </c>
      <c r="M186">
        <f t="shared" si="19"/>
        <v>231200000</v>
      </c>
      <c r="N186">
        <f t="shared" si="20"/>
        <v>259589999.99999997</v>
      </c>
    </row>
    <row r="187" spans="1:14" x14ac:dyDescent="0.3">
      <c r="A187" s="1">
        <v>26</v>
      </c>
      <c r="B187" t="s">
        <v>326</v>
      </c>
      <c r="C187" t="s">
        <v>264</v>
      </c>
      <c r="D187" t="s">
        <v>841</v>
      </c>
      <c r="E187" t="s">
        <v>2607</v>
      </c>
      <c r="F187" t="s">
        <v>2608</v>
      </c>
      <c r="G187" t="s">
        <v>2609</v>
      </c>
      <c r="I187" t="str">
        <f t="shared" si="15"/>
        <v>N/A</v>
      </c>
      <c r="J187" t="str">
        <f t="shared" si="16"/>
        <v>N/A</v>
      </c>
      <c r="K187">
        <f t="shared" si="17"/>
        <v>-0.11609999999999999</v>
      </c>
      <c r="L187">
        <f t="shared" si="18"/>
        <v>0.10960000000000002</v>
      </c>
      <c r="M187">
        <f t="shared" si="19"/>
        <v>-2.7099999999999999E-2</v>
      </c>
      <c r="N187">
        <f t="shared" si="20"/>
        <v>0.12279999999999999</v>
      </c>
    </row>
    <row r="188" spans="1:14" x14ac:dyDescent="0.3">
      <c r="A188" s="1">
        <v>27</v>
      </c>
      <c r="B188" t="s">
        <v>330</v>
      </c>
      <c r="C188" t="s">
        <v>264</v>
      </c>
      <c r="D188" t="s">
        <v>264</v>
      </c>
      <c r="E188" t="s">
        <v>264</v>
      </c>
      <c r="F188" t="s">
        <v>264</v>
      </c>
      <c r="G188" t="s">
        <v>2610</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0.40579999999999999</v>
      </c>
    </row>
    <row r="189" spans="1:14" x14ac:dyDescent="0.3">
      <c r="A189" s="1">
        <v>28</v>
      </c>
      <c r="B189" t="s">
        <v>332</v>
      </c>
      <c r="C189" t="s">
        <v>2613</v>
      </c>
      <c r="D189" t="s">
        <v>2614</v>
      </c>
      <c r="E189" t="s">
        <v>2615</v>
      </c>
      <c r="F189" t="s">
        <v>2616</v>
      </c>
      <c r="G189" t="s">
        <v>2617</v>
      </c>
      <c r="I189" t="str">
        <f t="shared" si="21"/>
        <v>N/A</v>
      </c>
      <c r="J189">
        <f t="shared" si="22"/>
        <v>76210000</v>
      </c>
      <c r="K189">
        <f t="shared" si="23"/>
        <v>63660000</v>
      </c>
      <c r="L189">
        <f t="shared" si="24"/>
        <v>74600000</v>
      </c>
      <c r="M189">
        <f t="shared" si="25"/>
        <v>70500000</v>
      </c>
      <c r="N189">
        <f t="shared" si="26"/>
        <v>78130000</v>
      </c>
    </row>
    <row r="190" spans="1:14" x14ac:dyDescent="0.3">
      <c r="A190" s="1">
        <v>29</v>
      </c>
      <c r="B190" t="s">
        <v>333</v>
      </c>
      <c r="C190" t="s">
        <v>2618</v>
      </c>
      <c r="D190" t="s">
        <v>2619</v>
      </c>
      <c r="E190" t="s">
        <v>2620</v>
      </c>
      <c r="F190" t="s">
        <v>2621</v>
      </c>
      <c r="G190" t="s">
        <v>2622</v>
      </c>
      <c r="I190" t="str">
        <f t="shared" si="21"/>
        <v>N/A</v>
      </c>
      <c r="J190">
        <f t="shared" si="22"/>
        <v>90330000</v>
      </c>
      <c r="K190">
        <f t="shared" si="23"/>
        <v>59440000</v>
      </c>
      <c r="L190">
        <f t="shared" si="24"/>
        <v>79810000</v>
      </c>
      <c r="M190">
        <f t="shared" si="25"/>
        <v>77020000</v>
      </c>
      <c r="N190">
        <f t="shared" si="26"/>
        <v>70950000</v>
      </c>
    </row>
    <row r="191" spans="1:14" x14ac:dyDescent="0.3">
      <c r="A191" s="1">
        <v>30</v>
      </c>
      <c r="B191" t="s">
        <v>334</v>
      </c>
      <c r="C191" t="s">
        <v>2623</v>
      </c>
      <c r="D191" t="s">
        <v>2624</v>
      </c>
      <c r="E191" t="s">
        <v>264</v>
      </c>
      <c r="F191" t="s">
        <v>264</v>
      </c>
      <c r="G191" t="s">
        <v>264</v>
      </c>
      <c r="I191" t="str">
        <f t="shared" si="21"/>
        <v>N/A</v>
      </c>
      <c r="J191">
        <f t="shared" si="22"/>
        <v>2670000</v>
      </c>
      <c r="K191">
        <f t="shared" si="23"/>
        <v>3720000</v>
      </c>
      <c r="L191" t="str">
        <f t="shared" si="24"/>
        <v>N/A</v>
      </c>
      <c r="M191" t="str">
        <f t="shared" si="25"/>
        <v>N/A</v>
      </c>
      <c r="N191" t="str">
        <f t="shared" si="26"/>
        <v>N/A</v>
      </c>
    </row>
    <row r="192" spans="1:14" x14ac:dyDescent="0.3">
      <c r="A192" s="1">
        <v>31</v>
      </c>
      <c r="B192" t="s">
        <v>335</v>
      </c>
      <c r="C192" t="s">
        <v>1165</v>
      </c>
      <c r="D192" t="s">
        <v>2625</v>
      </c>
      <c r="E192" t="s">
        <v>2626</v>
      </c>
      <c r="F192" t="s">
        <v>2627</v>
      </c>
      <c r="G192" t="s">
        <v>2628</v>
      </c>
      <c r="I192" t="str">
        <f t="shared" si="21"/>
        <v>N/A</v>
      </c>
      <c r="J192" t="str">
        <f t="shared" si="22"/>
        <v>(16.78M)</v>
      </c>
      <c r="K192" t="str">
        <f t="shared" si="23"/>
        <v>503000</v>
      </c>
      <c r="L192" t="str">
        <f t="shared" si="24"/>
        <v>(5.21M)</v>
      </c>
      <c r="M192" t="str">
        <f t="shared" si="25"/>
        <v>(6.52M)</v>
      </c>
      <c r="N192">
        <f t="shared" si="26"/>
        <v>7190000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2629</v>
      </c>
      <c r="D197" t="s">
        <v>2630</v>
      </c>
      <c r="E197" t="s">
        <v>2413</v>
      </c>
      <c r="F197" t="s">
        <v>2631</v>
      </c>
      <c r="G197" t="s">
        <v>2632</v>
      </c>
      <c r="I197" t="str">
        <f t="shared" si="21"/>
        <v>N/A</v>
      </c>
      <c r="J197">
        <f t="shared" si="22"/>
        <v>166080000</v>
      </c>
      <c r="K197">
        <f t="shared" si="23"/>
        <v>150500000</v>
      </c>
      <c r="L197">
        <f t="shared" si="24"/>
        <v>163040000</v>
      </c>
      <c r="M197">
        <f t="shared" si="25"/>
        <v>160700000</v>
      </c>
      <c r="N197">
        <f t="shared" si="26"/>
        <v>181460000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2629</v>
      </c>
      <c r="D199" t="s">
        <v>2630</v>
      </c>
      <c r="E199" t="s">
        <v>2413</v>
      </c>
      <c r="F199" t="s">
        <v>2631</v>
      </c>
      <c r="G199" t="s">
        <v>2632</v>
      </c>
      <c r="I199" t="str">
        <f t="shared" si="21"/>
        <v>N/A</v>
      </c>
      <c r="J199">
        <f t="shared" si="22"/>
        <v>166080000</v>
      </c>
      <c r="K199">
        <f t="shared" si="23"/>
        <v>150500000</v>
      </c>
      <c r="L199">
        <f t="shared" si="24"/>
        <v>163040000</v>
      </c>
      <c r="M199">
        <f t="shared" si="25"/>
        <v>160700000</v>
      </c>
      <c r="N199">
        <f t="shared" si="26"/>
        <v>181460000</v>
      </c>
    </row>
    <row r="200" spans="1:14" x14ac:dyDescent="0.3">
      <c r="A200" s="1">
        <v>39</v>
      </c>
      <c r="B200" t="s">
        <v>353</v>
      </c>
      <c r="C200" t="s">
        <v>264</v>
      </c>
      <c r="D200" t="s">
        <v>2633</v>
      </c>
      <c r="E200" t="s">
        <v>2634</v>
      </c>
      <c r="F200" t="s">
        <v>2635</v>
      </c>
      <c r="G200" t="s">
        <v>2636</v>
      </c>
      <c r="I200" t="str">
        <f t="shared" si="21"/>
        <v>N/A</v>
      </c>
      <c r="J200" t="str">
        <f t="shared" si="22"/>
        <v>N/A</v>
      </c>
      <c r="K200">
        <f t="shared" si="23"/>
        <v>-9.3800000000000008E-2</v>
      </c>
      <c r="L200">
        <f t="shared" si="24"/>
        <v>8.3299999999999999E-2</v>
      </c>
      <c r="M200">
        <f t="shared" si="25"/>
        <v>-1.43E-2</v>
      </c>
      <c r="N200">
        <f t="shared" si="26"/>
        <v>0.12920000000000001</v>
      </c>
    </row>
    <row r="201" spans="1:14" x14ac:dyDescent="0.3">
      <c r="A201" s="1">
        <v>40</v>
      </c>
      <c r="B201" t="s">
        <v>358</v>
      </c>
      <c r="C201" t="s">
        <v>264</v>
      </c>
      <c r="D201" t="s">
        <v>264</v>
      </c>
      <c r="E201" t="s">
        <v>264</v>
      </c>
      <c r="F201" t="s">
        <v>264</v>
      </c>
      <c r="G201" t="s">
        <v>2637</v>
      </c>
      <c r="I201" t="str">
        <f t="shared" si="21"/>
        <v>N/A</v>
      </c>
      <c r="J201" t="str">
        <f t="shared" si="22"/>
        <v>N/A</v>
      </c>
      <c r="K201" t="str">
        <f t="shared" si="23"/>
        <v>N/A</v>
      </c>
      <c r="L201" t="str">
        <f t="shared" si="24"/>
        <v>N/A</v>
      </c>
      <c r="M201" t="str">
        <f t="shared" si="25"/>
        <v>N/A</v>
      </c>
      <c r="N201">
        <f t="shared" si="26"/>
        <v>0.28370000000000001</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2629</v>
      </c>
      <c r="D208" t="s">
        <v>2630</v>
      </c>
      <c r="E208" t="s">
        <v>2413</v>
      </c>
      <c r="F208" t="s">
        <v>2631</v>
      </c>
      <c r="G208" t="s">
        <v>2632</v>
      </c>
      <c r="I208" t="str">
        <f t="shared" si="21"/>
        <v>N/A</v>
      </c>
      <c r="J208">
        <f t="shared" si="22"/>
        <v>166080000</v>
      </c>
      <c r="K208">
        <f t="shared" si="23"/>
        <v>150500000</v>
      </c>
      <c r="L208">
        <f t="shared" si="24"/>
        <v>163040000</v>
      </c>
      <c r="M208">
        <f t="shared" si="25"/>
        <v>160700000</v>
      </c>
      <c r="N208">
        <f t="shared" si="26"/>
        <v>181460000</v>
      </c>
    </row>
    <row r="209" spans="1:14" x14ac:dyDescent="0.3">
      <c r="A209" s="1">
        <v>48</v>
      </c>
      <c r="B209" t="s">
        <v>382</v>
      </c>
      <c r="C209" t="s">
        <v>2638</v>
      </c>
      <c r="D209" t="s">
        <v>2639</v>
      </c>
      <c r="E209" t="s">
        <v>2640</v>
      </c>
      <c r="F209" t="s">
        <v>2641</v>
      </c>
      <c r="G209" t="s">
        <v>2642</v>
      </c>
      <c r="I209" t="str">
        <f t="shared" si="21"/>
        <v>N/A</v>
      </c>
      <c r="J209" t="str">
        <f t="shared" si="22"/>
        <v>3.68</v>
      </c>
      <c r="K209" t="str">
        <f t="shared" si="23"/>
        <v>3.39</v>
      </c>
      <c r="L209" t="str">
        <f t="shared" si="24"/>
        <v>3.71</v>
      </c>
      <c r="M209" t="str">
        <f t="shared" si="25"/>
        <v>3.72</v>
      </c>
      <c r="N209" t="str">
        <f t="shared" si="26"/>
        <v>4.26</v>
      </c>
    </row>
    <row r="210" spans="1:14" x14ac:dyDescent="0.3">
      <c r="A210" s="1">
        <v>49</v>
      </c>
      <c r="B210" t="s">
        <v>2042</v>
      </c>
      <c r="C210" t="s">
        <v>264</v>
      </c>
      <c r="D210" t="s">
        <v>2643</v>
      </c>
      <c r="E210" t="s">
        <v>1819</v>
      </c>
      <c r="F210" t="s">
        <v>2644</v>
      </c>
      <c r="G210" t="s">
        <v>2645</v>
      </c>
      <c r="I210" t="str">
        <f t="shared" si="21"/>
        <v>N/A</v>
      </c>
      <c r="J210" t="str">
        <f t="shared" si="22"/>
        <v>N/A</v>
      </c>
      <c r="K210">
        <f t="shared" si="23"/>
        <v>-7.8799999999999995E-2</v>
      </c>
      <c r="L210">
        <f t="shared" si="24"/>
        <v>9.4399999999999998E-2</v>
      </c>
      <c r="M210">
        <f t="shared" si="25"/>
        <v>2.7000000000000001E-3</v>
      </c>
      <c r="N210">
        <f t="shared" si="26"/>
        <v>0.1452</v>
      </c>
    </row>
    <row r="211" spans="1:14" x14ac:dyDescent="0.3">
      <c r="A211" s="1">
        <v>50</v>
      </c>
      <c r="B211" t="s">
        <v>393</v>
      </c>
      <c r="C211" t="s">
        <v>352</v>
      </c>
      <c r="D211" t="s">
        <v>2646</v>
      </c>
      <c r="E211" t="s">
        <v>2647</v>
      </c>
      <c r="F211" t="s">
        <v>2520</v>
      </c>
      <c r="G211" t="s">
        <v>2648</v>
      </c>
      <c r="I211" t="str">
        <f t="shared" si="21"/>
        <v>neg_trend</v>
      </c>
      <c r="J211">
        <f t="shared" si="22"/>
        <v>45120000</v>
      </c>
      <c r="K211">
        <f t="shared" si="23"/>
        <v>44380000</v>
      </c>
      <c r="L211">
        <f t="shared" si="24"/>
        <v>43900000</v>
      </c>
      <c r="M211">
        <f t="shared" si="25"/>
        <v>43220000</v>
      </c>
      <c r="N211">
        <f t="shared" si="26"/>
        <v>42640000</v>
      </c>
    </row>
    <row r="212" spans="1:14" x14ac:dyDescent="0.3">
      <c r="A212" s="1">
        <v>51</v>
      </c>
      <c r="B212" t="s">
        <v>399</v>
      </c>
      <c r="C212" t="s">
        <v>2649</v>
      </c>
      <c r="D212" t="s">
        <v>2650</v>
      </c>
      <c r="E212" t="s">
        <v>2651</v>
      </c>
      <c r="F212" t="s">
        <v>2652</v>
      </c>
      <c r="G212" t="s">
        <v>2653</v>
      </c>
      <c r="I212" t="str">
        <f t="shared" si="21"/>
        <v>N/A</v>
      </c>
      <c r="J212" t="str">
        <f t="shared" si="22"/>
        <v>3.67</v>
      </c>
      <c r="K212" t="str">
        <f t="shared" si="23"/>
        <v>3.38</v>
      </c>
      <c r="L212" t="str">
        <f t="shared" si="24"/>
        <v>3.69</v>
      </c>
      <c r="M212" t="str">
        <f t="shared" si="25"/>
        <v>3.70</v>
      </c>
      <c r="N212" t="str">
        <f t="shared" si="26"/>
        <v>4.23</v>
      </c>
    </row>
    <row r="213" spans="1:14" x14ac:dyDescent="0.3">
      <c r="A213" s="1">
        <v>52</v>
      </c>
      <c r="B213" t="s">
        <v>402</v>
      </c>
      <c r="C213" t="s">
        <v>264</v>
      </c>
      <c r="D213" t="s">
        <v>2654</v>
      </c>
      <c r="E213" t="s">
        <v>2655</v>
      </c>
      <c r="F213" t="s">
        <v>2644</v>
      </c>
      <c r="G213" t="s">
        <v>2656</v>
      </c>
      <c r="I213" t="str">
        <f t="shared" si="21"/>
        <v>N/A</v>
      </c>
      <c r="J213" t="str">
        <f t="shared" si="22"/>
        <v>N/A</v>
      </c>
      <c r="K213">
        <f t="shared" si="23"/>
        <v>-7.9000000000000001E-2</v>
      </c>
      <c r="L213">
        <f t="shared" si="24"/>
        <v>9.1700000000000004E-2</v>
      </c>
      <c r="M213">
        <f t="shared" si="25"/>
        <v>2.7000000000000001E-3</v>
      </c>
      <c r="N213">
        <f t="shared" si="26"/>
        <v>0.14319999999999999</v>
      </c>
    </row>
    <row r="214" spans="1:14" x14ac:dyDescent="0.3">
      <c r="A214" s="1">
        <v>53</v>
      </c>
      <c r="B214" t="s">
        <v>407</v>
      </c>
      <c r="C214" t="s">
        <v>2657</v>
      </c>
      <c r="D214" t="s">
        <v>2658</v>
      </c>
      <c r="E214" t="s">
        <v>2659</v>
      </c>
      <c r="F214" t="s">
        <v>2660</v>
      </c>
      <c r="G214" t="s">
        <v>2661</v>
      </c>
      <c r="I214" t="str">
        <f t="shared" si="21"/>
        <v>neg_trend</v>
      </c>
      <c r="J214">
        <f t="shared" si="22"/>
        <v>45250000</v>
      </c>
      <c r="K214">
        <f t="shared" si="23"/>
        <v>44570000</v>
      </c>
      <c r="L214">
        <f t="shared" si="24"/>
        <v>44130000</v>
      </c>
      <c r="M214">
        <f t="shared" si="25"/>
        <v>43450000</v>
      </c>
      <c r="N214">
        <f t="shared" si="26"/>
        <v>42880000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2662</v>
      </c>
      <c r="D217" t="s">
        <v>2663</v>
      </c>
      <c r="E217" t="s">
        <v>518</v>
      </c>
      <c r="F217" t="s">
        <v>2664</v>
      </c>
      <c r="G217" t="s">
        <v>2665</v>
      </c>
      <c r="I217" t="str">
        <f t="shared" si="21"/>
        <v>N/A</v>
      </c>
      <c r="J217">
        <f t="shared" si="22"/>
        <v>163790000</v>
      </c>
      <c r="K217">
        <f t="shared" si="23"/>
        <v>188720000</v>
      </c>
      <c r="L217">
        <f t="shared" si="24"/>
        <v>172130000</v>
      </c>
      <c r="M217">
        <f t="shared" si="25"/>
        <v>158700000</v>
      </c>
      <c r="N217">
        <f t="shared" si="26"/>
        <v>169080000</v>
      </c>
    </row>
    <row r="218" spans="1:14" x14ac:dyDescent="0.3">
      <c r="A218" s="1">
        <v>1</v>
      </c>
      <c r="B218" t="s">
        <v>2053</v>
      </c>
      <c r="C218" t="s">
        <v>264</v>
      </c>
      <c r="D218" t="s">
        <v>2666</v>
      </c>
      <c r="E218" t="s">
        <v>2667</v>
      </c>
      <c r="F218" t="s">
        <v>2668</v>
      </c>
      <c r="G218" t="s">
        <v>2669</v>
      </c>
      <c r="I218" t="str">
        <f t="shared" si="21"/>
        <v>N/A</v>
      </c>
      <c r="J218" t="str">
        <f t="shared" si="22"/>
        <v>N/A</v>
      </c>
      <c r="K218">
        <f t="shared" si="23"/>
        <v>0.1522</v>
      </c>
      <c r="L218">
        <f t="shared" si="24"/>
        <v>-8.7899999999999992E-2</v>
      </c>
      <c r="M218">
        <f t="shared" si="25"/>
        <v>-7.8E-2</v>
      </c>
      <c r="N218">
        <f t="shared" si="26"/>
        <v>6.54E-2</v>
      </c>
    </row>
    <row r="219" spans="1:14" x14ac:dyDescent="0.3">
      <c r="A219" s="1">
        <v>2</v>
      </c>
      <c r="B219" t="s">
        <v>2058</v>
      </c>
      <c r="C219" t="s">
        <v>2670</v>
      </c>
      <c r="D219" t="s">
        <v>2671</v>
      </c>
      <c r="E219" t="s">
        <v>2672</v>
      </c>
      <c r="F219" t="s">
        <v>2673</v>
      </c>
      <c r="G219" t="s">
        <v>2674</v>
      </c>
      <c r="I219" t="str">
        <f t="shared" si="21"/>
        <v>N/A</v>
      </c>
      <c r="J219">
        <f t="shared" si="22"/>
        <v>7340000000</v>
      </c>
      <c r="K219">
        <f t="shared" si="23"/>
        <v>7420000000</v>
      </c>
      <c r="L219">
        <f t="shared" si="24"/>
        <v>7280000000</v>
      </c>
      <c r="M219">
        <f t="shared" si="25"/>
        <v>6970000000</v>
      </c>
      <c r="N219">
        <f t="shared" si="26"/>
        <v>6920000000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2675</v>
      </c>
      <c r="D221" t="s">
        <v>2676</v>
      </c>
      <c r="E221" t="s">
        <v>2677</v>
      </c>
      <c r="F221" t="s">
        <v>2678</v>
      </c>
      <c r="G221" t="s">
        <v>2679</v>
      </c>
      <c r="I221" t="str">
        <f t="shared" si="21"/>
        <v>pos_trend</v>
      </c>
      <c r="J221">
        <f t="shared" si="22"/>
        <v>185680000</v>
      </c>
      <c r="K221">
        <f t="shared" si="23"/>
        <v>271410000</v>
      </c>
      <c r="L221">
        <f t="shared" si="24"/>
        <v>360580000</v>
      </c>
      <c r="M221">
        <f t="shared" si="25"/>
        <v>592890000</v>
      </c>
      <c r="N221">
        <f t="shared" si="26"/>
        <v>707340000</v>
      </c>
    </row>
    <row r="222" spans="1:14" x14ac:dyDescent="0.3">
      <c r="A222" s="1">
        <v>5</v>
      </c>
      <c r="B222" t="s">
        <v>2071</v>
      </c>
      <c r="C222" t="s">
        <v>2675</v>
      </c>
      <c r="D222" t="s">
        <v>2676</v>
      </c>
      <c r="E222" t="s">
        <v>2677</v>
      </c>
      <c r="F222" t="s">
        <v>2678</v>
      </c>
      <c r="G222" t="s">
        <v>2679</v>
      </c>
      <c r="I222" t="str">
        <f t="shared" si="21"/>
        <v>pos_trend</v>
      </c>
      <c r="J222">
        <f t="shared" si="22"/>
        <v>185680000</v>
      </c>
      <c r="K222">
        <f t="shared" si="23"/>
        <v>271410000</v>
      </c>
      <c r="L222">
        <f t="shared" si="24"/>
        <v>360580000</v>
      </c>
      <c r="M222">
        <f t="shared" si="25"/>
        <v>592890000</v>
      </c>
      <c r="N222">
        <f t="shared" si="26"/>
        <v>707340000</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2680</v>
      </c>
      <c r="D224" t="s">
        <v>2681</v>
      </c>
      <c r="E224" t="s">
        <v>2682</v>
      </c>
      <c r="F224" t="s">
        <v>2683</v>
      </c>
      <c r="G224" t="s">
        <v>2684</v>
      </c>
      <c r="I224" t="str">
        <f t="shared" si="21"/>
        <v>N/A</v>
      </c>
      <c r="J224">
        <f t="shared" si="22"/>
        <v>1060000000</v>
      </c>
      <c r="K224">
        <f t="shared" si="23"/>
        <v>831270000</v>
      </c>
      <c r="L224">
        <f t="shared" si="24"/>
        <v>830030000</v>
      </c>
      <c r="M224">
        <f t="shared" si="25"/>
        <v>848640000</v>
      </c>
      <c r="N224">
        <f t="shared" si="26"/>
        <v>938860000</v>
      </c>
    </row>
    <row r="225" spans="1:14" x14ac:dyDescent="0.3">
      <c r="A225" s="1">
        <v>8</v>
      </c>
      <c r="B225" t="s">
        <v>2079</v>
      </c>
      <c r="C225" t="s">
        <v>2685</v>
      </c>
      <c r="D225" t="s">
        <v>2686</v>
      </c>
      <c r="E225" t="s">
        <v>2687</v>
      </c>
      <c r="F225" t="s">
        <v>2688</v>
      </c>
      <c r="G225" t="s">
        <v>2689</v>
      </c>
      <c r="I225" t="str">
        <f t="shared" si="21"/>
        <v>N/A</v>
      </c>
      <c r="J225">
        <f t="shared" si="22"/>
        <v>79150000</v>
      </c>
      <c r="K225">
        <f t="shared" si="23"/>
        <v>77160000</v>
      </c>
      <c r="L225">
        <f t="shared" si="24"/>
        <v>66370000.000000007</v>
      </c>
      <c r="M225">
        <f t="shared" si="25"/>
        <v>38840000</v>
      </c>
      <c r="N225">
        <f t="shared" si="26"/>
        <v>40060000</v>
      </c>
    </row>
    <row r="226" spans="1:14" x14ac:dyDescent="0.3">
      <c r="A226" s="1">
        <v>9</v>
      </c>
      <c r="B226" t="s">
        <v>2080</v>
      </c>
      <c r="C226" t="s">
        <v>2690</v>
      </c>
      <c r="D226" t="s">
        <v>2691</v>
      </c>
      <c r="E226" t="s">
        <v>2692</v>
      </c>
      <c r="F226" t="s">
        <v>2693</v>
      </c>
      <c r="G226" t="s">
        <v>2694</v>
      </c>
      <c r="I226" t="str">
        <f t="shared" si="21"/>
        <v>N/A</v>
      </c>
      <c r="J226">
        <f t="shared" si="22"/>
        <v>782410000</v>
      </c>
      <c r="K226">
        <f t="shared" si="23"/>
        <v>939840000</v>
      </c>
      <c r="L226">
        <f t="shared" si="24"/>
        <v>993530000</v>
      </c>
      <c r="M226">
        <f t="shared" si="25"/>
        <v>977900000</v>
      </c>
      <c r="N226">
        <f t="shared" si="26"/>
        <v>914090000</v>
      </c>
    </row>
    <row r="227" spans="1:14" x14ac:dyDescent="0.3">
      <c r="A227" s="1">
        <v>10</v>
      </c>
      <c r="B227" t="s">
        <v>2086</v>
      </c>
      <c r="C227" t="s">
        <v>2695</v>
      </c>
      <c r="D227" t="s">
        <v>2696</v>
      </c>
      <c r="E227" t="s">
        <v>2697</v>
      </c>
      <c r="F227" t="s">
        <v>2698</v>
      </c>
      <c r="G227" t="s">
        <v>2699</v>
      </c>
      <c r="I227" t="str">
        <f t="shared" si="21"/>
        <v>neg_trend</v>
      </c>
      <c r="J227">
        <f t="shared" si="22"/>
        <v>5010000000</v>
      </c>
      <c r="K227">
        <f t="shared" si="23"/>
        <v>4750000000</v>
      </c>
      <c r="L227">
        <f t="shared" si="24"/>
        <v>4470000000</v>
      </c>
      <c r="M227">
        <f t="shared" si="25"/>
        <v>3950000000</v>
      </c>
      <c r="N227">
        <f t="shared" si="26"/>
        <v>3760000000</v>
      </c>
    </row>
    <row r="228" spans="1:14" x14ac:dyDescent="0.3">
      <c r="A228" s="1">
        <v>11</v>
      </c>
      <c r="B228" t="s">
        <v>2090</v>
      </c>
      <c r="C228" t="s">
        <v>2700</v>
      </c>
      <c r="D228" t="s">
        <v>2701</v>
      </c>
      <c r="E228" t="s">
        <v>2702</v>
      </c>
      <c r="F228" t="s">
        <v>2703</v>
      </c>
      <c r="G228" t="s">
        <v>2704</v>
      </c>
      <c r="I228" t="str">
        <f t="shared" si="21"/>
        <v>N/A</v>
      </c>
      <c r="J228">
        <f t="shared" si="22"/>
        <v>156810000</v>
      </c>
      <c r="K228">
        <f t="shared" si="23"/>
        <v>512610000</v>
      </c>
      <c r="L228">
        <f t="shared" si="24"/>
        <v>539010000</v>
      </c>
      <c r="M228">
        <f t="shared" si="25"/>
        <v>539200000</v>
      </c>
      <c r="N228">
        <f t="shared" si="26"/>
        <v>483700000</v>
      </c>
    </row>
    <row r="229" spans="1:14" x14ac:dyDescent="0.3">
      <c r="A229" s="1">
        <v>12</v>
      </c>
      <c r="B229" t="s">
        <v>440</v>
      </c>
      <c r="C229" t="s">
        <v>2705</v>
      </c>
      <c r="D229" t="s">
        <v>2277</v>
      </c>
      <c r="E229" t="s">
        <v>2706</v>
      </c>
      <c r="F229" t="s">
        <v>2707</v>
      </c>
      <c r="G229" t="s">
        <v>839</v>
      </c>
      <c r="I229" t="str">
        <f t="shared" si="21"/>
        <v>N/A</v>
      </c>
      <c r="J229">
        <f t="shared" si="22"/>
        <v>67380000</v>
      </c>
      <c r="K229">
        <f t="shared" si="23"/>
        <v>31820000</v>
      </c>
      <c r="L229">
        <f t="shared" si="24"/>
        <v>24520000</v>
      </c>
      <c r="M229">
        <f t="shared" si="25"/>
        <v>22910000</v>
      </c>
      <c r="N229">
        <f t="shared" si="26"/>
        <v>79420000</v>
      </c>
    </row>
    <row r="230" spans="1:14" x14ac:dyDescent="0.3">
      <c r="A230" s="1">
        <v>13</v>
      </c>
      <c r="B230" t="s">
        <v>2097</v>
      </c>
      <c r="C230" t="s">
        <v>264</v>
      </c>
      <c r="D230" t="s">
        <v>2708</v>
      </c>
      <c r="E230" t="s">
        <v>2709</v>
      </c>
      <c r="F230" t="s">
        <v>2710</v>
      </c>
      <c r="G230" t="s">
        <v>2711</v>
      </c>
      <c r="I230" t="str">
        <f t="shared" si="21"/>
        <v>N/A</v>
      </c>
      <c r="J230" t="str">
        <f t="shared" si="22"/>
        <v>N/A</v>
      </c>
      <c r="K230">
        <f t="shared" si="23"/>
        <v>1.01E-2</v>
      </c>
      <c r="L230">
        <f t="shared" si="24"/>
        <v>-1.7899999999999999E-2</v>
      </c>
      <c r="M230">
        <f t="shared" si="25"/>
        <v>-4.2800000000000005E-2</v>
      </c>
      <c r="N230">
        <f t="shared" si="26"/>
        <v>-6.8999999999999999E-3</v>
      </c>
    </row>
    <row r="231" spans="1:14" x14ac:dyDescent="0.3">
      <c r="A231" s="1">
        <v>14</v>
      </c>
      <c r="B231" t="s">
        <v>2102</v>
      </c>
      <c r="C231" t="s">
        <v>2712</v>
      </c>
      <c r="D231" t="s">
        <v>2713</v>
      </c>
      <c r="E231" t="s">
        <v>2714</v>
      </c>
      <c r="F231" t="s">
        <v>2715</v>
      </c>
      <c r="G231" t="s">
        <v>2716</v>
      </c>
      <c r="I231" t="str">
        <f t="shared" si="21"/>
        <v>pos_trend</v>
      </c>
      <c r="J231">
        <f t="shared" si="22"/>
        <v>5730000000</v>
      </c>
      <c r="K231">
        <f t="shared" si="23"/>
        <v>5980000000</v>
      </c>
      <c r="L231">
        <f t="shared" si="24"/>
        <v>6790000000</v>
      </c>
      <c r="M231">
        <f t="shared" si="25"/>
        <v>7780000000</v>
      </c>
      <c r="N231">
        <f t="shared" si="26"/>
        <v>8850000000</v>
      </c>
    </row>
    <row r="232" spans="1:14" x14ac:dyDescent="0.3">
      <c r="A232" s="1">
        <v>15</v>
      </c>
      <c r="B232" t="s">
        <v>2108</v>
      </c>
      <c r="C232" t="s">
        <v>2717</v>
      </c>
      <c r="D232" t="s">
        <v>2718</v>
      </c>
      <c r="E232" t="s">
        <v>2719</v>
      </c>
      <c r="F232" t="s">
        <v>2720</v>
      </c>
      <c r="G232" t="s">
        <v>2721</v>
      </c>
      <c r="I232" t="str">
        <f t="shared" si="21"/>
        <v>pos_trend</v>
      </c>
      <c r="J232">
        <f t="shared" si="22"/>
        <v>5850000000</v>
      </c>
      <c r="K232">
        <f t="shared" si="23"/>
        <v>6100000000</v>
      </c>
      <c r="L232">
        <f t="shared" si="24"/>
        <v>6900000000</v>
      </c>
      <c r="M232">
        <f t="shared" si="25"/>
        <v>7880000000</v>
      </c>
      <c r="N232">
        <f t="shared" si="26"/>
        <v>8950000000</v>
      </c>
    </row>
    <row r="233" spans="1:14" x14ac:dyDescent="0.3">
      <c r="A233" s="1">
        <v>16</v>
      </c>
      <c r="B233" t="s">
        <v>2114</v>
      </c>
      <c r="C233" t="s">
        <v>2722</v>
      </c>
      <c r="D233" t="s">
        <v>2723</v>
      </c>
      <c r="E233" t="s">
        <v>2680</v>
      </c>
      <c r="F233" t="s">
        <v>1659</v>
      </c>
      <c r="G233" t="s">
        <v>2724</v>
      </c>
      <c r="I233" t="str">
        <f t="shared" si="21"/>
        <v>pos_trend</v>
      </c>
      <c r="J233">
        <f t="shared" si="22"/>
        <v>829510000</v>
      </c>
      <c r="K233">
        <f t="shared" si="23"/>
        <v>911370000</v>
      </c>
      <c r="L233">
        <f t="shared" si="24"/>
        <v>1060000000</v>
      </c>
      <c r="M233">
        <f t="shared" si="25"/>
        <v>1120000000</v>
      </c>
      <c r="N233">
        <f t="shared" si="26"/>
        <v>1520000000</v>
      </c>
    </row>
    <row r="234" spans="1:14" x14ac:dyDescent="0.3">
      <c r="A234" s="1">
        <v>17</v>
      </c>
      <c r="B234" t="s">
        <v>2120</v>
      </c>
      <c r="C234" t="s">
        <v>2725</v>
      </c>
      <c r="D234" t="s">
        <v>1671</v>
      </c>
      <c r="E234" t="s">
        <v>2726</v>
      </c>
      <c r="F234" t="s">
        <v>2727</v>
      </c>
      <c r="G234" t="s">
        <v>2728</v>
      </c>
      <c r="I234" t="str">
        <f t="shared" si="21"/>
        <v>pos_trend</v>
      </c>
      <c r="J234">
        <f t="shared" si="22"/>
        <v>1190000000</v>
      </c>
      <c r="K234">
        <f t="shared" si="23"/>
        <v>1280000000</v>
      </c>
      <c r="L234">
        <f t="shared" si="24"/>
        <v>1500000000</v>
      </c>
      <c r="M234">
        <f t="shared" si="25"/>
        <v>1800000000</v>
      </c>
      <c r="N234">
        <f t="shared" si="26"/>
        <v>2170000000</v>
      </c>
    </row>
    <row r="235" spans="1:14" x14ac:dyDescent="0.3">
      <c r="A235" s="1">
        <v>18</v>
      </c>
      <c r="B235" t="s">
        <v>2126</v>
      </c>
      <c r="C235" t="s">
        <v>2729</v>
      </c>
      <c r="D235" t="s">
        <v>2730</v>
      </c>
      <c r="E235" t="s">
        <v>1579</v>
      </c>
      <c r="F235" t="s">
        <v>2731</v>
      </c>
      <c r="G235" t="s">
        <v>2732</v>
      </c>
      <c r="I235" t="str">
        <f t="shared" si="21"/>
        <v>pos_trend</v>
      </c>
      <c r="J235">
        <f t="shared" si="22"/>
        <v>3560000000</v>
      </c>
      <c r="K235">
        <f t="shared" si="23"/>
        <v>3640000000</v>
      </c>
      <c r="L235">
        <f t="shared" si="24"/>
        <v>4120000000</v>
      </c>
      <c r="M235">
        <f t="shared" si="25"/>
        <v>4760000000</v>
      </c>
      <c r="N235">
        <f t="shared" si="26"/>
        <v>5050000000</v>
      </c>
    </row>
    <row r="236" spans="1:14" x14ac:dyDescent="0.3">
      <c r="A236" s="1">
        <v>19</v>
      </c>
      <c r="B236" t="s">
        <v>2132</v>
      </c>
      <c r="C236" t="s">
        <v>2733</v>
      </c>
      <c r="D236" t="s">
        <v>2734</v>
      </c>
      <c r="E236" t="s">
        <v>2735</v>
      </c>
      <c r="F236" t="s">
        <v>2736</v>
      </c>
      <c r="G236" t="s">
        <v>2737</v>
      </c>
      <c r="I236" t="str">
        <f t="shared" si="21"/>
        <v>N/A</v>
      </c>
      <c r="J236">
        <f t="shared" si="22"/>
        <v>274970000</v>
      </c>
      <c r="K236">
        <f t="shared" si="23"/>
        <v>262209999.99999997</v>
      </c>
      <c r="L236">
        <f t="shared" si="24"/>
        <v>226190000</v>
      </c>
      <c r="M236">
        <f t="shared" si="25"/>
        <v>204880000</v>
      </c>
      <c r="N236">
        <f t="shared" si="26"/>
        <v>208330000</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2738</v>
      </c>
      <c r="D241" t="s">
        <v>2739</v>
      </c>
      <c r="E241" t="s">
        <v>2740</v>
      </c>
      <c r="F241" t="s">
        <v>2741</v>
      </c>
      <c r="G241" t="s">
        <v>2742</v>
      </c>
      <c r="I241" t="str">
        <f t="shared" si="21"/>
        <v>N/A</v>
      </c>
      <c r="J241" t="str">
        <f t="shared" si="22"/>
        <v>(128.86M)</v>
      </c>
      <c r="K241" t="str">
        <f t="shared" si="23"/>
        <v>(115.45M)</v>
      </c>
      <c r="L241" t="str">
        <f t="shared" si="24"/>
        <v>(108.69M)</v>
      </c>
      <c r="M241" t="str">
        <f t="shared" si="25"/>
        <v>(102.88M)</v>
      </c>
      <c r="N241" t="str">
        <f t="shared" si="26"/>
        <v>(104.27M)</v>
      </c>
    </row>
    <row r="242" spans="1:14" x14ac:dyDescent="0.3">
      <c r="A242" s="1">
        <v>25</v>
      </c>
      <c r="B242" t="s">
        <v>2148</v>
      </c>
      <c r="C242" t="s">
        <v>2743</v>
      </c>
      <c r="D242" t="s">
        <v>264</v>
      </c>
      <c r="E242" t="s">
        <v>264</v>
      </c>
      <c r="F242" t="s">
        <v>264</v>
      </c>
      <c r="G242" t="s">
        <v>264</v>
      </c>
      <c r="I242" t="str">
        <f t="shared" si="21"/>
        <v>N/A</v>
      </c>
      <c r="J242" t="str">
        <f t="shared" si="22"/>
        <v>173000</v>
      </c>
      <c r="K242" t="str">
        <f t="shared" si="23"/>
        <v>N/A</v>
      </c>
      <c r="L242" t="str">
        <f t="shared" si="24"/>
        <v>N/A</v>
      </c>
      <c r="M242" t="str">
        <f t="shared" si="25"/>
        <v>N/A</v>
      </c>
      <c r="N242" t="str">
        <f t="shared" si="26"/>
        <v>N/A</v>
      </c>
    </row>
    <row r="243" spans="1:14" x14ac:dyDescent="0.3">
      <c r="A243" s="1">
        <v>26</v>
      </c>
      <c r="B243" t="s">
        <v>2149</v>
      </c>
      <c r="C243" t="s">
        <v>264</v>
      </c>
      <c r="D243" t="s">
        <v>927</v>
      </c>
      <c r="E243" t="s">
        <v>2744</v>
      </c>
      <c r="F243" t="s">
        <v>2745</v>
      </c>
      <c r="G243" t="s">
        <v>2746</v>
      </c>
      <c r="I243" t="str">
        <f t="shared" si="21"/>
        <v>N/A</v>
      </c>
      <c r="J243" t="str">
        <f t="shared" si="22"/>
        <v>N/A</v>
      </c>
      <c r="K243">
        <f t="shared" si="23"/>
        <v>4.4400000000000002E-2</v>
      </c>
      <c r="L243">
        <f t="shared" si="24"/>
        <v>0.1353</v>
      </c>
      <c r="M243">
        <f t="shared" si="25"/>
        <v>0.1454</v>
      </c>
      <c r="N243">
        <f t="shared" si="26"/>
        <v>0.13750000000000001</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2747</v>
      </c>
      <c r="D246" t="s">
        <v>2748</v>
      </c>
      <c r="E246" t="s">
        <v>2749</v>
      </c>
      <c r="F246" t="s">
        <v>2750</v>
      </c>
      <c r="G246" t="s">
        <v>2751</v>
      </c>
      <c r="I246" t="str">
        <f t="shared" si="21"/>
        <v>pos_trend</v>
      </c>
      <c r="J246">
        <f t="shared" si="22"/>
        <v>105010000</v>
      </c>
      <c r="K246">
        <f t="shared" si="23"/>
        <v>108640000</v>
      </c>
      <c r="L246">
        <f t="shared" si="24"/>
        <v>109850000</v>
      </c>
      <c r="M246">
        <f t="shared" si="25"/>
        <v>111200000</v>
      </c>
      <c r="N246">
        <f t="shared" si="26"/>
        <v>113510000</v>
      </c>
    </row>
    <row r="247" spans="1:14" x14ac:dyDescent="0.3">
      <c r="A247" s="1">
        <v>30</v>
      </c>
      <c r="B247" t="s">
        <v>446</v>
      </c>
      <c r="C247" t="s">
        <v>2752</v>
      </c>
      <c r="D247" t="s">
        <v>2753</v>
      </c>
      <c r="E247" t="s">
        <v>2754</v>
      </c>
      <c r="F247" t="s">
        <v>2755</v>
      </c>
      <c r="G247" t="s">
        <v>2756</v>
      </c>
      <c r="I247" t="str">
        <f t="shared" si="21"/>
        <v>N/A</v>
      </c>
      <c r="J247">
        <f t="shared" si="22"/>
        <v>343570000</v>
      </c>
      <c r="K247">
        <f t="shared" si="23"/>
        <v>342320000</v>
      </c>
      <c r="L247">
        <f t="shared" si="24"/>
        <v>384520000</v>
      </c>
      <c r="M247">
        <f t="shared" si="25"/>
        <v>390250000</v>
      </c>
      <c r="N247">
        <f t="shared" si="26"/>
        <v>391380000</v>
      </c>
    </row>
    <row r="248" spans="1:14" x14ac:dyDescent="0.3">
      <c r="A248" s="1">
        <v>31</v>
      </c>
      <c r="B248" t="s">
        <v>452</v>
      </c>
      <c r="C248" t="s">
        <v>2757</v>
      </c>
      <c r="D248" t="s">
        <v>2758</v>
      </c>
      <c r="E248" t="s">
        <v>2759</v>
      </c>
      <c r="F248" t="s">
        <v>2760</v>
      </c>
      <c r="G248" t="s">
        <v>2761</v>
      </c>
      <c r="I248" t="str">
        <f t="shared" si="21"/>
        <v>N/A</v>
      </c>
      <c r="J248">
        <f t="shared" si="22"/>
        <v>286820000</v>
      </c>
      <c r="K248">
        <f t="shared" si="23"/>
        <v>282680000</v>
      </c>
      <c r="L248">
        <f t="shared" si="24"/>
        <v>328310000</v>
      </c>
      <c r="M248">
        <f t="shared" si="25"/>
        <v>358730000</v>
      </c>
      <c r="N248">
        <f t="shared" si="26"/>
        <v>359870000</v>
      </c>
    </row>
    <row r="249" spans="1:14" x14ac:dyDescent="0.3">
      <c r="A249" s="1">
        <v>32</v>
      </c>
      <c r="B249" t="s">
        <v>457</v>
      </c>
      <c r="C249" t="s">
        <v>2762</v>
      </c>
      <c r="D249" t="s">
        <v>2763</v>
      </c>
      <c r="E249" t="s">
        <v>2764</v>
      </c>
      <c r="F249" t="s">
        <v>2765</v>
      </c>
      <c r="G249" t="s">
        <v>2765</v>
      </c>
      <c r="I249" t="str">
        <f t="shared" si="21"/>
        <v>N/A</v>
      </c>
      <c r="J249">
        <f t="shared" si="22"/>
        <v>56760000</v>
      </c>
      <c r="K249">
        <f t="shared" si="23"/>
        <v>59640000</v>
      </c>
      <c r="L249">
        <f t="shared" si="24"/>
        <v>56210000</v>
      </c>
      <c r="M249">
        <f t="shared" si="25"/>
        <v>31520000</v>
      </c>
      <c r="N249">
        <f t="shared" si="26"/>
        <v>31520000</v>
      </c>
    </row>
    <row r="250" spans="1:14" x14ac:dyDescent="0.3">
      <c r="A250" s="1">
        <v>33</v>
      </c>
      <c r="B250" t="s">
        <v>2171</v>
      </c>
      <c r="C250" t="s">
        <v>2766</v>
      </c>
      <c r="D250" t="s">
        <v>2767</v>
      </c>
      <c r="E250" t="s">
        <v>2768</v>
      </c>
      <c r="F250" t="s">
        <v>2769</v>
      </c>
      <c r="G250" t="s">
        <v>2770</v>
      </c>
      <c r="I250" t="str">
        <f t="shared" si="21"/>
        <v>pos_trend</v>
      </c>
      <c r="J250">
        <f t="shared" si="22"/>
        <v>43080000</v>
      </c>
      <c r="K250">
        <f t="shared" si="23"/>
        <v>43930000</v>
      </c>
      <c r="L250">
        <f t="shared" si="24"/>
        <v>44650000</v>
      </c>
      <c r="M250">
        <f t="shared" si="25"/>
        <v>44720000</v>
      </c>
      <c r="N250">
        <f t="shared" si="26"/>
        <v>46440000</v>
      </c>
    </row>
    <row r="251" spans="1:14" x14ac:dyDescent="0.3">
      <c r="A251" s="1">
        <v>34</v>
      </c>
      <c r="B251" t="s">
        <v>462</v>
      </c>
      <c r="C251" t="s">
        <v>2771</v>
      </c>
      <c r="D251" t="s">
        <v>2772</v>
      </c>
      <c r="E251" t="s">
        <v>2773</v>
      </c>
      <c r="F251" t="s">
        <v>2774</v>
      </c>
      <c r="G251" t="s">
        <v>2775</v>
      </c>
      <c r="I251" t="str">
        <f t="shared" si="21"/>
        <v>pos_trend</v>
      </c>
      <c r="J251">
        <f t="shared" si="22"/>
        <v>13730000000</v>
      </c>
      <c r="K251">
        <f t="shared" si="23"/>
        <v>14080000000</v>
      </c>
      <c r="L251">
        <f t="shared" si="24"/>
        <v>14790000000</v>
      </c>
      <c r="M251">
        <f t="shared" si="25"/>
        <v>15460000000</v>
      </c>
      <c r="N251">
        <f t="shared" si="26"/>
        <v>16489999999.999998</v>
      </c>
    </row>
    <row r="252" spans="1:14" x14ac:dyDescent="0.3">
      <c r="A252" s="1">
        <v>35</v>
      </c>
      <c r="B252" t="s">
        <v>2177</v>
      </c>
      <c r="C252" t="s">
        <v>264</v>
      </c>
      <c r="D252" t="s">
        <v>2776</v>
      </c>
      <c r="E252" t="s">
        <v>2777</v>
      </c>
      <c r="F252" t="s">
        <v>2778</v>
      </c>
      <c r="G252" t="s">
        <v>2779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2.5899999999999999E-2</v>
      </c>
      <c r="L252">
        <f t="shared" ref="L252:L315" si="30">IF(TRIM(E252)="-", "N/A", IF(RIGHT(E252,1)="M",1000000*VALUE(LEFT(E252,LEN(E252)-1)),IF(RIGHT(E252,1)="B",1000000000*VALUE(LEFT(E252,LEN(E252)-1)),IF(RIGHT(E252,1)="%",0.01*VALUE(LEFT(E252,LEN(E252)-1)),E252))))</f>
        <v>4.99E-2</v>
      </c>
      <c r="M252">
        <f t="shared" ref="M252:M315" si="31">IF(TRIM(F252)="-", "N/A", IF(RIGHT(F252,1)="M",1000000*VALUE(LEFT(F252,LEN(F252)-1)),IF(RIGHT(F252,1)="B",1000000000*VALUE(LEFT(F252,LEN(F252)-1)),IF(RIGHT(F252,1)="%",0.01*VALUE(LEFT(F252,LEN(F252)-1)),F252))))</f>
        <v>4.5199999999999997E-2</v>
      </c>
      <c r="N252">
        <f t="shared" ref="N252:N315" si="32">IF(TRIM(G252)="-", "N/A", IF(RIGHT(G252,1)="M",1000000*VALUE(LEFT(G252,LEN(G252)-1)),IF(RIGHT(G252,1)="B",1000000000*VALUE(LEFT(G252,LEN(G252)-1)),IF(RIGHT(G252,1)="%",0.01*VALUE(LEFT(G252,LEN(G252)-1)),G252))))</f>
        <v>6.7100000000000007E-2</v>
      </c>
    </row>
    <row r="253" spans="1:14" x14ac:dyDescent="0.3">
      <c r="A253" s="1">
        <v>36</v>
      </c>
      <c r="B253" t="s">
        <v>473</v>
      </c>
      <c r="C253" t="s">
        <v>264</v>
      </c>
      <c r="D253" t="s">
        <v>264</v>
      </c>
      <c r="E253" t="s">
        <v>264</v>
      </c>
      <c r="F253" t="s">
        <v>264</v>
      </c>
      <c r="G253" t="s">
        <v>2780</v>
      </c>
      <c r="I253" t="str">
        <f t="shared" si="27"/>
        <v>N/A</v>
      </c>
      <c r="J253" t="str">
        <f t="shared" si="28"/>
        <v>N/A</v>
      </c>
      <c r="K253" t="str">
        <f t="shared" si="29"/>
        <v>N/A</v>
      </c>
      <c r="L253" t="str">
        <f t="shared" si="30"/>
        <v>N/A</v>
      </c>
      <c r="M253" t="str">
        <f t="shared" si="31"/>
        <v>N/A</v>
      </c>
      <c r="N253">
        <f t="shared" si="32"/>
        <v>1.1399999999999999E-2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2781</v>
      </c>
      <c r="D256" t="s">
        <v>2782</v>
      </c>
      <c r="E256" t="s">
        <v>2783</v>
      </c>
      <c r="F256" t="s">
        <v>2784</v>
      </c>
      <c r="G256" t="s">
        <v>2785</v>
      </c>
      <c r="I256" t="str">
        <f t="shared" si="27"/>
        <v>pos_trend</v>
      </c>
      <c r="J256">
        <f t="shared" si="28"/>
        <v>11530000000</v>
      </c>
      <c r="K256">
        <f t="shared" si="29"/>
        <v>11910000000</v>
      </c>
      <c r="L256">
        <f t="shared" si="30"/>
        <v>12630000000</v>
      </c>
      <c r="M256">
        <f t="shared" si="31"/>
        <v>13250000000</v>
      </c>
      <c r="N256">
        <f t="shared" si="32"/>
        <v>14320000000</v>
      </c>
    </row>
    <row r="257" spans="1:14" x14ac:dyDescent="0.3">
      <c r="A257" s="1">
        <v>1</v>
      </c>
      <c r="B257" t="s">
        <v>2188</v>
      </c>
      <c r="C257" t="s">
        <v>2786</v>
      </c>
      <c r="D257" t="s">
        <v>2787</v>
      </c>
      <c r="E257" t="s">
        <v>2788</v>
      </c>
      <c r="F257" t="s">
        <v>2789</v>
      </c>
      <c r="G257" t="s">
        <v>2790</v>
      </c>
      <c r="I257" t="str">
        <f t="shared" si="27"/>
        <v>pos_trend</v>
      </c>
      <c r="J257">
        <f t="shared" si="28"/>
        <v>3370000000</v>
      </c>
      <c r="K257">
        <f t="shared" si="29"/>
        <v>3680000000</v>
      </c>
      <c r="L257">
        <f t="shared" si="30"/>
        <v>3830000000</v>
      </c>
      <c r="M257">
        <f t="shared" si="31"/>
        <v>4290000000</v>
      </c>
      <c r="N257">
        <f t="shared" si="32"/>
        <v>4770000000</v>
      </c>
    </row>
    <row r="258" spans="1:14" x14ac:dyDescent="0.3">
      <c r="A258" s="1">
        <v>2</v>
      </c>
      <c r="B258" t="s">
        <v>2194</v>
      </c>
      <c r="C258" t="s">
        <v>2791</v>
      </c>
      <c r="D258" t="s">
        <v>2792</v>
      </c>
      <c r="E258" t="s">
        <v>2793</v>
      </c>
      <c r="F258" t="s">
        <v>2794</v>
      </c>
      <c r="G258" t="s">
        <v>2795</v>
      </c>
      <c r="I258" t="str">
        <f t="shared" si="27"/>
        <v>pos_trend</v>
      </c>
      <c r="J258">
        <f t="shared" si="28"/>
        <v>8160000000</v>
      </c>
      <c r="K258">
        <f t="shared" si="29"/>
        <v>8230000000</v>
      </c>
      <c r="L258">
        <f t="shared" si="30"/>
        <v>8800000000</v>
      </c>
      <c r="M258">
        <f t="shared" si="31"/>
        <v>8960000000</v>
      </c>
      <c r="N258">
        <f t="shared" si="32"/>
        <v>9550000000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2796</v>
      </c>
      <c r="E260" t="s">
        <v>2152</v>
      </c>
      <c r="F260" t="s">
        <v>2797</v>
      </c>
      <c r="G260" t="s">
        <v>2798</v>
      </c>
      <c r="I260" t="str">
        <f t="shared" si="27"/>
        <v>N/A</v>
      </c>
      <c r="J260" t="str">
        <f t="shared" si="28"/>
        <v>N/A</v>
      </c>
      <c r="K260">
        <f t="shared" si="29"/>
        <v>3.3399999999999999E-2</v>
      </c>
      <c r="L260">
        <f t="shared" si="30"/>
        <v>6.0300000000000006E-2</v>
      </c>
      <c r="M260">
        <f t="shared" si="31"/>
        <v>4.8899999999999999E-2</v>
      </c>
      <c r="N260">
        <f t="shared" si="32"/>
        <v>8.0700000000000008E-2</v>
      </c>
    </row>
    <row r="261" spans="1:14" x14ac:dyDescent="0.3">
      <c r="A261" s="1">
        <v>5</v>
      </c>
      <c r="B261" t="s">
        <v>475</v>
      </c>
      <c r="C261" t="s">
        <v>2799</v>
      </c>
      <c r="D261" t="s">
        <v>2800</v>
      </c>
      <c r="E261" t="s">
        <v>2801</v>
      </c>
      <c r="F261" t="s">
        <v>2802</v>
      </c>
      <c r="G261" t="s">
        <v>2803</v>
      </c>
      <c r="I261" t="str">
        <f t="shared" si="27"/>
        <v>N/A</v>
      </c>
      <c r="J261">
        <f t="shared" si="28"/>
        <v>898300000</v>
      </c>
      <c r="K261">
        <f t="shared" si="29"/>
        <v>954740000</v>
      </c>
      <c r="L261">
        <f t="shared" si="30"/>
        <v>870970000</v>
      </c>
      <c r="M261">
        <f t="shared" si="31"/>
        <v>881980000</v>
      </c>
      <c r="N261">
        <f t="shared" si="32"/>
        <v>800930000</v>
      </c>
    </row>
    <row r="262" spans="1:14" x14ac:dyDescent="0.3">
      <c r="A262" s="1">
        <v>6</v>
      </c>
      <c r="B262" t="s">
        <v>481</v>
      </c>
      <c r="C262" t="s">
        <v>2804</v>
      </c>
      <c r="D262" t="s">
        <v>2805</v>
      </c>
      <c r="E262" t="s">
        <v>2806</v>
      </c>
      <c r="F262" t="s">
        <v>2807</v>
      </c>
      <c r="G262" t="s">
        <v>2808</v>
      </c>
      <c r="I262" t="str">
        <f t="shared" si="27"/>
        <v>N/A</v>
      </c>
      <c r="J262">
        <f t="shared" si="28"/>
        <v>773550000</v>
      </c>
      <c r="K262">
        <f t="shared" si="29"/>
        <v>782900000</v>
      </c>
      <c r="L262">
        <f t="shared" si="30"/>
        <v>800130000</v>
      </c>
      <c r="M262">
        <f t="shared" si="31"/>
        <v>688980000</v>
      </c>
      <c r="N262">
        <f t="shared" si="32"/>
        <v>532990000</v>
      </c>
    </row>
    <row r="263" spans="1:14" x14ac:dyDescent="0.3">
      <c r="A263" s="1">
        <v>7</v>
      </c>
      <c r="B263" t="s">
        <v>486</v>
      </c>
      <c r="C263" t="s">
        <v>2809</v>
      </c>
      <c r="D263" t="s">
        <v>2810</v>
      </c>
      <c r="E263" t="s">
        <v>2811</v>
      </c>
      <c r="F263" t="s">
        <v>2812</v>
      </c>
      <c r="G263" t="s">
        <v>264</v>
      </c>
      <c r="I263" t="str">
        <f t="shared" si="27"/>
        <v>N/A</v>
      </c>
      <c r="J263">
        <f t="shared" si="28"/>
        <v>3310000</v>
      </c>
      <c r="K263">
        <f t="shared" si="29"/>
        <v>2870000</v>
      </c>
      <c r="L263">
        <f t="shared" si="30"/>
        <v>103070000</v>
      </c>
      <c r="M263">
        <f t="shared" si="31"/>
        <v>52790000</v>
      </c>
      <c r="N263" t="str">
        <f t="shared" si="32"/>
        <v>N/A</v>
      </c>
    </row>
    <row r="264" spans="1:14" x14ac:dyDescent="0.3">
      <c r="A264" s="1">
        <v>8</v>
      </c>
      <c r="B264" t="s">
        <v>485</v>
      </c>
      <c r="C264" t="s">
        <v>2813</v>
      </c>
      <c r="D264" t="s">
        <v>2814</v>
      </c>
      <c r="E264" t="s">
        <v>2815</v>
      </c>
      <c r="F264" t="s">
        <v>2816</v>
      </c>
      <c r="G264" t="s">
        <v>2808</v>
      </c>
      <c r="I264" t="str">
        <f t="shared" si="27"/>
        <v>N/A</v>
      </c>
      <c r="J264">
        <f t="shared" si="28"/>
        <v>770240000</v>
      </c>
      <c r="K264">
        <f t="shared" si="29"/>
        <v>780030000</v>
      </c>
      <c r="L264">
        <f t="shared" si="30"/>
        <v>697060000</v>
      </c>
      <c r="M264">
        <f t="shared" si="31"/>
        <v>636190000</v>
      </c>
      <c r="N264">
        <f t="shared" si="32"/>
        <v>532990000</v>
      </c>
    </row>
    <row r="265" spans="1:14" x14ac:dyDescent="0.3">
      <c r="A265" s="1">
        <v>9</v>
      </c>
      <c r="B265" t="s">
        <v>487</v>
      </c>
      <c r="C265" t="s">
        <v>2817</v>
      </c>
      <c r="D265" t="s">
        <v>2818</v>
      </c>
      <c r="E265" t="s">
        <v>2819</v>
      </c>
      <c r="F265" t="s">
        <v>2820</v>
      </c>
      <c r="G265" t="s">
        <v>2821</v>
      </c>
      <c r="I265" t="str">
        <f t="shared" si="27"/>
        <v>N/A</v>
      </c>
      <c r="J265">
        <f t="shared" si="28"/>
        <v>124750000</v>
      </c>
      <c r="K265">
        <f t="shared" si="29"/>
        <v>171830000</v>
      </c>
      <c r="L265">
        <f t="shared" si="30"/>
        <v>70850000</v>
      </c>
      <c r="M265">
        <f t="shared" si="31"/>
        <v>193000000</v>
      </c>
      <c r="N265">
        <f t="shared" si="32"/>
        <v>267940000</v>
      </c>
    </row>
    <row r="266" spans="1:14" x14ac:dyDescent="0.3">
      <c r="A266" s="1">
        <v>10</v>
      </c>
      <c r="B266" t="s">
        <v>491</v>
      </c>
      <c r="C266" t="s">
        <v>2822</v>
      </c>
      <c r="D266" t="s">
        <v>2823</v>
      </c>
      <c r="E266" t="s">
        <v>2824</v>
      </c>
      <c r="F266" t="s">
        <v>2825</v>
      </c>
      <c r="G266" t="s">
        <v>2826</v>
      </c>
      <c r="I266" t="str">
        <f t="shared" si="27"/>
        <v>N/A</v>
      </c>
      <c r="J266">
        <f t="shared" si="28"/>
        <v>115880000</v>
      </c>
      <c r="K266">
        <f t="shared" si="29"/>
        <v>163010000</v>
      </c>
      <c r="L266">
        <f t="shared" si="30"/>
        <v>59940000</v>
      </c>
      <c r="M266">
        <f t="shared" si="31"/>
        <v>182150000</v>
      </c>
      <c r="N266">
        <f t="shared" si="32"/>
        <v>257149999.99999997</v>
      </c>
    </row>
    <row r="267" spans="1:14" x14ac:dyDescent="0.3">
      <c r="A267" s="1">
        <v>11</v>
      </c>
      <c r="B267" t="s">
        <v>492</v>
      </c>
      <c r="C267" t="s">
        <v>2827</v>
      </c>
      <c r="D267" t="s">
        <v>2828</v>
      </c>
      <c r="E267" t="s">
        <v>2829</v>
      </c>
      <c r="F267" t="s">
        <v>2830</v>
      </c>
      <c r="G267" t="s">
        <v>2831</v>
      </c>
      <c r="I267" t="str">
        <f t="shared" si="27"/>
        <v>N/A</v>
      </c>
      <c r="J267">
        <f t="shared" si="28"/>
        <v>8870000</v>
      </c>
      <c r="K267">
        <f t="shared" si="29"/>
        <v>8830000</v>
      </c>
      <c r="L267">
        <f t="shared" si="30"/>
        <v>10910000</v>
      </c>
      <c r="M267">
        <f t="shared" si="31"/>
        <v>10850000</v>
      </c>
      <c r="N267">
        <f t="shared" si="32"/>
        <v>10790000</v>
      </c>
    </row>
    <row r="268" spans="1:14" x14ac:dyDescent="0.3">
      <c r="A268" s="1">
        <v>12</v>
      </c>
      <c r="B268" t="s">
        <v>2217</v>
      </c>
      <c r="C268" t="s">
        <v>264</v>
      </c>
      <c r="D268" t="s">
        <v>2832</v>
      </c>
      <c r="E268" t="s">
        <v>2833</v>
      </c>
      <c r="F268" t="s">
        <v>2834</v>
      </c>
      <c r="G268" t="s">
        <v>2835</v>
      </c>
      <c r="I268" t="str">
        <f t="shared" si="27"/>
        <v>N/A</v>
      </c>
      <c r="J268" t="str">
        <f t="shared" si="28"/>
        <v>N/A</v>
      </c>
      <c r="K268">
        <f t="shared" si="29"/>
        <v>0.3775</v>
      </c>
      <c r="L268">
        <f t="shared" si="30"/>
        <v>-0.5877</v>
      </c>
      <c r="M268">
        <f t="shared" si="31"/>
        <v>1.7243000000000002</v>
      </c>
      <c r="N268">
        <f t="shared" si="32"/>
        <v>0.38829999999999998</v>
      </c>
    </row>
    <row r="269" spans="1:14" x14ac:dyDescent="0.3">
      <c r="A269" s="1">
        <v>13</v>
      </c>
      <c r="B269" t="s">
        <v>498</v>
      </c>
      <c r="C269" t="s">
        <v>2669</v>
      </c>
      <c r="D269" t="s">
        <v>2836</v>
      </c>
      <c r="E269" t="s">
        <v>2837</v>
      </c>
      <c r="F269" t="s">
        <v>2838</v>
      </c>
      <c r="G269" t="s">
        <v>2839</v>
      </c>
      <c r="I269" t="str">
        <f t="shared" si="27"/>
        <v>N/A</v>
      </c>
      <c r="J269">
        <f t="shared" si="28"/>
        <v>6.54E-2</v>
      </c>
      <c r="K269">
        <f t="shared" si="29"/>
        <v>6.7799999999999999E-2</v>
      </c>
      <c r="L269">
        <f t="shared" si="30"/>
        <v>5.8900000000000001E-2</v>
      </c>
      <c r="M269">
        <f t="shared" si="31"/>
        <v>5.7099999999999998E-2</v>
      </c>
      <c r="N269">
        <f t="shared" si="32"/>
        <v>4.8600000000000004E-2</v>
      </c>
    </row>
    <row r="270" spans="1:14" x14ac:dyDescent="0.3">
      <c r="A270" s="1">
        <v>14</v>
      </c>
      <c r="B270" t="s">
        <v>506</v>
      </c>
      <c r="C270" t="s">
        <v>2840</v>
      </c>
      <c r="D270" t="s">
        <v>2841</v>
      </c>
      <c r="E270" t="s">
        <v>2842</v>
      </c>
      <c r="F270" t="s">
        <v>2843</v>
      </c>
      <c r="G270" t="s">
        <v>2844</v>
      </c>
      <c r="I270" t="str">
        <f t="shared" si="27"/>
        <v>N/A</v>
      </c>
      <c r="J270">
        <f t="shared" si="28"/>
        <v>231270000</v>
      </c>
      <c r="K270">
        <f t="shared" si="29"/>
        <v>133039999.99999999</v>
      </c>
      <c r="L270">
        <f t="shared" si="30"/>
        <v>144810000</v>
      </c>
      <c r="M270">
        <f t="shared" si="31"/>
        <v>158300000</v>
      </c>
      <c r="N270">
        <f t="shared" si="32"/>
        <v>161210000</v>
      </c>
    </row>
    <row r="271" spans="1:14" x14ac:dyDescent="0.3">
      <c r="A271" s="1">
        <v>15</v>
      </c>
      <c r="B271" t="s">
        <v>512</v>
      </c>
      <c r="C271" t="s">
        <v>2840</v>
      </c>
      <c r="D271" t="s">
        <v>2841</v>
      </c>
      <c r="E271" t="s">
        <v>2842</v>
      </c>
      <c r="F271" t="s">
        <v>2843</v>
      </c>
      <c r="G271" t="s">
        <v>2844</v>
      </c>
      <c r="I271" t="str">
        <f t="shared" si="27"/>
        <v>N/A</v>
      </c>
      <c r="J271">
        <f t="shared" si="28"/>
        <v>231270000</v>
      </c>
      <c r="K271">
        <f t="shared" si="29"/>
        <v>133039999.99999999</v>
      </c>
      <c r="L271">
        <f t="shared" si="30"/>
        <v>144810000</v>
      </c>
      <c r="M271">
        <f t="shared" si="31"/>
        <v>158300000</v>
      </c>
      <c r="N271">
        <f t="shared" si="32"/>
        <v>161210000</v>
      </c>
    </row>
    <row r="272" spans="1:14" x14ac:dyDescent="0.3">
      <c r="A272" s="1">
        <v>16</v>
      </c>
      <c r="B272" t="s">
        <v>517</v>
      </c>
      <c r="C272" t="s">
        <v>2845</v>
      </c>
      <c r="D272" t="s">
        <v>2846</v>
      </c>
      <c r="E272" t="s">
        <v>2771</v>
      </c>
      <c r="F272" t="s">
        <v>2847</v>
      </c>
      <c r="G272" t="s">
        <v>2848</v>
      </c>
      <c r="I272" t="str">
        <f t="shared" si="27"/>
        <v>pos_trend</v>
      </c>
      <c r="J272">
        <f t="shared" si="28"/>
        <v>12710000000</v>
      </c>
      <c r="K272">
        <f t="shared" si="29"/>
        <v>13070000000</v>
      </c>
      <c r="L272">
        <f t="shared" si="30"/>
        <v>13730000000</v>
      </c>
      <c r="M272">
        <f t="shared" si="31"/>
        <v>14340000000</v>
      </c>
      <c r="N272">
        <f t="shared" si="32"/>
        <v>15330000000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2849</v>
      </c>
      <c r="D276" t="s">
        <v>2850</v>
      </c>
      <c r="E276" t="s">
        <v>2680</v>
      </c>
      <c r="F276" t="s">
        <v>1659</v>
      </c>
      <c r="G276" t="s">
        <v>2851</v>
      </c>
      <c r="I276" t="str">
        <f t="shared" si="27"/>
        <v>N/A</v>
      </c>
      <c r="J276">
        <f t="shared" si="28"/>
        <v>1020000000</v>
      </c>
      <c r="K276">
        <f t="shared" si="29"/>
        <v>1010000000</v>
      </c>
      <c r="L276">
        <f t="shared" si="30"/>
        <v>1060000000</v>
      </c>
      <c r="M276">
        <f t="shared" si="31"/>
        <v>1120000000</v>
      </c>
      <c r="N276">
        <f t="shared" si="32"/>
        <v>1160000000</v>
      </c>
    </row>
    <row r="277" spans="1:14" x14ac:dyDescent="0.3">
      <c r="A277" s="1">
        <v>21</v>
      </c>
      <c r="B277" t="s">
        <v>537</v>
      </c>
      <c r="C277" t="s">
        <v>2852</v>
      </c>
      <c r="D277" t="s">
        <v>2853</v>
      </c>
      <c r="E277" t="s">
        <v>2854</v>
      </c>
      <c r="F277" t="s">
        <v>2855</v>
      </c>
      <c r="G277" t="s">
        <v>2856</v>
      </c>
      <c r="I277" t="str">
        <f t="shared" si="27"/>
        <v>pos_trend</v>
      </c>
      <c r="J277" t="str">
        <f t="shared" si="28"/>
        <v>571000</v>
      </c>
      <c r="K277" t="str">
        <f t="shared" si="29"/>
        <v>572000</v>
      </c>
      <c r="L277" t="str">
        <f t="shared" si="30"/>
        <v>574000</v>
      </c>
      <c r="M277" t="str">
        <f t="shared" si="31"/>
        <v>575000</v>
      </c>
      <c r="N277" t="str">
        <f t="shared" si="32"/>
        <v>576000</v>
      </c>
    </row>
    <row r="278" spans="1:14" x14ac:dyDescent="0.3">
      <c r="A278" s="1">
        <v>22</v>
      </c>
      <c r="B278" t="s">
        <v>543</v>
      </c>
      <c r="C278" t="s">
        <v>2857</v>
      </c>
      <c r="D278" t="s">
        <v>2858</v>
      </c>
      <c r="E278" t="s">
        <v>2859</v>
      </c>
      <c r="F278" t="s">
        <v>2860</v>
      </c>
      <c r="G278" t="s">
        <v>2861</v>
      </c>
      <c r="I278" t="str">
        <f t="shared" si="27"/>
        <v>pos_trend</v>
      </c>
      <c r="J278">
        <f t="shared" si="28"/>
        <v>515620000</v>
      </c>
      <c r="K278">
        <f t="shared" si="29"/>
        <v>522510000</v>
      </c>
      <c r="L278">
        <f t="shared" si="30"/>
        <v>531929999.99999994</v>
      </c>
      <c r="M278">
        <f t="shared" si="31"/>
        <v>542040000</v>
      </c>
      <c r="N278">
        <f t="shared" si="32"/>
        <v>551630000</v>
      </c>
    </row>
    <row r="279" spans="1:14" x14ac:dyDescent="0.3">
      <c r="A279" s="1">
        <v>23</v>
      </c>
      <c r="B279" t="s">
        <v>549</v>
      </c>
      <c r="C279" t="s">
        <v>875</v>
      </c>
      <c r="D279" t="s">
        <v>2862</v>
      </c>
      <c r="E279" t="s">
        <v>2863</v>
      </c>
      <c r="F279" t="s">
        <v>2864</v>
      </c>
      <c r="G279" t="s">
        <v>2865</v>
      </c>
      <c r="I279" t="str">
        <f t="shared" si="27"/>
        <v>pos_trend</v>
      </c>
      <c r="J279">
        <f t="shared" si="28"/>
        <v>1080000000</v>
      </c>
      <c r="K279">
        <f t="shared" si="29"/>
        <v>1150000000</v>
      </c>
      <c r="L279">
        <f t="shared" si="30"/>
        <v>1230000000</v>
      </c>
      <c r="M279">
        <f t="shared" si="31"/>
        <v>1320000000</v>
      </c>
      <c r="N279">
        <f t="shared" si="32"/>
        <v>1420000000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2866</v>
      </c>
      <c r="D282" t="s">
        <v>2867</v>
      </c>
      <c r="E282" t="s">
        <v>2868</v>
      </c>
      <c r="F282" t="s">
        <v>2869</v>
      </c>
      <c r="G282" t="s">
        <v>2870</v>
      </c>
      <c r="I282" t="str">
        <f t="shared" si="27"/>
        <v>N/A</v>
      </c>
      <c r="J282">
        <f t="shared" si="28"/>
        <v>59780000</v>
      </c>
      <c r="K282" t="str">
        <f t="shared" si="29"/>
        <v>(9.43M)</v>
      </c>
      <c r="L282">
        <f t="shared" si="30"/>
        <v>7430000</v>
      </c>
      <c r="M282">
        <f t="shared" si="31"/>
        <v>5300000</v>
      </c>
      <c r="N282" t="str">
        <f t="shared" si="32"/>
        <v>(5.01M)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2871</v>
      </c>
      <c r="D284" t="s">
        <v>2872</v>
      </c>
      <c r="E284" t="s">
        <v>2873</v>
      </c>
      <c r="F284" t="s">
        <v>2874</v>
      </c>
      <c r="G284" t="s">
        <v>2875</v>
      </c>
      <c r="I284" t="str">
        <f t="shared" si="27"/>
        <v>N/A</v>
      </c>
      <c r="J284" t="str">
        <f t="shared" si="28"/>
        <v>(30.57M)</v>
      </c>
      <c r="K284" t="str">
        <f t="shared" si="29"/>
        <v>(22.39M)</v>
      </c>
      <c r="L284" t="str">
        <f t="shared" si="30"/>
        <v>(34.12M)</v>
      </c>
      <c r="M284" t="str">
        <f t="shared" si="31"/>
        <v>(28.86M)</v>
      </c>
      <c r="N284" t="str">
        <f t="shared" si="32"/>
        <v>(28.89M)</v>
      </c>
    </row>
    <row r="285" spans="1:14" x14ac:dyDescent="0.3">
      <c r="A285" s="1">
        <v>29</v>
      </c>
      <c r="B285" t="s">
        <v>566</v>
      </c>
      <c r="C285" t="s">
        <v>2876</v>
      </c>
      <c r="D285" t="s">
        <v>2877</v>
      </c>
      <c r="E285" t="s">
        <v>2878</v>
      </c>
      <c r="F285" t="s">
        <v>2879</v>
      </c>
      <c r="G285" t="s">
        <v>2880</v>
      </c>
      <c r="I285" t="str">
        <f t="shared" si="27"/>
        <v>pos_trend</v>
      </c>
      <c r="J285" t="str">
        <f t="shared" si="28"/>
        <v>(608.21M)</v>
      </c>
      <c r="K285" t="str">
        <f t="shared" si="29"/>
        <v>(631.03M)</v>
      </c>
      <c r="L285" t="str">
        <f t="shared" si="30"/>
        <v>(685.54M)</v>
      </c>
      <c r="M285" t="str">
        <f t="shared" si="31"/>
        <v>(719.06M)</v>
      </c>
      <c r="N285" t="str">
        <f t="shared" si="32"/>
        <v>(772.2M)</v>
      </c>
    </row>
    <row r="286" spans="1:14" x14ac:dyDescent="0.3">
      <c r="A286" s="1">
        <v>30</v>
      </c>
      <c r="B286" t="s">
        <v>567</v>
      </c>
      <c r="C286" t="s">
        <v>2881</v>
      </c>
      <c r="D286" t="s">
        <v>2882</v>
      </c>
      <c r="E286" t="s">
        <v>2883</v>
      </c>
      <c r="F286" t="s">
        <v>2884</v>
      </c>
      <c r="G286" t="s">
        <v>2885</v>
      </c>
      <c r="I286" t="str">
        <f t="shared" si="27"/>
        <v>N/A</v>
      </c>
      <c r="J286">
        <f t="shared" si="28"/>
        <v>7.4400000000000008E-2</v>
      </c>
      <c r="K286">
        <f t="shared" si="29"/>
        <v>7.1900000000000006E-2</v>
      </c>
      <c r="L286">
        <f t="shared" si="30"/>
        <v>7.1400000000000005E-2</v>
      </c>
      <c r="M286">
        <f t="shared" si="31"/>
        <v>7.22E-2</v>
      </c>
      <c r="N286">
        <f t="shared" si="32"/>
        <v>7.0400000000000004E-2</v>
      </c>
    </row>
    <row r="287" spans="1:14" x14ac:dyDescent="0.3">
      <c r="A287" s="1">
        <v>31</v>
      </c>
      <c r="B287" t="s">
        <v>573</v>
      </c>
      <c r="C287" t="s">
        <v>2849</v>
      </c>
      <c r="D287" t="s">
        <v>2850</v>
      </c>
      <c r="E287" t="s">
        <v>2680</v>
      </c>
      <c r="F287" t="s">
        <v>1659</v>
      </c>
      <c r="G287" t="s">
        <v>2851</v>
      </c>
      <c r="I287" t="str">
        <f t="shared" si="27"/>
        <v>N/A</v>
      </c>
      <c r="J287">
        <f t="shared" si="28"/>
        <v>1020000000</v>
      </c>
      <c r="K287">
        <f t="shared" si="29"/>
        <v>1010000000</v>
      </c>
      <c r="L287">
        <f t="shared" si="30"/>
        <v>1060000000</v>
      </c>
      <c r="M287">
        <f t="shared" si="31"/>
        <v>1120000000</v>
      </c>
      <c r="N287">
        <f t="shared" si="32"/>
        <v>1160000000</v>
      </c>
    </row>
    <row r="288" spans="1:14" x14ac:dyDescent="0.3">
      <c r="A288" s="1">
        <v>32</v>
      </c>
      <c r="B288" t="s">
        <v>574</v>
      </c>
      <c r="C288" t="s">
        <v>2881</v>
      </c>
      <c r="D288" t="s">
        <v>2882</v>
      </c>
      <c r="E288" t="s">
        <v>2883</v>
      </c>
      <c r="F288" t="s">
        <v>2884</v>
      </c>
      <c r="G288" t="s">
        <v>2885</v>
      </c>
      <c r="I288" t="str">
        <f t="shared" si="27"/>
        <v>N/A</v>
      </c>
      <c r="J288">
        <f t="shared" si="28"/>
        <v>7.4400000000000008E-2</v>
      </c>
      <c r="K288">
        <f t="shared" si="29"/>
        <v>7.1900000000000006E-2</v>
      </c>
      <c r="L288">
        <f t="shared" si="30"/>
        <v>7.1400000000000005E-2</v>
      </c>
      <c r="M288">
        <f t="shared" si="31"/>
        <v>7.22E-2</v>
      </c>
      <c r="N288">
        <f t="shared" si="32"/>
        <v>7.0400000000000004E-2</v>
      </c>
    </row>
    <row r="289" spans="1:14" x14ac:dyDescent="0.3">
      <c r="A289" s="1">
        <v>33</v>
      </c>
      <c r="B289" t="s">
        <v>575</v>
      </c>
      <c r="C289" t="s">
        <v>264</v>
      </c>
      <c r="D289" t="s">
        <v>264</v>
      </c>
      <c r="E289" t="s">
        <v>264</v>
      </c>
      <c r="F289" t="s">
        <v>264</v>
      </c>
      <c r="G289" t="s">
        <v>2886</v>
      </c>
      <c r="I289" t="str">
        <f t="shared" si="27"/>
        <v>N/A</v>
      </c>
      <c r="J289" t="str">
        <f t="shared" si="28"/>
        <v>N/A</v>
      </c>
      <c r="K289" t="str">
        <f t="shared" si="29"/>
        <v>N/A</v>
      </c>
      <c r="L289" t="str">
        <f t="shared" si="30"/>
        <v>N/A</v>
      </c>
      <c r="M289" t="str">
        <f t="shared" si="31"/>
        <v>N/A</v>
      </c>
      <c r="N289">
        <f t="shared" si="32"/>
        <v>0.1593</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2849</v>
      </c>
      <c r="D291" t="s">
        <v>2850</v>
      </c>
      <c r="E291" t="s">
        <v>2680</v>
      </c>
      <c r="F291" t="s">
        <v>1659</v>
      </c>
      <c r="G291" t="s">
        <v>2851</v>
      </c>
      <c r="I291" t="str">
        <f t="shared" si="27"/>
        <v>N/A</v>
      </c>
      <c r="J291">
        <f t="shared" si="28"/>
        <v>1020000000</v>
      </c>
      <c r="K291">
        <f t="shared" si="29"/>
        <v>1010000000</v>
      </c>
      <c r="L291">
        <f t="shared" si="30"/>
        <v>1060000000</v>
      </c>
      <c r="M291">
        <f t="shared" si="31"/>
        <v>1120000000</v>
      </c>
      <c r="N291">
        <f t="shared" si="32"/>
        <v>1160000000</v>
      </c>
    </row>
    <row r="292" spans="1:14" x14ac:dyDescent="0.3">
      <c r="A292" s="1">
        <v>36</v>
      </c>
      <c r="B292" t="s">
        <v>589</v>
      </c>
      <c r="C292" t="s">
        <v>2771</v>
      </c>
      <c r="D292" t="s">
        <v>2772</v>
      </c>
      <c r="E292" t="s">
        <v>2773</v>
      </c>
      <c r="F292" t="s">
        <v>2774</v>
      </c>
      <c r="G292" t="s">
        <v>2775</v>
      </c>
      <c r="I292" t="str">
        <f t="shared" si="27"/>
        <v>pos_trend</v>
      </c>
      <c r="J292">
        <f t="shared" si="28"/>
        <v>13730000000</v>
      </c>
      <c r="K292">
        <f t="shared" si="29"/>
        <v>14080000000</v>
      </c>
      <c r="L292">
        <f t="shared" si="30"/>
        <v>14790000000</v>
      </c>
      <c r="M292">
        <f t="shared" si="31"/>
        <v>15460000000</v>
      </c>
      <c r="N292">
        <f t="shared" si="32"/>
        <v>16489999999.999998</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2887</v>
      </c>
      <c r="D295" t="s">
        <v>2888</v>
      </c>
      <c r="E295" t="s">
        <v>2889</v>
      </c>
      <c r="F295" t="s">
        <v>2890</v>
      </c>
      <c r="G295" t="s">
        <v>2891</v>
      </c>
      <c r="I295" t="str">
        <f t="shared" si="27"/>
        <v>N/A</v>
      </c>
      <c r="J295" t="str">
        <f t="shared" si="28"/>
        <v>(15.28M)</v>
      </c>
      <c r="K295" t="str">
        <f t="shared" si="29"/>
        <v>(15.76M)</v>
      </c>
      <c r="L295" t="str">
        <f t="shared" si="30"/>
        <v>(13.66M)</v>
      </c>
      <c r="M295" t="str">
        <f t="shared" si="31"/>
        <v>(14.13M)</v>
      </c>
      <c r="N295" t="str">
        <f t="shared" si="32"/>
        <v>(15.18M)</v>
      </c>
    </row>
    <row r="296" spans="1:14" x14ac:dyDescent="0.3">
      <c r="A296" s="1">
        <v>1</v>
      </c>
      <c r="B296" t="s">
        <v>596</v>
      </c>
      <c r="C296" t="s">
        <v>2887</v>
      </c>
      <c r="D296" t="s">
        <v>2888</v>
      </c>
      <c r="E296" t="s">
        <v>2889</v>
      </c>
      <c r="F296" t="s">
        <v>2890</v>
      </c>
      <c r="G296" t="s">
        <v>2891</v>
      </c>
      <c r="I296" t="str">
        <f t="shared" si="27"/>
        <v>N/A</v>
      </c>
      <c r="J296" t="str">
        <f t="shared" si="28"/>
        <v>(15.28M)</v>
      </c>
      <c r="K296" t="str">
        <f t="shared" si="29"/>
        <v>(15.76M)</v>
      </c>
      <c r="L296" t="str">
        <f t="shared" si="30"/>
        <v>(13.66M)</v>
      </c>
      <c r="M296" t="str">
        <f t="shared" si="31"/>
        <v>(14.13M)</v>
      </c>
      <c r="N296" t="str">
        <f t="shared" si="32"/>
        <v>(15.18M)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5</v>
      </c>
      <c r="B300" t="s">
        <v>615</v>
      </c>
      <c r="C300" t="s">
        <v>2892</v>
      </c>
      <c r="D300" t="s">
        <v>2893</v>
      </c>
      <c r="E300" t="s">
        <v>2894</v>
      </c>
      <c r="F300" t="s">
        <v>2895</v>
      </c>
      <c r="G300" t="s">
        <v>2896</v>
      </c>
      <c r="I300" t="str">
        <f t="shared" si="27"/>
        <v>N/A</v>
      </c>
      <c r="J300">
        <f t="shared" si="28"/>
        <v>83320000</v>
      </c>
      <c r="K300" t="str">
        <f t="shared" si="29"/>
        <v>(198.38M)</v>
      </c>
      <c r="L300">
        <f t="shared" si="30"/>
        <v>217970000</v>
      </c>
      <c r="M300">
        <f t="shared" si="31"/>
        <v>473340000</v>
      </c>
      <c r="N300">
        <f t="shared" si="32"/>
        <v>170180000</v>
      </c>
    </row>
    <row r="301" spans="1:14" x14ac:dyDescent="0.3">
      <c r="A301" s="1">
        <v>6</v>
      </c>
      <c r="B301" t="s">
        <v>619</v>
      </c>
      <c r="C301" t="s">
        <v>2897</v>
      </c>
      <c r="D301" t="s">
        <v>2898</v>
      </c>
      <c r="E301" t="s">
        <v>2899</v>
      </c>
      <c r="F301" t="s">
        <v>2900</v>
      </c>
      <c r="G301" t="s">
        <v>2901</v>
      </c>
      <c r="I301" t="str">
        <f t="shared" si="27"/>
        <v>N/A</v>
      </c>
      <c r="J301" t="str">
        <f t="shared" si="28"/>
        <v>(1.94B)</v>
      </c>
      <c r="K301" t="str">
        <f t="shared" si="29"/>
        <v>(2.17B)</v>
      </c>
      <c r="L301" t="str">
        <f t="shared" si="30"/>
        <v>(900.69M)</v>
      </c>
      <c r="M301" t="str">
        <f t="shared" si="31"/>
        <v>(987.24M)</v>
      </c>
      <c r="N301" t="str">
        <f t="shared" si="32"/>
        <v>(1.04B)</v>
      </c>
    </row>
    <row r="302" spans="1:14" x14ac:dyDescent="0.3">
      <c r="A302" s="1">
        <v>7</v>
      </c>
      <c r="B302" t="s">
        <v>621</v>
      </c>
      <c r="C302" t="s">
        <v>2902</v>
      </c>
      <c r="D302" t="s">
        <v>2903</v>
      </c>
      <c r="E302" t="s">
        <v>1659</v>
      </c>
      <c r="F302" t="s">
        <v>2904</v>
      </c>
      <c r="G302" t="s">
        <v>2905</v>
      </c>
      <c r="I302" t="str">
        <f t="shared" si="27"/>
        <v>N/A</v>
      </c>
      <c r="J302">
        <f t="shared" si="28"/>
        <v>2020000000</v>
      </c>
      <c r="K302">
        <f t="shared" si="29"/>
        <v>1970000000</v>
      </c>
      <c r="L302">
        <f t="shared" si="30"/>
        <v>1120000000</v>
      </c>
      <c r="M302">
        <f t="shared" si="31"/>
        <v>1460000000</v>
      </c>
      <c r="N302">
        <f t="shared" si="32"/>
        <v>1220000000</v>
      </c>
    </row>
    <row r="303" spans="1:14" x14ac:dyDescent="0.3">
      <c r="A303" s="1">
        <v>8</v>
      </c>
      <c r="B303" t="s">
        <v>2279</v>
      </c>
      <c r="C303" t="s">
        <v>2906</v>
      </c>
      <c r="D303" t="s">
        <v>2907</v>
      </c>
      <c r="E303" t="s">
        <v>2908</v>
      </c>
      <c r="F303" t="s">
        <v>2909</v>
      </c>
      <c r="G303" t="s">
        <v>2910</v>
      </c>
      <c r="I303" t="str">
        <f t="shared" si="27"/>
        <v>N/A</v>
      </c>
      <c r="J303" t="str">
        <f t="shared" si="28"/>
        <v>(329.44M)</v>
      </c>
      <c r="K303" t="str">
        <f t="shared" si="29"/>
        <v>(257.16M)</v>
      </c>
      <c r="L303" t="str">
        <f t="shared" si="30"/>
        <v>(809.38M)</v>
      </c>
      <c r="M303" t="str">
        <f t="shared" si="31"/>
        <v>(990.32M)</v>
      </c>
      <c r="N303" t="str">
        <f t="shared" si="32"/>
        <v>(1.27B)</v>
      </c>
    </row>
    <row r="304" spans="1:14" x14ac:dyDescent="0.3">
      <c r="A304" s="1">
        <v>9</v>
      </c>
      <c r="B304" t="s">
        <v>2284</v>
      </c>
      <c r="C304" t="s">
        <v>264</v>
      </c>
      <c r="D304" t="s">
        <v>264</v>
      </c>
      <c r="E304" t="s">
        <v>264</v>
      </c>
      <c r="F304" t="s">
        <v>2911</v>
      </c>
      <c r="G304" t="s">
        <v>2912</v>
      </c>
      <c r="I304" t="str">
        <f t="shared" si="27"/>
        <v>N/A</v>
      </c>
      <c r="J304" t="str">
        <f t="shared" si="28"/>
        <v>N/A</v>
      </c>
      <c r="K304" t="str">
        <f t="shared" si="29"/>
        <v>N/A</v>
      </c>
      <c r="L304" t="str">
        <f t="shared" si="30"/>
        <v>N/A</v>
      </c>
      <c r="M304">
        <f t="shared" si="31"/>
        <v>5110000</v>
      </c>
      <c r="N304">
        <f t="shared" si="32"/>
        <v>147900000</v>
      </c>
    </row>
    <row r="305" spans="1:14" x14ac:dyDescent="0.3">
      <c r="A305" s="1">
        <v>10</v>
      </c>
      <c r="B305" t="s">
        <v>623</v>
      </c>
      <c r="C305" t="s">
        <v>264</v>
      </c>
      <c r="D305" t="s">
        <v>264</v>
      </c>
      <c r="E305" t="s">
        <v>2913</v>
      </c>
      <c r="F305" t="s">
        <v>264</v>
      </c>
      <c r="G305" t="s">
        <v>264</v>
      </c>
      <c r="I305" t="str">
        <f t="shared" si="27"/>
        <v>N/A</v>
      </c>
      <c r="J305" t="str">
        <f t="shared" si="28"/>
        <v>N/A</v>
      </c>
      <c r="K305" t="str">
        <f t="shared" si="29"/>
        <v>N/A</v>
      </c>
      <c r="L305" t="str">
        <f t="shared" si="30"/>
        <v>(35M)</v>
      </c>
      <c r="M305" t="str">
        <f t="shared" si="31"/>
        <v>N/A</v>
      </c>
      <c r="N305" t="str">
        <f t="shared" si="32"/>
        <v>N/A</v>
      </c>
    </row>
    <row r="306" spans="1:14" x14ac:dyDescent="0.3">
      <c r="A306" s="1">
        <v>11</v>
      </c>
      <c r="B306" t="s">
        <v>624</v>
      </c>
      <c r="C306" t="s">
        <v>264</v>
      </c>
      <c r="D306" t="s">
        <v>264</v>
      </c>
      <c r="E306" t="s">
        <v>264</v>
      </c>
      <c r="F306" t="s">
        <v>264</v>
      </c>
      <c r="G306" t="s">
        <v>264</v>
      </c>
      <c r="I306" t="str">
        <f t="shared" si="27"/>
        <v>N/A</v>
      </c>
      <c r="J306" t="str">
        <f t="shared" si="28"/>
        <v>N/A</v>
      </c>
      <c r="K306" t="str">
        <f t="shared" si="29"/>
        <v>N/A</v>
      </c>
      <c r="L306" t="str">
        <f t="shared" si="30"/>
        <v>N/A</v>
      </c>
      <c r="M306" t="str">
        <f t="shared" si="31"/>
        <v>N/A</v>
      </c>
      <c r="N306" t="str">
        <f t="shared" si="32"/>
        <v>N/A</v>
      </c>
    </row>
    <row r="307" spans="1:14" x14ac:dyDescent="0.3">
      <c r="A307" s="1">
        <v>12</v>
      </c>
      <c r="B307" t="s">
        <v>627</v>
      </c>
      <c r="C307" t="s">
        <v>2914</v>
      </c>
      <c r="D307" t="s">
        <v>2915</v>
      </c>
      <c r="E307" t="s">
        <v>2916</v>
      </c>
      <c r="F307" t="s">
        <v>2917</v>
      </c>
      <c r="G307" t="s">
        <v>2918</v>
      </c>
      <c r="I307" t="str">
        <f t="shared" si="27"/>
        <v>N/A</v>
      </c>
      <c r="J307" t="str">
        <f t="shared" si="28"/>
        <v>(261.39M)</v>
      </c>
      <c r="K307" t="str">
        <f t="shared" si="29"/>
        <v>(471.29M)</v>
      </c>
      <c r="L307" t="str">
        <f t="shared" si="30"/>
        <v>(640.07M)</v>
      </c>
      <c r="M307" t="str">
        <f t="shared" si="31"/>
        <v>(525.99M)</v>
      </c>
      <c r="N307" t="str">
        <f t="shared" si="32"/>
        <v>(967.65M)</v>
      </c>
    </row>
    <row r="308" spans="1:14" x14ac:dyDescent="0.3">
      <c r="A308" s="1">
        <v>13</v>
      </c>
      <c r="B308" t="s">
        <v>2292</v>
      </c>
      <c r="C308" t="s">
        <v>264</v>
      </c>
      <c r="D308" t="s">
        <v>2919</v>
      </c>
      <c r="E308" t="s">
        <v>2920</v>
      </c>
      <c r="F308" t="s">
        <v>2921</v>
      </c>
      <c r="G308" t="s">
        <v>2922</v>
      </c>
      <c r="I308" t="str">
        <f t="shared" si="27"/>
        <v>N/A</v>
      </c>
      <c r="J308" t="str">
        <f t="shared" si="28"/>
        <v>N/A</v>
      </c>
      <c r="K308">
        <f t="shared" si="29"/>
        <v>-0.80299999999999994</v>
      </c>
      <c r="L308">
        <f t="shared" si="30"/>
        <v>-0.35810000000000003</v>
      </c>
      <c r="M308">
        <f t="shared" si="31"/>
        <v>0.1782</v>
      </c>
      <c r="N308">
        <f t="shared" si="32"/>
        <v>-0.8397</v>
      </c>
    </row>
    <row r="309" spans="1:14" x14ac:dyDescent="0.3">
      <c r="A309" s="1">
        <v>14</v>
      </c>
      <c r="B309" t="s">
        <v>2297</v>
      </c>
      <c r="C309" t="s">
        <v>2923</v>
      </c>
      <c r="D309" t="s">
        <v>2924</v>
      </c>
      <c r="E309" t="s">
        <v>2925</v>
      </c>
      <c r="F309" t="s">
        <v>2926</v>
      </c>
      <c r="G309" t="s">
        <v>2927</v>
      </c>
      <c r="I309" t="str">
        <f t="shared" si="27"/>
        <v>N/A</v>
      </c>
      <c r="J309">
        <f t="shared" si="28"/>
        <v>-0.61170000000000002</v>
      </c>
      <c r="K309">
        <f t="shared" si="29"/>
        <v>-1.1901000000000002</v>
      </c>
      <c r="L309">
        <f t="shared" si="30"/>
        <v>-1.5111000000000001</v>
      </c>
      <c r="M309">
        <f t="shared" si="31"/>
        <v>-1.2173</v>
      </c>
      <c r="N309">
        <f t="shared" si="32"/>
        <v>-2.1132</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2928</v>
      </c>
      <c r="D312" t="s">
        <v>2929</v>
      </c>
      <c r="E312" t="s">
        <v>2930</v>
      </c>
      <c r="F312" t="s">
        <v>2931</v>
      </c>
      <c r="G312" t="s">
        <v>2932</v>
      </c>
      <c r="I312" t="str">
        <f t="shared" si="27"/>
        <v>N/A</v>
      </c>
      <c r="J312" t="str">
        <f t="shared" si="28"/>
        <v>(81.65M)</v>
      </c>
      <c r="K312" t="str">
        <f t="shared" si="29"/>
        <v>(80.53M)</v>
      </c>
      <c r="L312" t="str">
        <f t="shared" si="30"/>
        <v>(79.66M)</v>
      </c>
      <c r="M312" t="str">
        <f t="shared" si="31"/>
        <v>(78.37M)</v>
      </c>
      <c r="N312" t="str">
        <f t="shared" si="32"/>
        <v>(81.16M)</v>
      </c>
    </row>
    <row r="313" spans="1:14" x14ac:dyDescent="0.3">
      <c r="A313" s="1">
        <v>1</v>
      </c>
      <c r="B313" t="s">
        <v>639</v>
      </c>
      <c r="C313" t="s">
        <v>2928</v>
      </c>
      <c r="D313" t="s">
        <v>2929</v>
      </c>
      <c r="E313" t="s">
        <v>2930</v>
      </c>
      <c r="F313" t="s">
        <v>2931</v>
      </c>
      <c r="G313" t="s">
        <v>2932</v>
      </c>
      <c r="I313" t="str">
        <f t="shared" si="27"/>
        <v>N/A</v>
      </c>
      <c r="J313" t="str">
        <f t="shared" si="28"/>
        <v>(81.65M)</v>
      </c>
      <c r="K313" t="str">
        <f t="shared" si="29"/>
        <v>(80.53M)</v>
      </c>
      <c r="L313" t="str">
        <f t="shared" si="30"/>
        <v>(79.66M)</v>
      </c>
      <c r="M313" t="str">
        <f t="shared" si="31"/>
        <v>(78.37M)</v>
      </c>
      <c r="N313" t="str">
        <f t="shared" si="32"/>
        <v>(81.16M)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2933</v>
      </c>
      <c r="E315" t="s">
        <v>2934</v>
      </c>
      <c r="F315" t="s">
        <v>2935</v>
      </c>
      <c r="G315" t="s">
        <v>2936</v>
      </c>
      <c r="I315" t="str">
        <f t="shared" si="27"/>
        <v>N/A</v>
      </c>
      <c r="J315" t="str">
        <f t="shared" si="28"/>
        <v>N/A</v>
      </c>
      <c r="K315">
        <f t="shared" si="29"/>
        <v>1.3600000000000001E-2</v>
      </c>
      <c r="L315">
        <f t="shared" si="30"/>
        <v>1.0900000000000002E-2</v>
      </c>
      <c r="M315">
        <f t="shared" si="31"/>
        <v>1.6200000000000003E-2</v>
      </c>
      <c r="N315">
        <f t="shared" si="32"/>
        <v>-3.56E-2</v>
      </c>
    </row>
    <row r="316" spans="1:14" x14ac:dyDescent="0.3">
      <c r="A316" s="1">
        <v>4</v>
      </c>
      <c r="B316" t="s">
        <v>2311</v>
      </c>
      <c r="C316" t="s">
        <v>264</v>
      </c>
      <c r="D316" t="s">
        <v>264</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2937</v>
      </c>
      <c r="D317" t="s">
        <v>2938</v>
      </c>
      <c r="E317" t="s">
        <v>2939</v>
      </c>
      <c r="F317" t="s">
        <v>2940</v>
      </c>
      <c r="G317" t="s">
        <v>2941</v>
      </c>
      <c r="I317" t="str">
        <f t="shared" si="33"/>
        <v>N/A</v>
      </c>
      <c r="J317">
        <f t="shared" si="34"/>
        <v>936860000</v>
      </c>
      <c r="K317">
        <f t="shared" si="35"/>
        <v>385170000</v>
      </c>
      <c r="L317">
        <f t="shared" si="36"/>
        <v>718430000</v>
      </c>
      <c r="M317">
        <f t="shared" si="37"/>
        <v>618010000</v>
      </c>
      <c r="N317">
        <f t="shared" si="38"/>
        <v>1070000000.0000001</v>
      </c>
    </row>
    <row r="318" spans="1:14" x14ac:dyDescent="0.3">
      <c r="A318" s="1">
        <v>6</v>
      </c>
      <c r="B318" t="s">
        <v>645</v>
      </c>
      <c r="C318" t="s">
        <v>2942</v>
      </c>
      <c r="D318" t="s">
        <v>2943</v>
      </c>
      <c r="E318" t="s">
        <v>2944</v>
      </c>
      <c r="F318" t="s">
        <v>2945</v>
      </c>
      <c r="G318" t="s">
        <v>2946</v>
      </c>
      <c r="I318" t="str">
        <f t="shared" si="33"/>
        <v>N/A</v>
      </c>
      <c r="J318" t="str">
        <f t="shared" si="34"/>
        <v>(67.71M)</v>
      </c>
      <c r="K318" t="str">
        <f t="shared" si="35"/>
        <v>(25.16M)</v>
      </c>
      <c r="L318" t="str">
        <f t="shared" si="36"/>
        <v>(54.05M)</v>
      </c>
      <c r="M318" t="str">
        <f t="shared" si="37"/>
        <v>(37.62M)</v>
      </c>
      <c r="N318" t="str">
        <f t="shared" si="38"/>
        <v>(52.73M)</v>
      </c>
    </row>
    <row r="319" spans="1:14" x14ac:dyDescent="0.3">
      <c r="A319" s="1">
        <v>7</v>
      </c>
      <c r="B319" t="s">
        <v>651</v>
      </c>
      <c r="C319" t="s">
        <v>2947</v>
      </c>
      <c r="D319" t="s">
        <v>2948</v>
      </c>
      <c r="E319" t="s">
        <v>2949</v>
      </c>
      <c r="F319" t="s">
        <v>2950</v>
      </c>
      <c r="G319" t="s">
        <v>2951</v>
      </c>
      <c r="I319" t="str">
        <f t="shared" si="33"/>
        <v>N/A</v>
      </c>
      <c r="J319" t="str">
        <f t="shared" si="34"/>
        <v>(81.44M)</v>
      </c>
      <c r="K319" t="str">
        <f t="shared" si="35"/>
        <v>(39.66M)</v>
      </c>
      <c r="L319" t="str">
        <f t="shared" si="36"/>
        <v>(64.05M)</v>
      </c>
      <c r="M319" t="str">
        <f t="shared" si="37"/>
        <v>(52.98M)</v>
      </c>
      <c r="N319" t="str">
        <f t="shared" si="38"/>
        <v>(61.81M)</v>
      </c>
    </row>
    <row r="320" spans="1:14" x14ac:dyDescent="0.3">
      <c r="A320" s="1">
        <v>8</v>
      </c>
      <c r="B320" t="s">
        <v>653</v>
      </c>
      <c r="C320" t="s">
        <v>2952</v>
      </c>
      <c r="D320" t="s">
        <v>2953</v>
      </c>
      <c r="E320" t="s">
        <v>2954</v>
      </c>
      <c r="F320" t="s">
        <v>2955</v>
      </c>
      <c r="G320" t="s">
        <v>2956</v>
      </c>
      <c r="I320" t="str">
        <f t="shared" si="33"/>
        <v>N/A</v>
      </c>
      <c r="J320">
        <f t="shared" si="34"/>
        <v>13730000</v>
      </c>
      <c r="K320">
        <f t="shared" si="35"/>
        <v>14500000</v>
      </c>
      <c r="L320">
        <f t="shared" si="36"/>
        <v>10000000</v>
      </c>
      <c r="M320">
        <f t="shared" si="37"/>
        <v>15360000</v>
      </c>
      <c r="N320">
        <f t="shared" si="38"/>
        <v>9080000</v>
      </c>
    </row>
    <row r="321" spans="1:14" x14ac:dyDescent="0.3">
      <c r="A321" s="1">
        <v>9</v>
      </c>
      <c r="B321" t="s">
        <v>655</v>
      </c>
      <c r="C321" t="s">
        <v>2952</v>
      </c>
      <c r="D321" t="s">
        <v>2953</v>
      </c>
      <c r="E321" t="s">
        <v>2954</v>
      </c>
      <c r="F321" t="s">
        <v>2955</v>
      </c>
      <c r="G321" t="s">
        <v>2956</v>
      </c>
      <c r="I321" t="str">
        <f t="shared" si="33"/>
        <v>N/A</v>
      </c>
      <c r="J321">
        <f t="shared" si="34"/>
        <v>13730000</v>
      </c>
      <c r="K321">
        <f t="shared" si="35"/>
        <v>14500000</v>
      </c>
      <c r="L321">
        <f t="shared" si="36"/>
        <v>10000000</v>
      </c>
      <c r="M321">
        <f t="shared" si="37"/>
        <v>15360000</v>
      </c>
      <c r="N321">
        <f t="shared" si="38"/>
        <v>9080000</v>
      </c>
    </row>
    <row r="322" spans="1:14" x14ac:dyDescent="0.3">
      <c r="A322" s="1">
        <v>10</v>
      </c>
      <c r="B322" t="s">
        <v>657</v>
      </c>
      <c r="C322" t="s">
        <v>2957</v>
      </c>
      <c r="D322" t="s">
        <v>2958</v>
      </c>
      <c r="E322" t="s">
        <v>2959</v>
      </c>
      <c r="F322" t="s">
        <v>2960</v>
      </c>
      <c r="G322" t="s">
        <v>2961</v>
      </c>
      <c r="I322" t="str">
        <f t="shared" si="33"/>
        <v>N/A</v>
      </c>
      <c r="J322" t="str">
        <f t="shared" si="34"/>
        <v>(1.07B)</v>
      </c>
      <c r="K322">
        <f t="shared" si="35"/>
        <v>59790000</v>
      </c>
      <c r="L322" t="str">
        <f t="shared" si="36"/>
        <v>(82.97M)</v>
      </c>
      <c r="M322">
        <f t="shared" si="37"/>
        <v>14130000</v>
      </c>
      <c r="N322" t="str">
        <f t="shared" si="38"/>
        <v>(78.2M)</v>
      </c>
    </row>
    <row r="323" spans="1:14" x14ac:dyDescent="0.3">
      <c r="A323" s="1">
        <v>11</v>
      </c>
      <c r="B323" t="s">
        <v>663</v>
      </c>
      <c r="C323" t="s">
        <v>1664</v>
      </c>
      <c r="D323" t="s">
        <v>2350</v>
      </c>
      <c r="E323" t="s">
        <v>2959</v>
      </c>
      <c r="F323" t="s">
        <v>2962</v>
      </c>
      <c r="G323" t="s">
        <v>2963</v>
      </c>
      <c r="I323" t="str">
        <f t="shared" si="33"/>
        <v>N/A</v>
      </c>
      <c r="J323" t="str">
        <f t="shared" si="34"/>
        <v>(1.17B)</v>
      </c>
      <c r="K323">
        <f t="shared" si="35"/>
        <v>9790000</v>
      </c>
      <c r="L323" t="str">
        <f t="shared" si="36"/>
        <v>(82.97M)</v>
      </c>
      <c r="M323" t="str">
        <f t="shared" si="37"/>
        <v>(60.87M)</v>
      </c>
      <c r="N323" t="str">
        <f t="shared" si="38"/>
        <v>(103.2M)</v>
      </c>
    </row>
    <row r="324" spans="1:14" x14ac:dyDescent="0.3">
      <c r="A324" s="1">
        <v>12</v>
      </c>
      <c r="B324" t="s">
        <v>664</v>
      </c>
      <c r="C324" t="s">
        <v>2964</v>
      </c>
      <c r="D324" t="s">
        <v>2965</v>
      </c>
      <c r="E324" t="s">
        <v>264</v>
      </c>
      <c r="F324" t="s">
        <v>1154</v>
      </c>
      <c r="G324" t="s">
        <v>2966</v>
      </c>
      <c r="I324" t="str">
        <f t="shared" si="33"/>
        <v>N/A</v>
      </c>
      <c r="J324">
        <f t="shared" si="34"/>
        <v>100000000</v>
      </c>
      <c r="K324">
        <f t="shared" si="35"/>
        <v>50000000</v>
      </c>
      <c r="L324" t="str">
        <f t="shared" si="36"/>
        <v>N/A</v>
      </c>
      <c r="M324">
        <f t="shared" si="37"/>
        <v>75000000</v>
      </c>
      <c r="N324">
        <f t="shared" si="38"/>
        <v>25000000</v>
      </c>
    </row>
    <row r="325" spans="1:14" x14ac:dyDescent="0.3">
      <c r="A325" s="1">
        <v>13</v>
      </c>
      <c r="B325" t="s">
        <v>665</v>
      </c>
      <c r="C325" t="s">
        <v>2964</v>
      </c>
      <c r="D325" t="s">
        <v>2965</v>
      </c>
      <c r="E325" t="s">
        <v>264</v>
      </c>
      <c r="F325" t="s">
        <v>2967</v>
      </c>
      <c r="G325" t="s">
        <v>1154</v>
      </c>
      <c r="I325" t="str">
        <f t="shared" si="33"/>
        <v>N/A</v>
      </c>
      <c r="J325">
        <f t="shared" si="34"/>
        <v>100000000</v>
      </c>
      <c r="K325">
        <f t="shared" si="35"/>
        <v>50000000</v>
      </c>
      <c r="L325" t="str">
        <f t="shared" si="36"/>
        <v>N/A</v>
      </c>
      <c r="M325">
        <f t="shared" si="37"/>
        <v>175000000</v>
      </c>
      <c r="N325">
        <f t="shared" si="38"/>
        <v>75000000</v>
      </c>
    </row>
    <row r="326" spans="1:14" x14ac:dyDescent="0.3">
      <c r="A326" s="1">
        <v>14</v>
      </c>
      <c r="B326" t="s">
        <v>671</v>
      </c>
      <c r="C326" t="s">
        <v>264</v>
      </c>
      <c r="D326" t="s">
        <v>264</v>
      </c>
      <c r="E326" t="s">
        <v>264</v>
      </c>
      <c r="F326" t="s">
        <v>2968</v>
      </c>
      <c r="G326" t="s">
        <v>2969</v>
      </c>
      <c r="I326" t="str">
        <f t="shared" si="33"/>
        <v>N/A</v>
      </c>
      <c r="J326" t="str">
        <f t="shared" si="34"/>
        <v>N/A</v>
      </c>
      <c r="K326" t="str">
        <f t="shared" si="35"/>
        <v>N/A</v>
      </c>
      <c r="L326" t="str">
        <f t="shared" si="36"/>
        <v>N/A</v>
      </c>
      <c r="M326" t="str">
        <f t="shared" si="37"/>
        <v>(100M)</v>
      </c>
      <c r="N326" t="str">
        <f t="shared" si="38"/>
        <v>(50M)</v>
      </c>
    </row>
    <row r="327" spans="1:14" x14ac:dyDescent="0.3">
      <c r="A327" s="1">
        <v>15</v>
      </c>
      <c r="B327" t="s">
        <v>677</v>
      </c>
      <c r="C327" t="s">
        <v>2970</v>
      </c>
      <c r="D327" t="s">
        <v>2971</v>
      </c>
      <c r="E327" t="s">
        <v>2972</v>
      </c>
      <c r="F327" t="s">
        <v>2973</v>
      </c>
      <c r="G327" t="s">
        <v>1435</v>
      </c>
      <c r="I327" t="str">
        <f t="shared" si="33"/>
        <v>N/A</v>
      </c>
      <c r="J327" t="str">
        <f t="shared" si="34"/>
        <v>904000</v>
      </c>
      <c r="K327" t="str">
        <f t="shared" si="35"/>
        <v>948000</v>
      </c>
      <c r="L327" t="str">
        <f t="shared" si="36"/>
        <v>670000</v>
      </c>
      <c r="M327">
        <f t="shared" si="37"/>
        <v>1080000</v>
      </c>
      <c r="N327">
        <f t="shared" si="38"/>
        <v>1150000</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2970</v>
      </c>
      <c r="D329" t="s">
        <v>2971</v>
      </c>
      <c r="E329" t="s">
        <v>2972</v>
      </c>
      <c r="F329" t="s">
        <v>2973</v>
      </c>
      <c r="G329" t="s">
        <v>1435</v>
      </c>
      <c r="I329" t="str">
        <f t="shared" si="33"/>
        <v>N/A</v>
      </c>
      <c r="J329" t="str">
        <f t="shared" si="34"/>
        <v>904000</v>
      </c>
      <c r="K329" t="str">
        <f t="shared" si="35"/>
        <v>948000</v>
      </c>
      <c r="L329" t="str">
        <f t="shared" si="36"/>
        <v>670000</v>
      </c>
      <c r="M329">
        <f t="shared" si="37"/>
        <v>1080000</v>
      </c>
      <c r="N329">
        <f t="shared" si="38"/>
        <v>1150000</v>
      </c>
    </row>
    <row r="330" spans="1:14" x14ac:dyDescent="0.3">
      <c r="A330" s="1">
        <v>18</v>
      </c>
      <c r="B330" t="s">
        <v>683</v>
      </c>
      <c r="C330" t="s">
        <v>2974</v>
      </c>
      <c r="D330" t="s">
        <v>2975</v>
      </c>
      <c r="E330" t="s">
        <v>2976</v>
      </c>
      <c r="F330" t="s">
        <v>2977</v>
      </c>
      <c r="G330" t="s">
        <v>2978</v>
      </c>
      <c r="I330" t="str">
        <f t="shared" si="33"/>
        <v>N/A</v>
      </c>
      <c r="J330" t="str">
        <f t="shared" si="34"/>
        <v>(278.14M)</v>
      </c>
      <c r="K330">
        <f t="shared" si="35"/>
        <v>340220000</v>
      </c>
      <c r="L330">
        <f t="shared" si="36"/>
        <v>502420000</v>
      </c>
      <c r="M330">
        <f t="shared" si="37"/>
        <v>517240000</v>
      </c>
      <c r="N330">
        <f t="shared" si="38"/>
        <v>858210000</v>
      </c>
    </row>
    <row r="331" spans="1:14" x14ac:dyDescent="0.3">
      <c r="A331" s="1">
        <v>19</v>
      </c>
      <c r="B331" t="s">
        <v>689</v>
      </c>
      <c r="C331" t="s">
        <v>264</v>
      </c>
      <c r="D331" t="s">
        <v>2979</v>
      </c>
      <c r="E331" t="s">
        <v>2980</v>
      </c>
      <c r="F331" t="s">
        <v>2981</v>
      </c>
      <c r="G331" t="s">
        <v>2982</v>
      </c>
      <c r="I331" t="str">
        <f t="shared" si="33"/>
        <v>N/A</v>
      </c>
      <c r="J331" t="str">
        <f t="shared" si="34"/>
        <v>N/A</v>
      </c>
      <c r="K331">
        <f t="shared" si="35"/>
        <v>2.2231999999999998</v>
      </c>
      <c r="L331">
        <f t="shared" si="36"/>
        <v>0.4768</v>
      </c>
      <c r="M331">
        <f t="shared" si="37"/>
        <v>2.9500000000000002E-2</v>
      </c>
      <c r="N331">
        <f t="shared" si="38"/>
        <v>0.65920000000000001</v>
      </c>
    </row>
    <row r="332" spans="1:14" x14ac:dyDescent="0.3">
      <c r="A332" s="1">
        <v>20</v>
      </c>
      <c r="B332" t="s">
        <v>2337</v>
      </c>
      <c r="C332" t="s">
        <v>2983</v>
      </c>
      <c r="D332" t="s">
        <v>2984</v>
      </c>
      <c r="E332" t="s">
        <v>2985</v>
      </c>
      <c r="F332" t="s">
        <v>2986</v>
      </c>
      <c r="G332" t="s">
        <v>2987</v>
      </c>
      <c r="I332" t="str">
        <f t="shared" si="33"/>
        <v>pos_trend</v>
      </c>
      <c r="J332">
        <f t="shared" si="34"/>
        <v>-0.65090000000000003</v>
      </c>
      <c r="K332">
        <f t="shared" si="35"/>
        <v>0.85909999999999997</v>
      </c>
      <c r="L332">
        <f t="shared" si="36"/>
        <v>1.1862000000000001</v>
      </c>
      <c r="M332">
        <f t="shared" si="37"/>
        <v>1.1970000000000001</v>
      </c>
      <c r="N332">
        <f t="shared" si="38"/>
        <v>1.8741999999999999</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264</v>
      </c>
      <c r="E334" t="s">
        <v>264</v>
      </c>
      <c r="F334" t="s">
        <v>696</v>
      </c>
      <c r="G334" t="s">
        <v>264</v>
      </c>
      <c r="I334" t="str">
        <f t="shared" si="33"/>
        <v>N/A</v>
      </c>
      <c r="J334" t="str">
        <f t="shared" si="34"/>
        <v>0</v>
      </c>
      <c r="K334" t="str">
        <f t="shared" si="35"/>
        <v>N/A</v>
      </c>
      <c r="L334" t="str">
        <f t="shared" si="36"/>
        <v>N/A</v>
      </c>
      <c r="M334" t="str">
        <f t="shared" si="37"/>
        <v>0</v>
      </c>
      <c r="N334" t="str">
        <f t="shared" si="38"/>
        <v>N/A</v>
      </c>
    </row>
    <row r="335" spans="1:14" x14ac:dyDescent="0.3">
      <c r="A335" s="1">
        <v>23</v>
      </c>
      <c r="B335" t="s">
        <v>697</v>
      </c>
      <c r="C335" t="s">
        <v>2988</v>
      </c>
      <c r="D335" t="s">
        <v>2989</v>
      </c>
      <c r="E335" t="s">
        <v>2990</v>
      </c>
      <c r="F335" t="s">
        <v>2991</v>
      </c>
      <c r="G335" t="s">
        <v>2992</v>
      </c>
      <c r="I335" t="str">
        <f t="shared" si="33"/>
        <v>N/A</v>
      </c>
      <c r="J335" t="str">
        <f t="shared" si="34"/>
        <v>(317.05M)</v>
      </c>
      <c r="K335">
        <f t="shared" si="35"/>
        <v>110890000</v>
      </c>
      <c r="L335">
        <f t="shared" si="36"/>
        <v>71830000</v>
      </c>
      <c r="M335">
        <f t="shared" si="37"/>
        <v>220150000</v>
      </c>
      <c r="N335">
        <f t="shared" si="38"/>
        <v>123890000</v>
      </c>
    </row>
    <row r="336" spans="1:14" x14ac:dyDescent="0.3">
      <c r="A336" s="1">
        <v>24</v>
      </c>
      <c r="B336" t="s">
        <v>703</v>
      </c>
      <c r="C336" t="s">
        <v>2993</v>
      </c>
      <c r="D336" t="s">
        <v>2994</v>
      </c>
      <c r="E336" t="s">
        <v>2995</v>
      </c>
      <c r="F336" t="s">
        <v>2996</v>
      </c>
      <c r="G336" t="s">
        <v>2997</v>
      </c>
      <c r="I336" t="str">
        <f t="shared" si="33"/>
        <v>N/A</v>
      </c>
      <c r="J336">
        <f t="shared" si="34"/>
        <v>207210000</v>
      </c>
      <c r="K336">
        <f t="shared" si="35"/>
        <v>226200000</v>
      </c>
      <c r="L336">
        <f t="shared" si="36"/>
        <v>195820000</v>
      </c>
      <c r="M336">
        <f t="shared" si="37"/>
        <v>214770000</v>
      </c>
      <c r="N336">
        <f t="shared" si="38"/>
        <v>218150000</v>
      </c>
    </row>
    <row r="337" spans="1:14" x14ac:dyDescent="0.3">
      <c r="A337" s="1">
        <v>25</v>
      </c>
      <c r="B337" t="s">
        <v>709</v>
      </c>
      <c r="C337" t="s">
        <v>264</v>
      </c>
      <c r="D337" t="s">
        <v>2655</v>
      </c>
      <c r="E337" t="s">
        <v>2998</v>
      </c>
      <c r="F337" t="s">
        <v>2999</v>
      </c>
      <c r="G337" t="s">
        <v>3000</v>
      </c>
      <c r="I337" t="str">
        <f t="shared" si="33"/>
        <v>N/A</v>
      </c>
      <c r="J337" t="str">
        <f t="shared" si="34"/>
        <v>N/A</v>
      </c>
      <c r="K337">
        <f t="shared" si="35"/>
        <v>9.1700000000000004E-2</v>
      </c>
      <c r="L337">
        <f t="shared" si="36"/>
        <v>-0.1343</v>
      </c>
      <c r="M337">
        <f t="shared" si="37"/>
        <v>9.6799999999999997E-2</v>
      </c>
      <c r="N337">
        <f t="shared" si="38"/>
        <v>1.5700000000000002E-2</v>
      </c>
    </row>
    <row r="338" spans="1:14" x14ac:dyDescent="0.3">
      <c r="A338" s="1">
        <v>26</v>
      </c>
      <c r="B338" t="s">
        <v>714</v>
      </c>
      <c r="C338" t="s">
        <v>264</v>
      </c>
      <c r="D338" t="s">
        <v>264</v>
      </c>
      <c r="E338" t="s">
        <v>264</v>
      </c>
      <c r="F338" t="s">
        <v>264</v>
      </c>
      <c r="G338" t="s">
        <v>3001</v>
      </c>
      <c r="I338" t="str">
        <f t="shared" si="33"/>
        <v>N/A</v>
      </c>
      <c r="J338" t="str">
        <f t="shared" si="34"/>
        <v>N/A</v>
      </c>
      <c r="K338" t="str">
        <f t="shared" si="35"/>
        <v>N/A</v>
      </c>
      <c r="L338" t="str">
        <f t="shared" si="36"/>
        <v>N/A</v>
      </c>
      <c r="M338" t="str">
        <f t="shared" si="37"/>
        <v>N/A</v>
      </c>
      <c r="N338">
        <f t="shared" si="38"/>
        <v>3.6000000000000004E-2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3002</v>
      </c>
      <c r="C340" t="s">
        <v>3003</v>
      </c>
      <c r="I340" t="str">
        <f t="shared" si="33"/>
        <v>N/A</v>
      </c>
      <c r="J340" t="str">
        <f t="shared" si="34"/>
        <v>TCF Financial</v>
      </c>
      <c r="K340">
        <f t="shared" si="35"/>
        <v>0</v>
      </c>
      <c r="L340">
        <f t="shared" si="36"/>
        <v>0</v>
      </c>
      <c r="M340">
        <f t="shared" si="37"/>
        <v>0</v>
      </c>
      <c r="N340">
        <f t="shared" si="38"/>
        <v>0</v>
      </c>
    </row>
    <row r="341" spans="1:14" x14ac:dyDescent="0.3">
      <c r="A341" s="1">
        <v>1</v>
      </c>
      <c r="B341" t="s">
        <v>3004</v>
      </c>
      <c r="C341" t="s">
        <v>3005</v>
      </c>
      <c r="I341" t="str">
        <f t="shared" si="33"/>
        <v>N/A</v>
      </c>
      <c r="J341" t="str">
        <f t="shared" si="34"/>
        <v>Zions Bancorp</v>
      </c>
      <c r="K341">
        <f t="shared" si="35"/>
        <v>0</v>
      </c>
      <c r="L341">
        <f t="shared" si="36"/>
        <v>0</v>
      </c>
      <c r="M341">
        <f t="shared" si="37"/>
        <v>0</v>
      </c>
      <c r="N341">
        <f t="shared" si="38"/>
        <v>0</v>
      </c>
    </row>
    <row r="342" spans="1:14" x14ac:dyDescent="0.3">
      <c r="A342" s="1">
        <v>2</v>
      </c>
      <c r="B342" t="s">
        <v>3006</v>
      </c>
      <c r="C342" t="s">
        <v>3007</v>
      </c>
      <c r="I342" t="str">
        <f t="shared" si="33"/>
        <v>N/A</v>
      </c>
      <c r="J342" t="str">
        <f t="shared" si="34"/>
        <v>Heartland Financial</v>
      </c>
      <c r="K342">
        <f t="shared" si="35"/>
        <v>0</v>
      </c>
      <c r="L342">
        <f t="shared" si="36"/>
        <v>0</v>
      </c>
      <c r="M342">
        <f t="shared" si="37"/>
        <v>0</v>
      </c>
      <c r="N342">
        <f t="shared" si="38"/>
        <v>0</v>
      </c>
    </row>
    <row r="343" spans="1:14" x14ac:dyDescent="0.3">
      <c r="A343" s="1">
        <v>3</v>
      </c>
      <c r="B343" t="s">
        <v>3008</v>
      </c>
      <c r="C343" t="s">
        <v>3009</v>
      </c>
      <c r="I343" t="str">
        <f t="shared" si="33"/>
        <v>N/A</v>
      </c>
      <c r="J343" t="str">
        <f t="shared" si="34"/>
        <v>Ameris Bancorp</v>
      </c>
      <c r="K343">
        <f t="shared" si="35"/>
        <v>0</v>
      </c>
      <c r="L343">
        <f t="shared" si="36"/>
        <v>0</v>
      </c>
      <c r="M343">
        <f t="shared" si="37"/>
        <v>0</v>
      </c>
      <c r="N343">
        <f t="shared" si="38"/>
        <v>0</v>
      </c>
    </row>
    <row r="344" spans="1:14" x14ac:dyDescent="0.3">
      <c r="A344" s="1">
        <v>4</v>
      </c>
      <c r="B344" t="s">
        <v>3010</v>
      </c>
      <c r="C344" t="s">
        <v>3011</v>
      </c>
      <c r="I344" t="str">
        <f t="shared" si="33"/>
        <v>N/A</v>
      </c>
      <c r="J344" t="str">
        <f t="shared" si="34"/>
        <v>Associated Banc</v>
      </c>
      <c r="K344">
        <f t="shared" si="35"/>
        <v>0</v>
      </c>
      <c r="L344">
        <f t="shared" si="36"/>
        <v>0</v>
      </c>
      <c r="M344">
        <f t="shared" si="37"/>
        <v>0</v>
      </c>
      <c r="N344">
        <f t="shared" si="38"/>
        <v>0</v>
      </c>
    </row>
    <row r="345" spans="1:14" x14ac:dyDescent="0.3">
      <c r="A345" s="1">
        <v>5</v>
      </c>
      <c r="B345" t="s">
        <v>3012</v>
      </c>
      <c r="C345" t="s">
        <v>3013</v>
      </c>
      <c r="I345" t="str">
        <f t="shared" si="33"/>
        <v>N/A</v>
      </c>
      <c r="J345" t="str">
        <f t="shared" si="34"/>
        <v>BancFirst</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3014</v>
      </c>
      <c r="I348" t="str">
        <f t="shared" si="33"/>
        <v>N/A</v>
      </c>
      <c r="J348">
        <f t="shared" si="34"/>
        <v>2700000000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3015</v>
      </c>
      <c r="I350" t="str">
        <f t="shared" si="33"/>
        <v>N/A</v>
      </c>
      <c r="J350" t="str">
        <f t="shared" si="34"/>
        <v>13.85</v>
      </c>
      <c r="K350">
        <f t="shared" si="35"/>
        <v>0</v>
      </c>
      <c r="L350">
        <f t="shared" si="36"/>
        <v>0</v>
      </c>
      <c r="M350">
        <f t="shared" si="37"/>
        <v>0</v>
      </c>
      <c r="N350">
        <f t="shared" si="38"/>
        <v>0</v>
      </c>
    </row>
    <row r="351" spans="1:14" x14ac:dyDescent="0.3">
      <c r="A351" s="1">
        <v>3</v>
      </c>
      <c r="B351" t="s">
        <v>128</v>
      </c>
      <c r="C351" t="s">
        <v>3016</v>
      </c>
      <c r="I351" t="str">
        <f t="shared" si="33"/>
        <v>N/A</v>
      </c>
      <c r="J351" t="str">
        <f t="shared" si="34"/>
        <v>11.36</v>
      </c>
      <c r="K351">
        <f t="shared" si="35"/>
        <v>0</v>
      </c>
      <c r="L351">
        <f t="shared" si="36"/>
        <v>0</v>
      </c>
      <c r="M351">
        <f t="shared" si="37"/>
        <v>0</v>
      </c>
      <c r="N351">
        <f t="shared" si="38"/>
        <v>0</v>
      </c>
    </row>
    <row r="352" spans="1:14" x14ac:dyDescent="0.3">
      <c r="A352" s="1">
        <v>4</v>
      </c>
      <c r="B352" t="s">
        <v>130</v>
      </c>
      <c r="C352" t="s">
        <v>2373</v>
      </c>
      <c r="I352" t="str">
        <f t="shared" si="33"/>
        <v>N/A</v>
      </c>
      <c r="J352" t="str">
        <f t="shared" si="34"/>
        <v>1.55</v>
      </c>
      <c r="K352">
        <f t="shared" si="35"/>
        <v>0</v>
      </c>
      <c r="L352">
        <f t="shared" si="36"/>
        <v>0</v>
      </c>
      <c r="M352">
        <f t="shared" si="37"/>
        <v>0</v>
      </c>
      <c r="N352">
        <f t="shared" si="38"/>
        <v>0</v>
      </c>
    </row>
    <row r="353" spans="1:14" x14ac:dyDescent="0.3">
      <c r="A353" s="1">
        <v>5</v>
      </c>
      <c r="B353" t="s">
        <v>132</v>
      </c>
      <c r="C353" t="s">
        <v>28</v>
      </c>
      <c r="I353" t="str">
        <f t="shared" si="33"/>
        <v>N/A</v>
      </c>
      <c r="J353" t="str">
        <f t="shared" si="34"/>
        <v>2.15</v>
      </c>
      <c r="K353">
        <f t="shared" si="35"/>
        <v>0</v>
      </c>
      <c r="L353">
        <f t="shared" si="36"/>
        <v>0</v>
      </c>
      <c r="M353">
        <f t="shared" si="37"/>
        <v>0</v>
      </c>
      <c r="N353">
        <f t="shared" si="38"/>
        <v>0</v>
      </c>
    </row>
    <row r="354" spans="1:14" x14ac:dyDescent="0.3">
      <c r="A354" s="1">
        <v>6</v>
      </c>
      <c r="B354" t="s">
        <v>134</v>
      </c>
      <c r="C354" t="s">
        <v>3017</v>
      </c>
      <c r="I354" t="str">
        <f t="shared" si="33"/>
        <v>N/A</v>
      </c>
      <c r="J354" t="str">
        <f t="shared" si="34"/>
        <v>1.20</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2716</v>
      </c>
      <c r="I359" t="str">
        <f t="shared" si="33"/>
        <v>N/A</v>
      </c>
      <c r="J359">
        <f t="shared" si="34"/>
        <v>8850000000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3018</v>
      </c>
      <c r="I361" t="str">
        <f t="shared" si="33"/>
        <v>N/A</v>
      </c>
      <c r="J361" t="str">
        <f t="shared" si="34"/>
        <v>19.67</v>
      </c>
      <c r="K361">
        <f t="shared" si="35"/>
        <v>0</v>
      </c>
      <c r="L361">
        <f t="shared" si="36"/>
        <v>0</v>
      </c>
      <c r="M361">
        <f t="shared" si="37"/>
        <v>0</v>
      </c>
      <c r="N361">
        <f t="shared" si="38"/>
        <v>0</v>
      </c>
    </row>
    <row r="362" spans="1:14" x14ac:dyDescent="0.3">
      <c r="A362" s="1">
        <v>3</v>
      </c>
      <c r="B362" t="s">
        <v>128</v>
      </c>
      <c r="C362" t="s">
        <v>3019</v>
      </c>
      <c r="I362" t="str">
        <f t="shared" si="33"/>
        <v>N/A</v>
      </c>
      <c r="J362" t="str">
        <f t="shared" si="34"/>
        <v>14.42</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3020</v>
      </c>
      <c r="I364" t="str">
        <f t="shared" si="33"/>
        <v>N/A</v>
      </c>
      <c r="J364" t="str">
        <f t="shared" si="34"/>
        <v>3.75</v>
      </c>
      <c r="K364">
        <f t="shared" si="35"/>
        <v>0</v>
      </c>
      <c r="L364">
        <f t="shared" si="36"/>
        <v>0</v>
      </c>
      <c r="M364">
        <f t="shared" si="37"/>
        <v>0</v>
      </c>
      <c r="N364">
        <f t="shared" si="38"/>
        <v>0</v>
      </c>
    </row>
    <row r="365" spans="1:14" x14ac:dyDescent="0.3">
      <c r="A365" s="1">
        <v>6</v>
      </c>
      <c r="B365" t="s">
        <v>134</v>
      </c>
      <c r="C365" t="s">
        <v>3021</v>
      </c>
      <c r="I365" t="str">
        <f t="shared" si="33"/>
        <v>N/A</v>
      </c>
      <c r="J365" t="str">
        <f t="shared" si="34"/>
        <v>1.26</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3022</v>
      </c>
      <c r="I370" t="str">
        <f t="shared" si="33"/>
        <v>N/A</v>
      </c>
      <c r="J370">
        <f t="shared" si="34"/>
        <v>1390000000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3023</v>
      </c>
      <c r="I372" t="str">
        <f t="shared" si="33"/>
        <v>N/A</v>
      </c>
      <c r="J372" t="str">
        <f t="shared" si="34"/>
        <v>15.17</v>
      </c>
      <c r="K372">
        <f t="shared" si="35"/>
        <v>0</v>
      </c>
      <c r="L372">
        <f t="shared" si="36"/>
        <v>0</v>
      </c>
      <c r="M372">
        <f t="shared" si="37"/>
        <v>0</v>
      </c>
      <c r="N372">
        <f t="shared" si="38"/>
        <v>0</v>
      </c>
    </row>
    <row r="373" spans="1:14" x14ac:dyDescent="0.3">
      <c r="A373" s="1">
        <v>3</v>
      </c>
      <c r="B373" t="s">
        <v>128</v>
      </c>
      <c r="C373" t="s">
        <v>3024</v>
      </c>
      <c r="I373" t="str">
        <f t="shared" si="33"/>
        <v>N/A</v>
      </c>
      <c r="J373" t="str">
        <f t="shared" si="34"/>
        <v>13.29</v>
      </c>
      <c r="K373">
        <f t="shared" si="35"/>
        <v>0</v>
      </c>
      <c r="L373">
        <f t="shared" si="36"/>
        <v>0</v>
      </c>
      <c r="M373">
        <f t="shared" si="37"/>
        <v>0</v>
      </c>
      <c r="N373">
        <f t="shared" si="38"/>
        <v>0</v>
      </c>
    </row>
    <row r="374" spans="1:14" x14ac:dyDescent="0.3">
      <c r="A374" s="1">
        <v>4</v>
      </c>
      <c r="B374" t="s">
        <v>130</v>
      </c>
      <c r="C374" t="s">
        <v>3025</v>
      </c>
      <c r="I374" t="str">
        <f t="shared" si="33"/>
        <v>N/A</v>
      </c>
      <c r="J374" t="str">
        <f t="shared" si="34"/>
        <v>1.61</v>
      </c>
      <c r="K374">
        <f t="shared" si="35"/>
        <v>0</v>
      </c>
      <c r="L374">
        <f t="shared" si="36"/>
        <v>0</v>
      </c>
      <c r="M374">
        <f t="shared" si="37"/>
        <v>0</v>
      </c>
      <c r="N374">
        <f t="shared" si="38"/>
        <v>0</v>
      </c>
    </row>
    <row r="375" spans="1:14" x14ac:dyDescent="0.3">
      <c r="A375" s="1">
        <v>5</v>
      </c>
      <c r="B375" t="s">
        <v>132</v>
      </c>
      <c r="C375" t="s">
        <v>3026</v>
      </c>
      <c r="I375" t="str">
        <f t="shared" si="33"/>
        <v>N/A</v>
      </c>
      <c r="J375" t="str">
        <f t="shared" si="34"/>
        <v>3.58</v>
      </c>
      <c r="K375">
        <f t="shared" si="35"/>
        <v>0</v>
      </c>
      <c r="L375">
        <f t="shared" si="36"/>
        <v>0</v>
      </c>
      <c r="M375">
        <f t="shared" si="37"/>
        <v>0</v>
      </c>
      <c r="N375">
        <f t="shared" si="38"/>
        <v>0</v>
      </c>
    </row>
    <row r="376" spans="1:14" x14ac:dyDescent="0.3">
      <c r="A376" s="1">
        <v>6</v>
      </c>
      <c r="B376" t="s">
        <v>134</v>
      </c>
      <c r="C376" t="s">
        <v>3027</v>
      </c>
      <c r="I376" t="str">
        <f t="shared" si="33"/>
        <v>N/A</v>
      </c>
      <c r="J376" t="str">
        <f t="shared" si="34"/>
        <v>1.59</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743</v>
      </c>
      <c r="I381" t="str">
        <f t="shared" si="39"/>
        <v>N/A</v>
      </c>
      <c r="J381">
        <f t="shared" si="40"/>
        <v>1730000000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3028</v>
      </c>
      <c r="I383" t="str">
        <f t="shared" si="39"/>
        <v>N/A</v>
      </c>
      <c r="J383" t="str">
        <f t="shared" si="40"/>
        <v>20.38</v>
      </c>
      <c r="K383">
        <f t="shared" si="41"/>
        <v>0</v>
      </c>
      <c r="L383">
        <f t="shared" si="42"/>
        <v>0</v>
      </c>
      <c r="M383">
        <f t="shared" si="43"/>
        <v>0</v>
      </c>
      <c r="N383">
        <f t="shared" si="44"/>
        <v>0</v>
      </c>
    </row>
    <row r="384" spans="1:14" x14ac:dyDescent="0.3">
      <c r="A384" s="1">
        <v>3</v>
      </c>
      <c r="B384" t="s">
        <v>128</v>
      </c>
      <c r="C384" t="s">
        <v>3029</v>
      </c>
      <c r="I384" t="str">
        <f t="shared" si="39"/>
        <v>N/A</v>
      </c>
      <c r="J384" t="str">
        <f t="shared" si="40"/>
        <v>14.46</v>
      </c>
      <c r="K384">
        <f t="shared" si="41"/>
        <v>0</v>
      </c>
      <c r="L384">
        <f t="shared" si="42"/>
        <v>0</v>
      </c>
      <c r="M384">
        <f t="shared" si="43"/>
        <v>0</v>
      </c>
      <c r="N384">
        <f t="shared" si="44"/>
        <v>0</v>
      </c>
    </row>
    <row r="385" spans="1:14" x14ac:dyDescent="0.3">
      <c r="A385" s="1">
        <v>4</v>
      </c>
      <c r="B385" t="s">
        <v>130</v>
      </c>
      <c r="C385" t="s">
        <v>3030</v>
      </c>
      <c r="I385" t="str">
        <f t="shared" si="39"/>
        <v>N/A</v>
      </c>
      <c r="J385" t="str">
        <f t="shared" si="40"/>
        <v>2.27</v>
      </c>
      <c r="K385">
        <f t="shared" si="41"/>
        <v>0</v>
      </c>
      <c r="L385">
        <f t="shared" si="42"/>
        <v>0</v>
      </c>
      <c r="M385">
        <f t="shared" si="43"/>
        <v>0</v>
      </c>
      <c r="N385">
        <f t="shared" si="44"/>
        <v>0</v>
      </c>
    </row>
    <row r="386" spans="1:14" x14ac:dyDescent="0.3">
      <c r="A386" s="1">
        <v>5</v>
      </c>
      <c r="B386" t="s">
        <v>132</v>
      </c>
      <c r="C386" t="s">
        <v>3031</v>
      </c>
      <c r="I386" t="str">
        <f t="shared" si="39"/>
        <v>N/A</v>
      </c>
      <c r="J386" t="str">
        <f t="shared" si="40"/>
        <v>5.23</v>
      </c>
      <c r="K386">
        <f t="shared" si="41"/>
        <v>0</v>
      </c>
      <c r="L386">
        <f t="shared" si="42"/>
        <v>0</v>
      </c>
      <c r="M386">
        <f t="shared" si="43"/>
        <v>0</v>
      </c>
      <c r="N386">
        <f t="shared" si="44"/>
        <v>0</v>
      </c>
    </row>
    <row r="387" spans="1:14" x14ac:dyDescent="0.3">
      <c r="A387" s="1">
        <v>6</v>
      </c>
      <c r="B387" t="s">
        <v>134</v>
      </c>
      <c r="C387" t="s">
        <v>3032</v>
      </c>
      <c r="I387" t="str">
        <f t="shared" si="39"/>
        <v>N/A</v>
      </c>
      <c r="J387" t="str">
        <f t="shared" si="40"/>
        <v>2.20</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3033</v>
      </c>
    </row>
    <row r="501" spans="3:3" x14ac:dyDescent="0.3">
      <c r="C501" t="s">
        <v>3034</v>
      </c>
    </row>
    <row r="502" spans="3:3" x14ac:dyDescent="0.3">
      <c r="C502" t="s">
        <v>3035</v>
      </c>
    </row>
    <row r="503" spans="3:3" x14ac:dyDescent="0.3">
      <c r="C503" t="s">
        <v>755</v>
      </c>
    </row>
    <row r="504" spans="3:3" x14ac:dyDescent="0.3">
      <c r="C504" t="s">
        <v>3035</v>
      </c>
    </row>
    <row r="505" spans="3:3" x14ac:dyDescent="0.3">
      <c r="C505" t="s">
        <v>751</v>
      </c>
    </row>
    <row r="506" spans="3:3" x14ac:dyDescent="0.3">
      <c r="C506" t="s">
        <v>753</v>
      </c>
    </row>
    <row r="507" spans="3:3" x14ac:dyDescent="0.3">
      <c r="C507" t="s">
        <v>749</v>
      </c>
    </row>
    <row r="508" spans="3:3" x14ac:dyDescent="0.3">
      <c r="C508" t="s">
        <v>753</v>
      </c>
    </row>
    <row r="509" spans="3:3" x14ac:dyDescent="0.3">
      <c r="C509" t="s">
        <v>2393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3036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Bank of Marin Ban</v>
      </c>
    </row>
    <row r="2" spans="1:16" x14ac:dyDescent="0.3">
      <c r="B2" t="s">
        <v>2</v>
      </c>
      <c r="C2" t="s">
        <v>3037</v>
      </c>
      <c r="K2" t="str">
        <f>LEFT(C1,FIND("(",C1) - 2)</f>
        <v>Bank of Marin Bancorp</v>
      </c>
    </row>
    <row r="3" spans="1:16" x14ac:dyDescent="0.3">
      <c r="J3">
        <f ca="1">RANDBETWEEN(1,6)</f>
        <v>6</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$61.58, down 3.26%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$61.58, down 3.26% after opening up a fraction over yesterday's closing price</v>
      </c>
    </row>
    <row r="5" spans="1:16" x14ac:dyDescent="0.3">
      <c r="J5">
        <f ca="1">RANDBETWEEN(1,2)</f>
        <v>1</v>
      </c>
      <c r="K5" t="str">
        <f>"The one year target estimate for " &amp; D1 &amp; " is " &amp; TEXT(C23,"$####.00")</f>
        <v>The one year target estimate for Bank of Marin Ban is $67.70</v>
      </c>
      <c r="L5" t="str">
        <f>D1 &amp; " is expected to be trading at " &amp; TEXT(C23, "$####.00") &amp; ", based on target estimates"</f>
        <v>Bank of Marin Ban is expected to be trading at $67.70, based on target estimates</v>
      </c>
    </row>
    <row r="6" spans="1:16" x14ac:dyDescent="0.3">
      <c r="K6" t="str">
        <f>" which would be " &amp; IF(OR(LEFT(ABS((C23-C2)/C2*100),1)="8",LEFT(ABS((C23-C2)/C2*100),2)="18"), "an ", "a ")  &amp;TEXT(ABS((C23-C2)/C2),"####.00%")&amp;IF((C23-C2)&gt;0," increase over"," decrease from")&amp;" the current price"</f>
        <v xml:space="preserve"> which would be a 9.95% increase over the current price</v>
      </c>
    </row>
    <row r="7" spans="1:16" x14ac:dyDescent="0.3">
      <c r="A7" s="1">
        <v>0</v>
      </c>
      <c r="B7" t="s">
        <v>5</v>
      </c>
      <c r="C7" t="s">
        <v>3038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6 analyst estimates (Yahoo Finance)</v>
      </c>
    </row>
    <row r="8" spans="1:16" x14ac:dyDescent="0.3">
      <c r="A8" s="1">
        <v>1</v>
      </c>
      <c r="B8" t="s">
        <v>7</v>
      </c>
      <c r="C8" t="s">
        <v>3039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3040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3041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$0.15 in the 2 months leading up to the earnings report</v>
      </c>
    </row>
    <row r="11" spans="1:16" x14ac:dyDescent="0.3">
      <c r="A11" s="1">
        <v>4</v>
      </c>
      <c r="B11" t="s">
        <v>13</v>
      </c>
      <c r="C11" t="s">
        <v>3042</v>
      </c>
      <c r="K11" t="str">
        <f>IF(B145="Interest Income",U42, K42)</f>
        <v>Bank of Marin Ban has managed to increase net loans, and retained earnings each year since 2012</v>
      </c>
    </row>
    <row r="12" spans="1:16" x14ac:dyDescent="0.3">
      <c r="A12" s="1">
        <v>5</v>
      </c>
      <c r="B12" t="s">
        <v>15</v>
      </c>
      <c r="C12" t="s">
        <v>3043</v>
      </c>
      <c r="D12" t="str">
        <f>LEFT(C12,FIND("-",C12)-2)</f>
        <v>48.500</v>
      </c>
      <c r="E12" t="str">
        <f>TRIM(RIGHT(C12,FIND("-",C12)-1))</f>
        <v>75.050</v>
      </c>
      <c r="K12" t="str">
        <f ca="1">D78</f>
        <v>There are some indications that Bank of Marin Ban may be overvalued. The company has a higher forward p/e, peg ratio, price/sales, price/book than the comparable average</v>
      </c>
    </row>
    <row r="13" spans="1:16" x14ac:dyDescent="0.3">
      <c r="A13" s="1">
        <v>6</v>
      </c>
      <c r="B13" t="s">
        <v>17</v>
      </c>
      <c r="C13" t="s">
        <v>3044</v>
      </c>
      <c r="K13" t="str">
        <f ca="1">D89</f>
        <v>There are some indications that Bank of Marin Ban may be undervalued. The company has a lower and trailing p/e than the comparable average</v>
      </c>
    </row>
    <row r="14" spans="1:16" x14ac:dyDescent="0.3">
      <c r="A14" s="1">
        <v>7</v>
      </c>
      <c r="B14" t="s">
        <v>19</v>
      </c>
      <c r="C14" t="s">
        <v>3045</v>
      </c>
    </row>
    <row r="16" spans="1:16" x14ac:dyDescent="0.3">
      <c r="A16" s="1">
        <v>0</v>
      </c>
      <c r="B16" t="s">
        <v>21</v>
      </c>
      <c r="C16" t="s">
        <v>3046</v>
      </c>
    </row>
    <row r="17" spans="1:23" x14ac:dyDescent="0.3">
      <c r="A17" s="1">
        <v>1</v>
      </c>
      <c r="B17" t="s">
        <v>23</v>
      </c>
      <c r="C17" t="s">
        <v>3047</v>
      </c>
      <c r="K17" t="str">
        <f ca="1">K2 &amp; IF(J3=1, K3,IF(J3=2,L3,IF(J3=3,M3,IF(J3=4,N3,IF(J3=5,O3,IF(J3=6,P3)))))) &amp; ". " &amp; IF(J4=1,K4,IF(J4=2,L4)) &amp; ". " &amp; IF(J5=1,K5,IF(J5=2,L5)) &amp; K6 &amp; ". " &amp; K7 &amp; ". " &amp; K8 &amp; ". " &amp; K9 &amp; "."</f>
        <v>Bank of Marin Bancorp is going to report earnings on Jul 24, 2017. The current stock price is $61.58, down 3.26% after opening up a fraction over yesterday's closing price. The one year target estimate for Bank of Marin Ban is $67.70 which would be a 9.95% increase over the current price. Earnings are expected to increase by 2.5% over last quarter based on the average of 6 analyst estimates (Yahoo Finance). The stock is trading near the middle of its 52 week range. Over the last 4 quarters, there have been positive earnings surprises 3 times, and a negative earnings surprise 1 time.</v>
      </c>
    </row>
    <row r="18" spans="1:23" x14ac:dyDescent="0.3">
      <c r="A18" s="1">
        <v>2</v>
      </c>
      <c r="B18" t="s">
        <v>25</v>
      </c>
      <c r="C18" t="s">
        <v>3048</v>
      </c>
    </row>
    <row r="19" spans="1:23" x14ac:dyDescent="0.3">
      <c r="A19" s="1">
        <v>3</v>
      </c>
      <c r="B19" t="s">
        <v>27</v>
      </c>
      <c r="C19" t="s">
        <v>1350</v>
      </c>
    </row>
    <row r="20" spans="1:23" x14ac:dyDescent="0.3">
      <c r="A20" s="1">
        <v>4</v>
      </c>
      <c r="B20" t="s">
        <v>29</v>
      </c>
      <c r="C20" t="s">
        <v>30</v>
      </c>
    </row>
    <row r="21" spans="1:23" x14ac:dyDescent="0.3">
      <c r="A21" s="1">
        <v>5</v>
      </c>
      <c r="B21" t="s">
        <v>31</v>
      </c>
      <c r="C21" t="s">
        <v>3049</v>
      </c>
    </row>
    <row r="22" spans="1:23" x14ac:dyDescent="0.3">
      <c r="A22" s="1">
        <v>6</v>
      </c>
      <c r="B22" t="s">
        <v>33</v>
      </c>
      <c r="C22" t="s">
        <v>3050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3051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6</v>
      </c>
      <c r="D27">
        <v>6</v>
      </c>
      <c r="E27">
        <v>6</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0.8</v>
      </c>
      <c r="D28">
        <v>0.82</v>
      </c>
      <c r="E28">
        <v>3.22</v>
      </c>
      <c r="F28">
        <v>3.53</v>
      </c>
      <c r="J28">
        <f>IF(K28 &lt;&gt; "",7, 0)</f>
        <v>7</v>
      </c>
      <c r="K28" t="str">
        <f>IF(I173="pos_trend",B173,"")</f>
        <v>Other Operating Income</v>
      </c>
      <c r="L28" t="str">
        <f t="shared" si="0"/>
        <v>other operating income</v>
      </c>
      <c r="M28" t="str">
        <f t="shared" si="2"/>
        <v>, other operating income</v>
      </c>
      <c r="T28">
        <f>IF(U28 &lt;&gt; "",7, 0)</f>
        <v>0</v>
      </c>
      <c r="U28" t="str">
        <f>IF(I171="pos_trend",B171,"")</f>
        <v/>
      </c>
      <c r="V28" t="str">
        <f t="shared" si="1"/>
        <v/>
      </c>
      <c r="W28" t="str">
        <f t="shared" si="3"/>
        <v/>
      </c>
    </row>
    <row r="29" spans="1:23" x14ac:dyDescent="0.3">
      <c r="A29" s="1">
        <v>2</v>
      </c>
      <c r="B29" t="s">
        <v>44</v>
      </c>
      <c r="C29">
        <v>0.76</v>
      </c>
      <c r="D29">
        <v>0.78</v>
      </c>
      <c r="E29">
        <v>3.1</v>
      </c>
      <c r="F29">
        <v>3.4</v>
      </c>
      <c r="J29">
        <f>IF(K29 &lt;&gt; "",8, 0)</f>
        <v>0</v>
      </c>
      <c r="K29" t="str">
        <f>IF(I174="pos_trend",B174,"")</f>
        <v/>
      </c>
      <c r="L29" t="str">
        <f t="shared" si="0"/>
        <v/>
      </c>
      <c r="M29" t="str">
        <f t="shared" si="2"/>
        <v>, other operating income</v>
      </c>
      <c r="T29">
        <f>IF(U29 &lt;&gt; "",8, 0)</f>
        <v>0</v>
      </c>
      <c r="U29" t="str">
        <f>IF(I172="pos_trend",B172,"")</f>
        <v/>
      </c>
      <c r="V29" t="str">
        <f t="shared" si="1"/>
        <v/>
      </c>
      <c r="W29" t="str">
        <f t="shared" si="3"/>
        <v/>
      </c>
    </row>
    <row r="30" spans="1:23" x14ac:dyDescent="0.3">
      <c r="A30" s="1">
        <v>3</v>
      </c>
      <c r="B30" t="s">
        <v>45</v>
      </c>
      <c r="C30">
        <v>0.84</v>
      </c>
      <c r="D30">
        <v>0.85</v>
      </c>
      <c r="E30">
        <v>3.3</v>
      </c>
      <c r="F30">
        <v>3.6</v>
      </c>
      <c r="J30">
        <f>IF(K30 &lt;&gt; "",9, 0)</f>
        <v>0</v>
      </c>
      <c r="K30" t="str">
        <f>IF(I185="pos_trend",B185,"")</f>
        <v/>
      </c>
      <c r="L30" t="str">
        <f t="shared" si="0"/>
        <v/>
      </c>
      <c r="M30" t="str">
        <f t="shared" si="2"/>
        <v>, other operating income</v>
      </c>
      <c r="T30">
        <f>IF(U30 &lt;&gt; "",9, 0)</f>
        <v>0</v>
      </c>
      <c r="U30" t="str">
        <f>IF(I178="pos_trend",B178,"")</f>
        <v/>
      </c>
      <c r="V30" t="str">
        <f t="shared" si="1"/>
        <v/>
      </c>
      <c r="W30" t="str">
        <f t="shared" si="3"/>
        <v/>
      </c>
    </row>
    <row r="31" spans="1:23" x14ac:dyDescent="0.3">
      <c r="A31" s="1">
        <v>4</v>
      </c>
      <c r="B31" t="s">
        <v>46</v>
      </c>
      <c r="C31">
        <v>0.79</v>
      </c>
      <c r="D31">
        <v>1.1399999999999999</v>
      </c>
      <c r="E31">
        <v>3.78</v>
      </c>
      <c r="F31">
        <v>3.22</v>
      </c>
      <c r="J31">
        <f>IF(K31 &lt;&gt; "",10, 0)</f>
        <v>0</v>
      </c>
      <c r="K31" t="str">
        <f>IF(I186="pos_trend",B186,"")</f>
        <v/>
      </c>
      <c r="L31" t="str">
        <f t="shared" si="0"/>
        <v/>
      </c>
      <c r="M31" t="str">
        <f t="shared" si="2"/>
        <v>, other operating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other operating income</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other operating income</v>
      </c>
      <c r="T33">
        <f>IF(U33 &lt;&gt; "",12, 0)</f>
        <v>12</v>
      </c>
      <c r="U33" t="str">
        <f>IF(I231="pos_trend",B231,"")</f>
        <v>Net Loans</v>
      </c>
      <c r="V33" t="str">
        <f t="shared" si="1"/>
        <v>net loans</v>
      </c>
      <c r="W33" t="str">
        <f t="shared" si="3"/>
        <v>, net loans</v>
      </c>
    </row>
    <row r="34" spans="1:23" x14ac:dyDescent="0.3">
      <c r="A34" s="1">
        <v>0</v>
      </c>
      <c r="B34" t="s">
        <v>42</v>
      </c>
      <c r="C34" t="s">
        <v>2411</v>
      </c>
      <c r="D34" t="s">
        <v>2411</v>
      </c>
      <c r="E34" t="s">
        <v>2411</v>
      </c>
      <c r="F34" t="s">
        <v>2411</v>
      </c>
      <c r="J34">
        <f>IF(K34 &lt;&gt; "",13, 0)</f>
        <v>0</v>
      </c>
      <c r="K34" t="str">
        <f>IF(I196="pos_trend",B196,"")</f>
        <v/>
      </c>
      <c r="L34" t="str">
        <f t="shared" si="0"/>
        <v/>
      </c>
      <c r="M34" t="str">
        <f t="shared" si="2"/>
        <v>, other operating income</v>
      </c>
      <c r="T34">
        <f>IF(U34 &lt;&gt; "",13, 0)</f>
        <v>0</v>
      </c>
      <c r="U34" t="str">
        <f>IF(I251="pos_trend",B251,"")</f>
        <v/>
      </c>
      <c r="V34" t="str">
        <f t="shared" si="1"/>
        <v/>
      </c>
      <c r="W34" t="str">
        <f t="shared" si="3"/>
        <v>, net loans</v>
      </c>
    </row>
    <row r="35" spans="1:23" x14ac:dyDescent="0.3">
      <c r="A35" s="1">
        <v>1</v>
      </c>
      <c r="B35" t="s">
        <v>43</v>
      </c>
      <c r="C35" t="s">
        <v>3052</v>
      </c>
      <c r="D35" t="s">
        <v>979</v>
      </c>
      <c r="E35" t="s">
        <v>3053</v>
      </c>
      <c r="F35" t="s">
        <v>3054</v>
      </c>
      <c r="J35">
        <f>IF(K35 &lt;&gt; "",14, 0)</f>
        <v>0</v>
      </c>
      <c r="K35" t="str">
        <f>IF(I201="pos_trend",B201,"")</f>
        <v/>
      </c>
      <c r="L35" t="str">
        <f t="shared" si="0"/>
        <v/>
      </c>
      <c r="M35" t="str">
        <f t="shared" si="2"/>
        <v>, other operating income</v>
      </c>
      <c r="T35">
        <f>IF(U35 &lt;&gt; "",14, 0)</f>
        <v>14</v>
      </c>
      <c r="U35" t="str">
        <f>IF(I279="pos_trend",B279,"")</f>
        <v>Retained Earnings</v>
      </c>
      <c r="V35" t="str">
        <f t="shared" si="1"/>
        <v>retained earnings</v>
      </c>
      <c r="W35" t="str">
        <f t="shared" si="3"/>
        <v>, net loans, retained earnings</v>
      </c>
    </row>
    <row r="36" spans="1:23" x14ac:dyDescent="0.3">
      <c r="A36" s="1">
        <v>2</v>
      </c>
      <c r="B36" t="s">
        <v>44</v>
      </c>
      <c r="C36" t="s">
        <v>3055</v>
      </c>
      <c r="D36" t="s">
        <v>3056</v>
      </c>
      <c r="E36" t="s">
        <v>3057</v>
      </c>
      <c r="F36" t="s">
        <v>3058</v>
      </c>
      <c r="J36">
        <f>IF(K36 &lt;&gt; "",15, 0)</f>
        <v>0</v>
      </c>
      <c r="K36" t="str">
        <f>IF(I202="pos_trend",B202,"")</f>
        <v/>
      </c>
      <c r="L36" t="str">
        <f t="shared" si="0"/>
        <v/>
      </c>
      <c r="M36" t="str">
        <f t="shared" si="2"/>
        <v>, other operating income</v>
      </c>
      <c r="T36">
        <f>IF(U36 &lt;&gt; "",15, 0)</f>
        <v>0</v>
      </c>
      <c r="U36" t="str">
        <f>IF(I336="pos_trend",B336,"")</f>
        <v/>
      </c>
      <c r="V36" t="str">
        <f t="shared" si="1"/>
        <v/>
      </c>
      <c r="W36" t="str">
        <f t="shared" si="3"/>
        <v>, net loans, retained earnings</v>
      </c>
    </row>
    <row r="37" spans="1:23" x14ac:dyDescent="0.3">
      <c r="A37" s="1">
        <v>3</v>
      </c>
      <c r="B37" t="s">
        <v>45</v>
      </c>
      <c r="C37" t="s">
        <v>3059</v>
      </c>
      <c r="D37" t="s">
        <v>3060</v>
      </c>
      <c r="E37" t="s">
        <v>3061</v>
      </c>
      <c r="F37" t="s">
        <v>3062</v>
      </c>
      <c r="J37">
        <f>IF(K37 &lt;&gt; "",16, 0)</f>
        <v>0</v>
      </c>
      <c r="K37" t="str">
        <f>IF(I203="pos_trend",B203,"")</f>
        <v/>
      </c>
      <c r="L37" t="str">
        <f t="shared" si="0"/>
        <v/>
      </c>
      <c r="M37" t="str">
        <f t="shared" si="2"/>
        <v>, other operating income</v>
      </c>
      <c r="T37">
        <f>IF(U37 &lt;&gt; "",16, 0)</f>
        <v>0</v>
      </c>
      <c r="U37" t="str">
        <f>IF(I235="pos_trend",B235,"")</f>
        <v/>
      </c>
      <c r="V37" t="str">
        <f t="shared" si="1"/>
        <v/>
      </c>
      <c r="W37" t="str">
        <f t="shared" si="3"/>
        <v>, net loans, retained earnings</v>
      </c>
    </row>
    <row r="38" spans="1:23" x14ac:dyDescent="0.3">
      <c r="A38" s="1">
        <v>4</v>
      </c>
      <c r="B38" t="s">
        <v>61</v>
      </c>
      <c r="C38" t="s">
        <v>3063</v>
      </c>
      <c r="D38" t="s">
        <v>3064</v>
      </c>
      <c r="E38" t="s">
        <v>3065</v>
      </c>
      <c r="F38" t="s">
        <v>3053</v>
      </c>
      <c r="J38">
        <f>IF(K38 &lt;&gt; "",17, 0)</f>
        <v>0</v>
      </c>
      <c r="K38" t="str">
        <f>IF(I351="pos_trend",B351,"")</f>
        <v/>
      </c>
      <c r="L38" t="str">
        <f t="shared" si="0"/>
        <v/>
      </c>
      <c r="M38" t="str">
        <f t="shared" si="2"/>
        <v>, other operating income</v>
      </c>
      <c r="T38">
        <f>IF(U38 &lt;&gt; "",17, 0)</f>
        <v>0</v>
      </c>
      <c r="U38" t="str">
        <f>IF(I236="pos_trend",B236,"")</f>
        <v/>
      </c>
      <c r="V38" t="str">
        <f t="shared" si="1"/>
        <v/>
      </c>
      <c r="W38" t="str">
        <f t="shared" si="3"/>
        <v>, net loans, retained earnings</v>
      </c>
    </row>
    <row r="39" spans="1:23" x14ac:dyDescent="0.3">
      <c r="A39" s="1">
        <v>5</v>
      </c>
      <c r="B39" t="s">
        <v>65</v>
      </c>
      <c r="C39" t="s">
        <v>2427</v>
      </c>
      <c r="D39" t="s">
        <v>1320</v>
      </c>
      <c r="E39" t="s">
        <v>3066</v>
      </c>
      <c r="F39" t="s">
        <v>3067</v>
      </c>
      <c r="K39" t="str">
        <f>IF(I352="pos_trend",B352,"")</f>
        <v/>
      </c>
      <c r="M39" t="str">
        <f t="shared" si="2"/>
        <v>, other operating income</v>
      </c>
      <c r="W39" t="str">
        <f t="shared" si="3"/>
        <v>, net loans, retained earnings</v>
      </c>
    </row>
    <row r="40" spans="1:23" x14ac:dyDescent="0.3">
      <c r="J40">
        <f>MAX(J22:J39)</f>
        <v>7</v>
      </c>
      <c r="K40" t="str">
        <f>VLOOKUP(J40,J22:K39,2,FALSE)</f>
        <v>Other Operating Income</v>
      </c>
      <c r="M40" t="str">
        <f>IF(IFERROR(FIND(",",M39),TRUE)=TRUE,M39,IF(NOT(EXACT(K40,UPPER(K40))),SUBSTITUTE(M39,LOWER(K40),"and "&amp;LOWER(K40)),SUBSTITUTE(M39,K40,"and "&amp;K40)))</f>
        <v>, and other operating income</v>
      </c>
      <c r="T40">
        <f>MAX(T22:T39)</f>
        <v>14</v>
      </c>
      <c r="U40" t="str">
        <f>VLOOKUP(T40,T22:U39,2,FALSE)</f>
        <v>Retained Earnings</v>
      </c>
      <c r="W40" t="str">
        <f>IF(IFERROR(FIND(",",W39),TRUE)=TRUE,W39,IF(NOT(EXACT(U40,UPPER(U40))),SUBSTITUTE(W39,LOWER(U40),"and "&amp;LOWER(U40)),SUBSTITUTE(W39,U40,"and "&amp;U40)))</f>
        <v>, net loans, and retained earnings</v>
      </c>
    </row>
    <row r="41" spans="1:23" x14ac:dyDescent="0.3">
      <c r="B41" s="1" t="s">
        <v>70</v>
      </c>
      <c r="C41" s="1" t="s">
        <v>71</v>
      </c>
      <c r="D41" s="1" t="s">
        <v>72</v>
      </c>
      <c r="E41" s="1" t="s">
        <v>73</v>
      </c>
      <c r="F41" s="1" t="s">
        <v>74</v>
      </c>
    </row>
    <row r="42" spans="1:23" x14ac:dyDescent="0.3">
      <c r="A42" s="1">
        <v>0</v>
      </c>
      <c r="B42" t="s">
        <v>75</v>
      </c>
      <c r="C42">
        <v>0.79</v>
      </c>
      <c r="D42" t="s">
        <v>3068</v>
      </c>
      <c r="E42" t="s">
        <v>1767</v>
      </c>
      <c r="F42" t="s">
        <v>3069</v>
      </c>
      <c r="K42" t="str">
        <f>SUBSTITUTE(IF(M40&lt;&gt;"", D1 &amp; " has managed to increase " &amp; M40 &amp; " each year since " &amp; C144, "No positive trends")," , "," ")</f>
        <v>Bank of Marin Ban has managed to increase and other operating income each year since 2012</v>
      </c>
      <c r="U42" t="str">
        <f>SUBSTITUTE(IF(W40&lt;&gt;"", D1 &amp; " has managed to increase " &amp; W40 &amp; " each year since " &amp; C144, "No positive trends")," , "," ")</f>
        <v>Bank of Marin Ban has managed to increase net loans, and retained earnings each year since 2012</v>
      </c>
    </row>
    <row r="43" spans="1:23" x14ac:dyDescent="0.3">
      <c r="A43" s="1">
        <v>1</v>
      </c>
      <c r="B43" t="s">
        <v>79</v>
      </c>
      <c r="C43">
        <v>0.79</v>
      </c>
      <c r="D43" t="s">
        <v>3070</v>
      </c>
      <c r="E43" t="s">
        <v>2430</v>
      </c>
      <c r="F43" t="s">
        <v>2405</v>
      </c>
    </row>
    <row r="44" spans="1:23" x14ac:dyDescent="0.3">
      <c r="A44" s="1">
        <v>2</v>
      </c>
      <c r="B44" t="s">
        <v>84</v>
      </c>
      <c r="D44" t="s">
        <v>1809</v>
      </c>
      <c r="E44" t="s">
        <v>2433</v>
      </c>
      <c r="F44" t="s">
        <v>3071</v>
      </c>
    </row>
    <row r="45" spans="1:23" x14ac:dyDescent="0.3">
      <c r="A45" s="1">
        <v>3</v>
      </c>
      <c r="B45" t="s">
        <v>89</v>
      </c>
      <c r="D45" t="s">
        <v>3072</v>
      </c>
      <c r="E45" t="s">
        <v>3073</v>
      </c>
      <c r="F45" t="s">
        <v>3074</v>
      </c>
    </row>
    <row r="47" spans="1:23" x14ac:dyDescent="0.3">
      <c r="B47" s="1" t="s">
        <v>94</v>
      </c>
      <c r="C47" s="1" t="s">
        <v>38</v>
      </c>
      <c r="D47" s="1" t="s">
        <v>39</v>
      </c>
      <c r="E47" s="1" t="s">
        <v>40</v>
      </c>
      <c r="F47" s="1" t="s">
        <v>41</v>
      </c>
    </row>
    <row r="48" spans="1:23" x14ac:dyDescent="0.3">
      <c r="A48" s="1">
        <v>0</v>
      </c>
      <c r="B48" t="s">
        <v>95</v>
      </c>
      <c r="C48">
        <v>0.8</v>
      </c>
      <c r="D48">
        <v>0.82</v>
      </c>
      <c r="E48">
        <v>3.22</v>
      </c>
      <c r="F48">
        <v>3.53</v>
      </c>
    </row>
    <row r="49" spans="1:14" x14ac:dyDescent="0.3">
      <c r="A49" s="1">
        <v>1</v>
      </c>
      <c r="B49" t="s">
        <v>96</v>
      </c>
      <c r="C49">
        <v>0.8</v>
      </c>
      <c r="D49">
        <v>0.82</v>
      </c>
      <c r="E49">
        <v>3.22</v>
      </c>
      <c r="F49">
        <v>3.53</v>
      </c>
    </row>
    <row r="50" spans="1:14" x14ac:dyDescent="0.3">
      <c r="A50" s="1">
        <v>2</v>
      </c>
      <c r="B50" t="s">
        <v>97</v>
      </c>
      <c r="C50">
        <v>0.8</v>
      </c>
      <c r="D50">
        <v>0.82</v>
      </c>
      <c r="E50">
        <v>3.22</v>
      </c>
      <c r="F50">
        <v>3.53</v>
      </c>
    </row>
    <row r="51" spans="1:14" x14ac:dyDescent="0.3">
      <c r="A51" s="1">
        <v>3</v>
      </c>
      <c r="B51" t="s">
        <v>98</v>
      </c>
      <c r="C51">
        <v>0.8</v>
      </c>
      <c r="D51">
        <v>0.82</v>
      </c>
      <c r="E51">
        <v>3.22</v>
      </c>
      <c r="F51">
        <v>3.53</v>
      </c>
    </row>
    <row r="52" spans="1:14" x14ac:dyDescent="0.3">
      <c r="A52" s="1">
        <v>4</v>
      </c>
      <c r="B52" t="s">
        <v>99</v>
      </c>
      <c r="C52">
        <v>0.84</v>
      </c>
      <c r="D52">
        <v>0.86</v>
      </c>
      <c r="E52">
        <v>3.39</v>
      </c>
      <c r="F52">
        <v>3.68</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3075</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BMRC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3076</v>
      </c>
      <c r="F61">
        <v>0.19</v>
      </c>
      <c r="I61" t="str">
        <f t="shared" si="4"/>
        <v>N/A</v>
      </c>
      <c r="J61">
        <f t="shared" si="5"/>
        <v>1.3000000000000001E-2</v>
      </c>
      <c r="K61">
        <f t="shared" si="6"/>
        <v>0</v>
      </c>
      <c r="L61">
        <f t="shared" si="7"/>
        <v>0</v>
      </c>
      <c r="M61">
        <f t="shared" si="8"/>
        <v>0.19</v>
      </c>
      <c r="N61">
        <f t="shared" si="9"/>
        <v>0</v>
      </c>
    </row>
    <row r="62" spans="1:14" x14ac:dyDescent="0.3">
      <c r="A62" s="1">
        <v>1</v>
      </c>
      <c r="B62" t="s">
        <v>112</v>
      </c>
      <c r="C62" t="s">
        <v>3077</v>
      </c>
      <c r="F62">
        <v>0.22</v>
      </c>
      <c r="I62" t="str">
        <f t="shared" si="4"/>
        <v>N/A</v>
      </c>
      <c r="J62">
        <f t="shared" si="5"/>
        <v>-0.28100000000000003</v>
      </c>
      <c r="K62">
        <f t="shared" si="6"/>
        <v>0</v>
      </c>
      <c r="L62">
        <f t="shared" si="7"/>
        <v>0</v>
      </c>
      <c r="M62">
        <f t="shared" si="8"/>
        <v>0.22</v>
      </c>
      <c r="N62">
        <f t="shared" si="9"/>
        <v>0</v>
      </c>
    </row>
    <row r="63" spans="1:14" x14ac:dyDescent="0.3">
      <c r="A63" s="1">
        <v>2</v>
      </c>
      <c r="B63" t="s">
        <v>114</v>
      </c>
      <c r="C63" t="s">
        <v>3078</v>
      </c>
      <c r="F63">
        <v>0.08</v>
      </c>
      <c r="I63" t="str">
        <f t="shared" si="4"/>
        <v>N/A</v>
      </c>
      <c r="J63">
        <f t="shared" si="5"/>
        <v>-0.14800000000000002</v>
      </c>
      <c r="K63">
        <f t="shared" si="6"/>
        <v>0</v>
      </c>
      <c r="L63">
        <f t="shared" si="7"/>
        <v>0</v>
      </c>
      <c r="M63">
        <f t="shared" si="8"/>
        <v>0.08</v>
      </c>
      <c r="N63">
        <f t="shared" si="9"/>
        <v>0</v>
      </c>
    </row>
    <row r="64" spans="1:14" x14ac:dyDescent="0.3">
      <c r="A64" s="1">
        <v>3</v>
      </c>
      <c r="B64" t="s">
        <v>116</v>
      </c>
      <c r="C64" t="s">
        <v>3079</v>
      </c>
      <c r="F64">
        <v>0.12</v>
      </c>
      <c r="I64" t="str">
        <f t="shared" si="4"/>
        <v>N/A</v>
      </c>
      <c r="J64">
        <f t="shared" si="5"/>
        <v>9.6000000000000002E-2</v>
      </c>
      <c r="K64">
        <f t="shared" si="6"/>
        <v>0</v>
      </c>
      <c r="L64">
        <f t="shared" si="7"/>
        <v>0</v>
      </c>
      <c r="M64">
        <f t="shared" si="8"/>
        <v>0.12</v>
      </c>
      <c r="N64">
        <f t="shared" si="9"/>
        <v>0</v>
      </c>
    </row>
    <row r="65" spans="1:14" x14ac:dyDescent="0.3">
      <c r="A65" s="1">
        <v>4</v>
      </c>
      <c r="B65" t="s">
        <v>118</v>
      </c>
      <c r="C65" t="s">
        <v>1756</v>
      </c>
      <c r="F65">
        <v>0.08</v>
      </c>
      <c r="I65" t="str">
        <f t="shared" si="4"/>
        <v>N/A</v>
      </c>
      <c r="J65">
        <f t="shared" si="5"/>
        <v>0.11</v>
      </c>
      <c r="K65">
        <f t="shared" si="6"/>
        <v>0</v>
      </c>
      <c r="L65">
        <f t="shared" si="7"/>
        <v>0</v>
      </c>
      <c r="M65">
        <f t="shared" si="8"/>
        <v>0.08</v>
      </c>
      <c r="N65">
        <f t="shared" si="9"/>
        <v>0</v>
      </c>
    </row>
    <row r="66" spans="1:14" x14ac:dyDescent="0.3">
      <c r="A66" s="1">
        <v>5</v>
      </c>
      <c r="B66" t="s">
        <v>120</v>
      </c>
      <c r="C66" t="s">
        <v>3080</v>
      </c>
      <c r="I66" t="str">
        <f t="shared" si="4"/>
        <v>N/A</v>
      </c>
      <c r="J66">
        <f t="shared" si="5"/>
        <v>2.5099999999999997E-2</v>
      </c>
      <c r="K66">
        <f t="shared" si="6"/>
        <v>0</v>
      </c>
      <c r="L66">
        <f t="shared" si="7"/>
        <v>0</v>
      </c>
      <c r="M66">
        <f t="shared" si="8"/>
        <v>0</v>
      </c>
      <c r="N66">
        <f t="shared" si="9"/>
        <v>0</v>
      </c>
    </row>
    <row r="67" spans="1:14" x14ac:dyDescent="0.3">
      <c r="D67" t="s">
        <v>122</v>
      </c>
      <c r="E67" t="str">
        <f>C1</f>
        <v>Bank of Marin Bancorp (BMRC)</v>
      </c>
      <c r="I67" t="str">
        <f t="shared" si="4"/>
        <v>N/A</v>
      </c>
      <c r="J67">
        <f t="shared" si="5"/>
        <v>0</v>
      </c>
      <c r="K67" t="str">
        <f t="shared" si="6"/>
        <v>Comp Average</v>
      </c>
      <c r="L67" t="str">
        <f t="shared" si="7"/>
        <v>Bank of Marin Bancorp (BMRC)</v>
      </c>
      <c r="M67">
        <f t="shared" si="8"/>
        <v>0</v>
      </c>
      <c r="N67">
        <f t="shared" si="9"/>
        <v>0</v>
      </c>
    </row>
    <row r="68" spans="1:14" x14ac:dyDescent="0.3">
      <c r="A68" s="1">
        <v>0</v>
      </c>
      <c r="B68" t="s">
        <v>123</v>
      </c>
      <c r="C68" t="s">
        <v>3081</v>
      </c>
      <c r="D68">
        <f ca="1">AVERAGE(VALUE(INDIRECT("J"&amp;(MATCH(B68,B69:B500,0)+68))),VALUE(INDIRECT("J"&amp;(MATCH(B68,B69:B500,0)+79))),VALUE(INDIRECT("J"&amp;(MATCH(B68,B69:B500,0)+90))),VALUE(INDIRECT("J"&amp;(MATCH(B68,B69:B500,0)+101))))</f>
        <v>367615000</v>
      </c>
      <c r="E68" t="str">
        <f t="shared" ref="E68:E76" ca="1" si="10">IF(AND(C68&lt;&gt;"",D68&lt;&gt;0),IF(VALUE(J68)&gt;VALUE(K68),"above average","below average"),"no data")</f>
        <v>above average</v>
      </c>
      <c r="I68" t="str">
        <f t="shared" ca="1" si="4"/>
        <v>N/A</v>
      </c>
      <c r="J68">
        <f t="shared" si="5"/>
        <v>375790000</v>
      </c>
      <c r="K68">
        <f t="shared" ca="1" si="6"/>
        <v>367615000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3082</v>
      </c>
      <c r="D70">
        <f ca="1">AVERAGE(VALUE(INDIRECT("J"&amp;(MATCH(B70,B71:B502,0)+70))),VALUE(INDIRECT("J"&amp;(MATCH(B70,B71:B502,0)+81))),VALUE(INDIRECT("J"&amp;(MATCH(B70,B71:B502,0)+92))),VALUE(INDIRECT("J"&amp;(MATCH(B70,B71:B502,0)+103))))</f>
        <v>126.895</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17.12</v>
      </c>
      <c r="K70">
        <f t="shared" ca="1" si="6"/>
        <v>126.895</v>
      </c>
      <c r="L70" t="str">
        <f t="shared" ca="1" si="7"/>
        <v>below average</v>
      </c>
      <c r="M70" t="str">
        <f t="shared" ca="1" si="8"/>
        <v/>
      </c>
      <c r="N70" t="str">
        <f t="shared" ca="1" si="9"/>
        <v/>
      </c>
    </row>
    <row r="71" spans="1:14" x14ac:dyDescent="0.3">
      <c r="A71" s="1">
        <v>3</v>
      </c>
      <c r="B71" t="s">
        <v>128</v>
      </c>
      <c r="C71" t="s">
        <v>3083</v>
      </c>
      <c r="D71">
        <f ca="1">AVERAGE(VALUE(INDIRECT("J"&amp;(MATCH(B71,B72:B503,0)+71))),VALUE(INDIRECT("J"&amp;(MATCH(B71,B72:B503,0)+82))),VALUE(INDIRECT("J"&amp;(MATCH(B71,B72:B503,0)+93))),VALUE(INDIRECT("J"&amp;(MATCH(B71,B72:B503,0)+104))))</f>
        <v>11.067500000000001</v>
      </c>
      <c r="E71" t="str">
        <f t="shared" ca="1" si="10"/>
        <v>above average</v>
      </c>
      <c r="F71" t="str">
        <f t="shared" ca="1" si="11"/>
        <v>forward p/e</v>
      </c>
      <c r="G71" t="str">
        <f t="shared" ref="G71:G76" ca="1" si="12">IF(F71&lt;&gt;"", G70 &amp; ", " &amp; IFERROR(LEFT(F71,FIND("(",F71) - 2),F71),G70)</f>
        <v>, forward p/e</v>
      </c>
      <c r="I71" t="str">
        <f t="shared" ca="1" si="4"/>
        <v>N/A</v>
      </c>
      <c r="J71" t="str">
        <f t="shared" si="5"/>
        <v>17.41</v>
      </c>
      <c r="K71">
        <f t="shared" ca="1" si="6"/>
        <v>11.067500000000001</v>
      </c>
      <c r="L71" t="str">
        <f t="shared" ca="1" si="7"/>
        <v>above average</v>
      </c>
      <c r="M71" t="str">
        <f t="shared" ca="1" si="8"/>
        <v>forward p/e</v>
      </c>
      <c r="N71" t="str">
        <f t="shared" ca="1" si="9"/>
        <v>, forward p/e</v>
      </c>
    </row>
    <row r="72" spans="1:14" x14ac:dyDescent="0.3">
      <c r="A72" s="1">
        <v>4</v>
      </c>
      <c r="B72" t="s">
        <v>130</v>
      </c>
      <c r="C72" t="s">
        <v>3084</v>
      </c>
      <c r="D72">
        <f ca="1">AVERAGE(VALUE(INDIRECT("J"&amp;(MATCH(B72,B73:B504,0)+72))),VALUE(INDIRECT("J"&amp;(MATCH(B72,B73:B504,0)+83))),VALUE(INDIRECT("J"&amp;(MATCH(B72,B73:B504,0)+94))),VALUE(INDIRECT("J"&amp;(MATCH(B72,B73:B504,0)+105))))</f>
        <v>1.6224999999999998</v>
      </c>
      <c r="E72" t="str">
        <f t="shared" ca="1" si="10"/>
        <v>above average</v>
      </c>
      <c r="F72" t="str">
        <f t="shared" ca="1" si="11"/>
        <v>peg ratio (5 yr expected)</v>
      </c>
      <c r="G72" t="str">
        <f t="shared" ca="1" si="12"/>
        <v>, forward p/e, peg ratio</v>
      </c>
      <c r="I72" t="str">
        <f t="shared" ca="1" si="4"/>
        <v>N/A</v>
      </c>
      <c r="J72" t="str">
        <f t="shared" si="5"/>
        <v>1.80</v>
      </c>
      <c r="K72">
        <f t="shared" ca="1" si="6"/>
        <v>1.6224999999999998</v>
      </c>
      <c r="L72" t="str">
        <f t="shared" ca="1" si="7"/>
        <v>above average</v>
      </c>
      <c r="M72" t="str">
        <f t="shared" ca="1" si="8"/>
        <v>peg ratio (5 yr expected)</v>
      </c>
      <c r="N72" t="str">
        <f t="shared" ca="1" si="9"/>
        <v>, forward p/e, peg ratio</v>
      </c>
    </row>
    <row r="73" spans="1:14" x14ac:dyDescent="0.3">
      <c r="A73" s="1">
        <v>5</v>
      </c>
      <c r="B73" t="s">
        <v>132</v>
      </c>
      <c r="C73" t="s">
        <v>2371</v>
      </c>
      <c r="D73">
        <f ca="1">AVERAGE(VALUE(INDIRECT("J"&amp;(MATCH(B73,B74:B505,0)+73))),VALUE(INDIRECT("J"&amp;(MATCH(B73,B74:B505,0)+84))),VALUE(INDIRECT("J"&amp;(MATCH(B73,B74:B505,0)+95))),VALUE(INDIRECT("J"&amp;(MATCH(B73,B74:B505,0)+106))))</f>
        <v>4.37</v>
      </c>
      <c r="E73" t="str">
        <f t="shared" ca="1" si="10"/>
        <v>above average</v>
      </c>
      <c r="F73" t="str">
        <f t="shared" ca="1" si="11"/>
        <v>price/sales (ttm)</v>
      </c>
      <c r="G73" t="str">
        <f t="shared" ca="1" si="12"/>
        <v>, forward p/e, peg ratio, price/sales</v>
      </c>
      <c r="I73" t="str">
        <f t="shared" ca="1" si="4"/>
        <v>N/A</v>
      </c>
      <c r="J73" t="str">
        <f t="shared" si="5"/>
        <v>4.52</v>
      </c>
      <c r="K73">
        <f t="shared" ca="1" si="6"/>
        <v>4.37</v>
      </c>
      <c r="L73" t="str">
        <f t="shared" ca="1" si="7"/>
        <v>above average</v>
      </c>
      <c r="M73" t="str">
        <f t="shared" ca="1" si="8"/>
        <v>price/sales (ttm)</v>
      </c>
      <c r="N73" t="str">
        <f t="shared" ca="1" si="9"/>
        <v>, forward p/e, peg ratio, price/sales</v>
      </c>
    </row>
    <row r="74" spans="1:14" x14ac:dyDescent="0.3">
      <c r="A74" s="1">
        <v>6</v>
      </c>
      <c r="B74" t="s">
        <v>134</v>
      </c>
      <c r="C74" t="s">
        <v>3027</v>
      </c>
      <c r="D74">
        <f ca="1">AVERAGE(VALUE(INDIRECT("J"&amp;(MATCH(B74,B75:B506,0)+74))),VALUE(INDIRECT("J"&amp;(MATCH(B74,B75:B506,0)+85))),VALUE(INDIRECT("J"&amp;(MATCH(B74,B75:B506,0)+96))),VALUE(INDIRECT("J"&amp;(MATCH(B74,B75:B506,0)+107))))</f>
        <v>1.23</v>
      </c>
      <c r="E74" t="str">
        <f t="shared" ca="1" si="10"/>
        <v>above average</v>
      </c>
      <c r="F74" t="str">
        <f t="shared" ca="1" si="11"/>
        <v>price/book (mrq)</v>
      </c>
      <c r="G74" t="str">
        <f t="shared" ca="1" si="12"/>
        <v>, forward p/e, peg ratio, price/sales, price/book</v>
      </c>
      <c r="I74" t="str">
        <f t="shared" ca="1" si="4"/>
        <v>N/A</v>
      </c>
      <c r="J74" t="str">
        <f t="shared" si="5"/>
        <v>1.59</v>
      </c>
      <c r="K74">
        <f t="shared" ca="1" si="6"/>
        <v>1.23</v>
      </c>
      <c r="L74" t="str">
        <f t="shared" ca="1" si="7"/>
        <v>above average</v>
      </c>
      <c r="M74" t="str">
        <f t="shared" ca="1" si="8"/>
        <v>price/book (mrq)</v>
      </c>
      <c r="N74" t="str">
        <f t="shared" ca="1" si="9"/>
        <v>, forward p/e, peg ratio,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peg ratio, price/sales, price/book</v>
      </c>
      <c r="I75" t="str">
        <f t="shared" ca="1" si="4"/>
        <v>N/A</v>
      </c>
      <c r="J75">
        <f t="shared" si="5"/>
        <v>0</v>
      </c>
      <c r="K75">
        <f t="shared" ca="1" si="6"/>
        <v>0</v>
      </c>
      <c r="L75" t="str">
        <f t="shared" ca="1" si="7"/>
        <v>no data</v>
      </c>
      <c r="M75" t="str">
        <f t="shared" ca="1" si="8"/>
        <v/>
      </c>
      <c r="N75" t="str">
        <f t="shared" ca="1" si="9"/>
        <v>, forward p/e, peg ratio,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peg ratio, price/sales, price/book</v>
      </c>
      <c r="I76" t="str">
        <f t="shared" ca="1" si="4"/>
        <v>N/A</v>
      </c>
      <c r="J76">
        <f t="shared" si="5"/>
        <v>0</v>
      </c>
      <c r="K76">
        <f t="shared" ca="1" si="6"/>
        <v>0</v>
      </c>
      <c r="L76" t="str">
        <f t="shared" ca="1" si="7"/>
        <v>no data</v>
      </c>
      <c r="M76" t="str">
        <f t="shared" ca="1" si="8"/>
        <v/>
      </c>
      <c r="N76" t="str">
        <f t="shared" ca="1" si="9"/>
        <v>,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f t="shared" si="5"/>
        <v>0</v>
      </c>
      <c r="K77">
        <f t="shared" si="6"/>
        <v>0</v>
      </c>
      <c r="L77">
        <f t="shared" si="7"/>
        <v>0</v>
      </c>
      <c r="M77" t="str">
        <f t="shared" ca="1" si="8"/>
        <v>price/book</v>
      </c>
      <c r="N77" t="str">
        <f t="shared" ca="1" si="9"/>
        <v>forward p/e, peg ratio, 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Bank of Marin Ban may be overvalued. The company has a higher forward p/e, peg ratio, price/sales, price/book than the comparable average</v>
      </c>
      <c r="I78" t="str">
        <f t="shared" ca="1" si="4"/>
        <v>N/A</v>
      </c>
      <c r="J78" t="str">
        <f t="shared" si="5"/>
        <v>Dec 31, 2016</v>
      </c>
      <c r="K78" t="str">
        <f t="shared" ca="1" si="6"/>
        <v>There are some indications that Bank of Marin Ban may be overvalued. The company has a higher forward p/e, peg ratio, price/sales,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3085</v>
      </c>
      <c r="F81" t="str">
        <f t="shared" ref="F81:F87" ca="1" si="13">IF(E70="below average",LOWER(TRIM(IF(ISNUMBER(VALUE(RIGHT(B70,1))),REPLACE(B70,LEN(B70),1,""),B70))),"")</f>
        <v>trailing p/e</v>
      </c>
      <c r="G81" t="str">
        <f ca="1">IFERROR(LEFT(F81,FIND("(",F81) - 2),F81)</f>
        <v>trailing p/e</v>
      </c>
      <c r="I81" t="str">
        <f t="shared" ca="1" si="4"/>
        <v>N/A</v>
      </c>
      <c r="J81">
        <f t="shared" si="5"/>
        <v>0.2651</v>
      </c>
      <c r="K81">
        <f t="shared" si="6"/>
        <v>0</v>
      </c>
      <c r="L81">
        <f t="shared" si="7"/>
        <v>0</v>
      </c>
      <c r="M81" t="str">
        <f t="shared" ca="1" si="8"/>
        <v>trailing p/e</v>
      </c>
      <c r="N81" t="str">
        <f t="shared" ca="1" si="9"/>
        <v>trailing p/e</v>
      </c>
    </row>
    <row r="82" spans="1:14" x14ac:dyDescent="0.3">
      <c r="A82" s="1">
        <v>1</v>
      </c>
      <c r="B82" t="s">
        <v>144</v>
      </c>
      <c r="C82" t="s">
        <v>3086</v>
      </c>
      <c r="F82" t="str">
        <f t="shared" ca="1" si="13"/>
        <v/>
      </c>
      <c r="G82" t="str">
        <f t="shared" ref="G82:G87" ca="1" si="14">IF(F82&lt;&gt;"", G81 &amp; ", " &amp; IFERROR(LEFT(F82,FIND("(",F82) - 2),F82),G81)</f>
        <v>trailing p/e</v>
      </c>
      <c r="I82" t="str">
        <f t="shared" ca="1" si="4"/>
        <v>N/A</v>
      </c>
      <c r="J82">
        <f t="shared" si="5"/>
        <v>0.42280000000000001</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3087</v>
      </c>
      <c r="F84" t="str">
        <f t="shared" ca="1" si="13"/>
        <v/>
      </c>
      <c r="G84" t="str">
        <f t="shared" ca="1" si="14"/>
        <v>trailing p/e</v>
      </c>
      <c r="I84" t="str">
        <f t="shared" ca="1" si="4"/>
        <v>N/A</v>
      </c>
      <c r="J84">
        <f t="shared" si="5"/>
        <v>1.11E-2</v>
      </c>
      <c r="K84">
        <f t="shared" si="6"/>
        <v>0</v>
      </c>
      <c r="L84">
        <f t="shared" si="7"/>
        <v>0</v>
      </c>
      <c r="M84" t="str">
        <f t="shared" ca="1" si="8"/>
        <v/>
      </c>
      <c r="N84" t="str">
        <f t="shared" ca="1" si="9"/>
        <v>trailing p/e</v>
      </c>
    </row>
    <row r="85" spans="1:14" x14ac:dyDescent="0.3">
      <c r="A85" s="1">
        <v>1</v>
      </c>
      <c r="B85" t="s">
        <v>148</v>
      </c>
      <c r="C85" t="s">
        <v>3088</v>
      </c>
      <c r="F85" t="str">
        <f t="shared" ca="1" si="13"/>
        <v/>
      </c>
      <c r="G85" t="str">
        <f t="shared" ca="1" si="14"/>
        <v>trailing p/e</v>
      </c>
      <c r="I85" t="str">
        <f t="shared" ca="1" si="4"/>
        <v>N/A</v>
      </c>
      <c r="J85">
        <f t="shared" si="5"/>
        <v>9.6500000000000002E-2</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150</v>
      </c>
      <c r="C87" t="s">
        <v>3089</v>
      </c>
      <c r="F87" t="str">
        <f t="shared" ca="1" si="13"/>
        <v/>
      </c>
      <c r="G87" t="str">
        <f t="shared" ca="1" si="14"/>
        <v>trailing p/e</v>
      </c>
      <c r="I87" t="str">
        <f t="shared" ca="1" si="4"/>
        <v>N/A</v>
      </c>
      <c r="J87">
        <f t="shared" si="5"/>
        <v>83110000</v>
      </c>
      <c r="K87">
        <f t="shared" si="6"/>
        <v>0</v>
      </c>
      <c r="L87">
        <f t="shared" si="7"/>
        <v>0</v>
      </c>
      <c r="M87" t="str">
        <f t="shared" ca="1" si="8"/>
        <v/>
      </c>
      <c r="N87" t="str">
        <f t="shared" ca="1" si="9"/>
        <v>trailing p/e</v>
      </c>
    </row>
    <row r="88" spans="1:14" x14ac:dyDescent="0.3">
      <c r="A88" s="1">
        <v>1</v>
      </c>
      <c r="B88" t="s">
        <v>152</v>
      </c>
      <c r="C88" t="s">
        <v>3090</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13.66</v>
      </c>
      <c r="K88">
        <f t="shared" si="6"/>
        <v>0</v>
      </c>
      <c r="L88">
        <f t="shared" si="7"/>
        <v>0</v>
      </c>
      <c r="M88" t="str">
        <f t="shared" ca="1" si="8"/>
        <v>trailing p/e</v>
      </c>
      <c r="N88" t="str">
        <f t="shared" ca="1" si="9"/>
        <v>and trailing p/e</v>
      </c>
    </row>
    <row r="89" spans="1:14" x14ac:dyDescent="0.3">
      <c r="A89" s="1">
        <v>2</v>
      </c>
      <c r="B89" t="s">
        <v>154</v>
      </c>
      <c r="C89" t="s">
        <v>1999</v>
      </c>
      <c r="D89" t="str">
        <f ca="1">IF(COUNTIF(E70:E76,"=below average")&gt;0,"There are some indications that "&amp;D1&amp;" may be undervalued. The company has a lower " &amp; G88 &amp; " than the comparable average", "Inconclusive")</f>
        <v>There are some indications that Bank of Marin Ban may be undervalued. The company has a lower and trailing p/e than the comparable average</v>
      </c>
      <c r="I89" t="str">
        <f t="shared" ca="1" si="4"/>
        <v>N/A</v>
      </c>
      <c r="J89">
        <f t="shared" si="5"/>
        <v>-5.0999999999999997E-2</v>
      </c>
      <c r="K89" t="str">
        <f t="shared" ca="1" si="6"/>
        <v>There are some indications that Bank of Marin Ban may be undervalued. The company has a lower and trailing p/e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3091</v>
      </c>
      <c r="I92" t="str">
        <f t="shared" si="4"/>
        <v>N/A</v>
      </c>
      <c r="J92">
        <f t="shared" si="5"/>
        <v>22040000</v>
      </c>
      <c r="K92">
        <f t="shared" si="6"/>
        <v>0</v>
      </c>
      <c r="L92">
        <f t="shared" si="7"/>
        <v>0</v>
      </c>
      <c r="M92">
        <f t="shared" si="8"/>
        <v>0</v>
      </c>
      <c r="N92">
        <f t="shared" si="9"/>
        <v>0</v>
      </c>
    </row>
    <row r="93" spans="1:14" x14ac:dyDescent="0.3">
      <c r="A93" s="1">
        <v>6</v>
      </c>
      <c r="B93" t="s">
        <v>162</v>
      </c>
      <c r="C93" t="s">
        <v>1350</v>
      </c>
      <c r="I93" t="str">
        <f t="shared" si="4"/>
        <v>N/A</v>
      </c>
      <c r="J93" t="str">
        <f t="shared" si="5"/>
        <v>3.59</v>
      </c>
      <c r="K93">
        <f t="shared" si="6"/>
        <v>0</v>
      </c>
      <c r="L93">
        <f t="shared" si="7"/>
        <v>0</v>
      </c>
      <c r="M93">
        <f t="shared" si="8"/>
        <v>0</v>
      </c>
      <c r="N93">
        <f t="shared" si="9"/>
        <v>0</v>
      </c>
    </row>
    <row r="94" spans="1:14" x14ac:dyDescent="0.3">
      <c r="A94" s="1">
        <v>7</v>
      </c>
      <c r="B94" t="s">
        <v>163</v>
      </c>
      <c r="C94" t="s">
        <v>3092</v>
      </c>
      <c r="I94" t="str">
        <f t="shared" si="4"/>
        <v>N/A</v>
      </c>
      <c r="J94">
        <f t="shared" si="5"/>
        <v>-0.19399999999999998</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3065</v>
      </c>
      <c r="I96" t="str">
        <f t="shared" si="4"/>
        <v>N/A</v>
      </c>
      <c r="J96">
        <f t="shared" si="5"/>
        <v>73160000</v>
      </c>
      <c r="K96">
        <f t="shared" si="6"/>
        <v>0</v>
      </c>
      <c r="L96">
        <f t="shared" si="7"/>
        <v>0</v>
      </c>
      <c r="M96">
        <f t="shared" si="8"/>
        <v>0</v>
      </c>
      <c r="N96">
        <f t="shared" si="9"/>
        <v>0</v>
      </c>
    </row>
    <row r="97" spans="1:14" x14ac:dyDescent="0.3">
      <c r="A97" s="1">
        <v>1</v>
      </c>
      <c r="B97" t="s">
        <v>167</v>
      </c>
      <c r="C97" t="s">
        <v>3093</v>
      </c>
      <c r="I97" t="str">
        <f t="shared" si="4"/>
        <v>N/A</v>
      </c>
      <c r="J97" t="str">
        <f t="shared" si="5"/>
        <v>12.01</v>
      </c>
      <c r="K97">
        <f t="shared" si="6"/>
        <v>0</v>
      </c>
      <c r="L97">
        <f t="shared" si="7"/>
        <v>0</v>
      </c>
      <c r="M97">
        <f t="shared" si="8"/>
        <v>0</v>
      </c>
      <c r="N97">
        <f t="shared" si="9"/>
        <v>0</v>
      </c>
    </row>
    <row r="98" spans="1:14" x14ac:dyDescent="0.3">
      <c r="A98" s="1">
        <v>2</v>
      </c>
      <c r="B98" t="s">
        <v>169</v>
      </c>
      <c r="C98" t="s">
        <v>3094</v>
      </c>
      <c r="I98" t="str">
        <f t="shared" si="4"/>
        <v>N/A</v>
      </c>
      <c r="J98">
        <f t="shared" si="5"/>
        <v>5630000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3095</v>
      </c>
      <c r="I101" t="str">
        <f t="shared" si="4"/>
        <v>N/A</v>
      </c>
      <c r="J101" t="str">
        <f t="shared" si="5"/>
        <v>38.57</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1203</v>
      </c>
      <c r="I103" t="str">
        <f t="shared" si="4"/>
        <v>N/A</v>
      </c>
      <c r="J103">
        <f t="shared" si="5"/>
        <v>24820000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3047</v>
      </c>
      <c r="I106" t="str">
        <f t="shared" si="4"/>
        <v>N/A</v>
      </c>
      <c r="J106" t="str">
        <f t="shared" si="5"/>
        <v>0.84</v>
      </c>
      <c r="K106">
        <f t="shared" si="6"/>
        <v>0</v>
      </c>
      <c r="L106">
        <f t="shared" si="7"/>
        <v>0</v>
      </c>
      <c r="M106">
        <f t="shared" si="8"/>
        <v>0</v>
      </c>
      <c r="N106">
        <f t="shared" si="9"/>
        <v>0</v>
      </c>
    </row>
    <row r="107" spans="1:14" x14ac:dyDescent="0.3">
      <c r="A107" s="1">
        <v>1</v>
      </c>
      <c r="B107" t="s">
        <v>181</v>
      </c>
      <c r="C107" t="s">
        <v>3096</v>
      </c>
      <c r="I107" t="str">
        <f t="shared" si="4"/>
        <v>N/A</v>
      </c>
      <c r="J107">
        <f t="shared" si="5"/>
        <v>0.26869999999999999</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3097</v>
      </c>
      <c r="I109" t="str">
        <f t="shared" si="4"/>
        <v>N/A</v>
      </c>
      <c r="J109" t="str">
        <f t="shared" si="5"/>
        <v>75.05</v>
      </c>
      <c r="K109">
        <f t="shared" si="6"/>
        <v>0</v>
      </c>
      <c r="L109">
        <f t="shared" si="7"/>
        <v>0</v>
      </c>
      <c r="M109">
        <f t="shared" si="8"/>
        <v>0</v>
      </c>
      <c r="N109">
        <f t="shared" si="9"/>
        <v>0</v>
      </c>
    </row>
    <row r="110" spans="1:14" x14ac:dyDescent="0.3">
      <c r="A110" s="1">
        <v>4</v>
      </c>
      <c r="B110" t="s">
        <v>187</v>
      </c>
      <c r="C110" t="s">
        <v>3098</v>
      </c>
      <c r="I110" t="str">
        <f t="shared" si="4"/>
        <v>N/A</v>
      </c>
      <c r="J110" t="str">
        <f t="shared" si="5"/>
        <v>48.50</v>
      </c>
      <c r="K110">
        <f t="shared" si="6"/>
        <v>0</v>
      </c>
      <c r="L110">
        <f t="shared" si="7"/>
        <v>0</v>
      </c>
      <c r="M110">
        <f t="shared" si="8"/>
        <v>0</v>
      </c>
      <c r="N110">
        <f t="shared" si="9"/>
        <v>0</v>
      </c>
    </row>
    <row r="111" spans="1:14" x14ac:dyDescent="0.3">
      <c r="A111" s="1">
        <v>5</v>
      </c>
      <c r="B111" t="s">
        <v>189</v>
      </c>
      <c r="C111" t="s">
        <v>3099</v>
      </c>
      <c r="I111" t="str">
        <f t="shared" si="4"/>
        <v>N/A</v>
      </c>
      <c r="J111" t="str">
        <f t="shared" si="5"/>
        <v>62.82</v>
      </c>
      <c r="K111">
        <f t="shared" si="6"/>
        <v>0</v>
      </c>
      <c r="L111">
        <f t="shared" si="7"/>
        <v>0</v>
      </c>
      <c r="M111">
        <f t="shared" si="8"/>
        <v>0</v>
      </c>
      <c r="N111">
        <f t="shared" si="9"/>
        <v>0</v>
      </c>
    </row>
    <row r="112" spans="1:14" x14ac:dyDescent="0.3">
      <c r="A112" s="1">
        <v>6</v>
      </c>
      <c r="B112" t="s">
        <v>191</v>
      </c>
      <c r="C112" t="s">
        <v>3100</v>
      </c>
      <c r="I112" t="str">
        <f t="shared" si="4"/>
        <v>N/A</v>
      </c>
      <c r="J112" t="str">
        <f t="shared" si="5"/>
        <v>65.47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3101</v>
      </c>
      <c r="I114" t="str">
        <f t="shared" si="4"/>
        <v>N/A</v>
      </c>
      <c r="J114" t="str">
        <f t="shared" si="5"/>
        <v>18.59k</v>
      </c>
      <c r="K114">
        <f t="shared" si="6"/>
        <v>0</v>
      </c>
      <c r="L114">
        <f t="shared" si="7"/>
        <v>0</v>
      </c>
      <c r="M114">
        <f t="shared" si="8"/>
        <v>0</v>
      </c>
      <c r="N114">
        <f t="shared" si="9"/>
        <v>0</v>
      </c>
    </row>
    <row r="115" spans="1:14" x14ac:dyDescent="0.3">
      <c r="A115" s="1">
        <v>1</v>
      </c>
      <c r="B115" t="s">
        <v>195</v>
      </c>
      <c r="C115" t="s">
        <v>3102</v>
      </c>
      <c r="I115" t="str">
        <f t="shared" si="4"/>
        <v>N/A</v>
      </c>
      <c r="J115" t="str">
        <f t="shared" si="5"/>
        <v>21.68k</v>
      </c>
      <c r="K115">
        <f t="shared" si="6"/>
        <v>0</v>
      </c>
      <c r="L115">
        <f t="shared" si="7"/>
        <v>0</v>
      </c>
      <c r="M115">
        <f t="shared" si="8"/>
        <v>0</v>
      </c>
      <c r="N115">
        <f t="shared" si="9"/>
        <v>0</v>
      </c>
    </row>
    <row r="116" spans="1:14" x14ac:dyDescent="0.3">
      <c r="A116" s="1">
        <v>2</v>
      </c>
      <c r="B116" t="s">
        <v>197</v>
      </c>
      <c r="C116" t="s">
        <v>3103</v>
      </c>
      <c r="I116" t="str">
        <f t="shared" si="4"/>
        <v>N/A</v>
      </c>
      <c r="J116">
        <f t="shared" si="5"/>
        <v>6120000</v>
      </c>
      <c r="K116">
        <f t="shared" si="6"/>
        <v>0</v>
      </c>
      <c r="L116">
        <f t="shared" si="7"/>
        <v>0</v>
      </c>
      <c r="M116">
        <f t="shared" si="8"/>
        <v>0</v>
      </c>
      <c r="N116">
        <f t="shared" si="9"/>
        <v>0</v>
      </c>
    </row>
    <row r="117" spans="1:14" x14ac:dyDescent="0.3">
      <c r="A117" s="1">
        <v>3</v>
      </c>
      <c r="B117" t="s">
        <v>199</v>
      </c>
      <c r="C117" t="s">
        <v>1897</v>
      </c>
      <c r="I117" t="str">
        <f t="shared" si="4"/>
        <v>N/A</v>
      </c>
      <c r="J117">
        <f t="shared" si="5"/>
        <v>5360000</v>
      </c>
      <c r="K117">
        <f t="shared" si="6"/>
        <v>0</v>
      </c>
      <c r="L117">
        <f t="shared" si="7"/>
        <v>0</v>
      </c>
      <c r="M117">
        <f t="shared" si="8"/>
        <v>0</v>
      </c>
      <c r="N117">
        <f t="shared" si="9"/>
        <v>0</v>
      </c>
    </row>
    <row r="118" spans="1:14" x14ac:dyDescent="0.3">
      <c r="A118" s="1">
        <v>4</v>
      </c>
      <c r="B118" t="s">
        <v>201</v>
      </c>
      <c r="C118" t="s">
        <v>3104</v>
      </c>
      <c r="I118" t="str">
        <f t="shared" si="4"/>
        <v>N/A</v>
      </c>
      <c r="J118">
        <f t="shared" si="5"/>
        <v>3.8199999999999998E-2</v>
      </c>
      <c r="K118">
        <f t="shared" si="6"/>
        <v>0</v>
      </c>
      <c r="L118">
        <f t="shared" si="7"/>
        <v>0</v>
      </c>
      <c r="M118">
        <f t="shared" si="8"/>
        <v>0</v>
      </c>
      <c r="N118">
        <f t="shared" si="9"/>
        <v>0</v>
      </c>
    </row>
    <row r="119" spans="1:14" x14ac:dyDescent="0.3">
      <c r="A119" s="1">
        <v>5</v>
      </c>
      <c r="B119" t="s">
        <v>203</v>
      </c>
      <c r="C119" t="s">
        <v>3105</v>
      </c>
      <c r="I119" t="str">
        <f t="shared" si="4"/>
        <v>N/A</v>
      </c>
      <c r="J119">
        <f t="shared" si="5"/>
        <v>0.41100000000000003</v>
      </c>
      <c r="K119">
        <f t="shared" si="6"/>
        <v>0</v>
      </c>
      <c r="L119">
        <f t="shared" si="7"/>
        <v>0</v>
      </c>
      <c r="M119">
        <f t="shared" si="8"/>
        <v>0</v>
      </c>
      <c r="N119">
        <f t="shared" si="9"/>
        <v>0</v>
      </c>
    </row>
    <row r="120" spans="1:14" x14ac:dyDescent="0.3">
      <c r="A120" s="1">
        <v>6</v>
      </c>
      <c r="B120" t="s">
        <v>205</v>
      </c>
      <c r="C120" t="s">
        <v>3106</v>
      </c>
      <c r="I120" t="str">
        <f t="shared" si="4"/>
        <v>N/A</v>
      </c>
      <c r="J120" t="str">
        <f t="shared" si="5"/>
        <v>85.64k</v>
      </c>
      <c r="K120">
        <f t="shared" si="6"/>
        <v>0</v>
      </c>
      <c r="L120">
        <f t="shared" si="7"/>
        <v>0</v>
      </c>
      <c r="M120">
        <f t="shared" si="8"/>
        <v>0</v>
      </c>
      <c r="N120">
        <f t="shared" si="9"/>
        <v>0</v>
      </c>
    </row>
    <row r="121" spans="1:14" x14ac:dyDescent="0.3">
      <c r="A121" s="1">
        <v>7</v>
      </c>
      <c r="B121" t="s">
        <v>207</v>
      </c>
      <c r="C121" t="s">
        <v>3107</v>
      </c>
      <c r="I121" t="str">
        <f t="shared" si="4"/>
        <v>N/A</v>
      </c>
      <c r="J121" t="str">
        <f t="shared" si="5"/>
        <v>5.02</v>
      </c>
      <c r="K121">
        <f t="shared" si="6"/>
        <v>0</v>
      </c>
      <c r="L121">
        <f t="shared" si="7"/>
        <v>0</v>
      </c>
      <c r="M121">
        <f t="shared" si="8"/>
        <v>0</v>
      </c>
      <c r="N121">
        <f t="shared" si="9"/>
        <v>0</v>
      </c>
    </row>
    <row r="122" spans="1:14" x14ac:dyDescent="0.3">
      <c r="A122" s="1">
        <v>8</v>
      </c>
      <c r="B122" t="s">
        <v>209</v>
      </c>
      <c r="C122" t="s">
        <v>3108</v>
      </c>
      <c r="I122" t="str">
        <f t="shared" si="4"/>
        <v>N/A</v>
      </c>
      <c r="J122">
        <f t="shared" si="5"/>
        <v>1.44E-2</v>
      </c>
      <c r="K122">
        <f t="shared" si="6"/>
        <v>0</v>
      </c>
      <c r="L122">
        <f t="shared" si="7"/>
        <v>0</v>
      </c>
      <c r="M122">
        <f t="shared" si="8"/>
        <v>0</v>
      </c>
      <c r="N122">
        <f t="shared" si="9"/>
        <v>0</v>
      </c>
    </row>
    <row r="123" spans="1:14" x14ac:dyDescent="0.3">
      <c r="A123" s="1">
        <v>9</v>
      </c>
      <c r="B123" t="s">
        <v>211</v>
      </c>
      <c r="C123" t="s">
        <v>3109</v>
      </c>
      <c r="I123" t="str">
        <f t="shared" si="4"/>
        <v>N/A</v>
      </c>
      <c r="J123" t="str">
        <f t="shared" si="5"/>
        <v>61.63k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2379</v>
      </c>
      <c r="I125" t="str">
        <f t="shared" si="15"/>
        <v>N/A</v>
      </c>
      <c r="J125" t="str">
        <f t="shared" si="16"/>
        <v>1.08</v>
      </c>
      <c r="K125">
        <f t="shared" si="17"/>
        <v>0</v>
      </c>
      <c r="L125">
        <f t="shared" si="18"/>
        <v>0</v>
      </c>
      <c r="M125">
        <f t="shared" si="19"/>
        <v>0</v>
      </c>
      <c r="N125">
        <f t="shared" si="20"/>
        <v>0</v>
      </c>
    </row>
    <row r="126" spans="1:14" x14ac:dyDescent="0.3">
      <c r="A126" s="1">
        <v>1</v>
      </c>
      <c r="B126" t="s">
        <v>215</v>
      </c>
      <c r="C126" t="s">
        <v>3110</v>
      </c>
      <c r="I126" t="str">
        <f t="shared" si="15"/>
        <v>N/A</v>
      </c>
      <c r="J126">
        <f t="shared" si="16"/>
        <v>1.66E-2</v>
      </c>
      <c r="K126">
        <f t="shared" si="17"/>
        <v>0</v>
      </c>
      <c r="L126">
        <f t="shared" si="18"/>
        <v>0</v>
      </c>
      <c r="M126">
        <f t="shared" si="19"/>
        <v>0</v>
      </c>
      <c r="N126">
        <f t="shared" si="20"/>
        <v>0</v>
      </c>
    </row>
    <row r="127" spans="1:14" x14ac:dyDescent="0.3">
      <c r="A127" s="1">
        <v>2</v>
      </c>
      <c r="B127" t="s">
        <v>217</v>
      </c>
      <c r="C127" t="s">
        <v>3111</v>
      </c>
      <c r="I127" t="str">
        <f t="shared" si="15"/>
        <v>N/A</v>
      </c>
      <c r="J127" t="str">
        <f t="shared" si="16"/>
        <v>1.04</v>
      </c>
      <c r="K127">
        <f t="shared" si="17"/>
        <v>0</v>
      </c>
      <c r="L127">
        <f t="shared" si="18"/>
        <v>0</v>
      </c>
      <c r="M127">
        <f t="shared" si="19"/>
        <v>0</v>
      </c>
      <c r="N127">
        <f t="shared" si="20"/>
        <v>0</v>
      </c>
    </row>
    <row r="128" spans="1:14" x14ac:dyDescent="0.3">
      <c r="A128" s="1">
        <v>3</v>
      </c>
      <c r="B128" t="s">
        <v>219</v>
      </c>
      <c r="C128" t="s">
        <v>3112</v>
      </c>
      <c r="I128" t="str">
        <f t="shared" si="15"/>
        <v>N/A</v>
      </c>
      <c r="J128">
        <f t="shared" si="16"/>
        <v>1.6299999999999999E-2</v>
      </c>
      <c r="K128">
        <f t="shared" si="17"/>
        <v>0</v>
      </c>
      <c r="L128">
        <f t="shared" si="18"/>
        <v>0</v>
      </c>
      <c r="M128">
        <f t="shared" si="19"/>
        <v>0</v>
      </c>
      <c r="N128">
        <f t="shared" si="20"/>
        <v>0</v>
      </c>
    </row>
    <row r="129" spans="1:14" x14ac:dyDescent="0.3">
      <c r="A129" s="1">
        <v>4</v>
      </c>
      <c r="B129" t="s">
        <v>221</v>
      </c>
      <c r="C129" t="s">
        <v>3113</v>
      </c>
      <c r="I129" t="str">
        <f t="shared" si="15"/>
        <v>N/A</v>
      </c>
      <c r="J129" t="str">
        <f t="shared" si="16"/>
        <v>1.74</v>
      </c>
      <c r="K129">
        <f t="shared" si="17"/>
        <v>0</v>
      </c>
      <c r="L129">
        <f t="shared" si="18"/>
        <v>0</v>
      </c>
      <c r="M129">
        <f t="shared" si="19"/>
        <v>0</v>
      </c>
      <c r="N129">
        <f t="shared" si="20"/>
        <v>0</v>
      </c>
    </row>
    <row r="130" spans="1:14" x14ac:dyDescent="0.3">
      <c r="A130" s="1">
        <v>5</v>
      </c>
      <c r="B130" t="s">
        <v>223</v>
      </c>
      <c r="C130" t="s">
        <v>3114</v>
      </c>
      <c r="I130" t="str">
        <f t="shared" si="15"/>
        <v>N/A</v>
      </c>
      <c r="J130">
        <f t="shared" si="16"/>
        <v>0.28970000000000001</v>
      </c>
      <c r="K130">
        <f t="shared" si="17"/>
        <v>0</v>
      </c>
      <c r="L130">
        <f t="shared" si="18"/>
        <v>0</v>
      </c>
      <c r="M130">
        <f t="shared" si="19"/>
        <v>0</v>
      </c>
      <c r="N130">
        <f t="shared" si="20"/>
        <v>0</v>
      </c>
    </row>
    <row r="131" spans="1:14" x14ac:dyDescent="0.3">
      <c r="A131" s="1">
        <v>6</v>
      </c>
      <c r="B131" t="s">
        <v>225</v>
      </c>
      <c r="C131" t="s">
        <v>3115</v>
      </c>
      <c r="I131" t="str">
        <f t="shared" si="15"/>
        <v>N/A</v>
      </c>
      <c r="J131" t="str">
        <f t="shared" si="16"/>
        <v>May 12, 2017</v>
      </c>
      <c r="K131">
        <f t="shared" si="17"/>
        <v>0</v>
      </c>
      <c r="L131">
        <f t="shared" si="18"/>
        <v>0</v>
      </c>
      <c r="M131">
        <f t="shared" si="19"/>
        <v>0</v>
      </c>
      <c r="N131">
        <f t="shared" si="20"/>
        <v>0</v>
      </c>
    </row>
    <row r="132" spans="1:14" x14ac:dyDescent="0.3">
      <c r="A132" s="1">
        <v>7</v>
      </c>
      <c r="B132" t="s">
        <v>227</v>
      </c>
      <c r="C132" t="s">
        <v>3116</v>
      </c>
      <c r="I132" t="str">
        <f t="shared" si="15"/>
        <v>N/A</v>
      </c>
      <c r="J132" t="str">
        <f t="shared" si="16"/>
        <v>May 3, 2017</v>
      </c>
      <c r="K132">
        <f t="shared" si="17"/>
        <v>0</v>
      </c>
      <c r="L132">
        <f t="shared" si="18"/>
        <v>0</v>
      </c>
      <c r="M132">
        <f t="shared" si="19"/>
        <v>0</v>
      </c>
      <c r="N132">
        <f t="shared" si="20"/>
        <v>0</v>
      </c>
    </row>
    <row r="133" spans="1:14" x14ac:dyDescent="0.3">
      <c r="A133" s="1">
        <v>8</v>
      </c>
      <c r="B133" t="s">
        <v>229</v>
      </c>
      <c r="C133" t="s">
        <v>3117</v>
      </c>
      <c r="I133" t="str">
        <f t="shared" si="15"/>
        <v>N/A</v>
      </c>
      <c r="J133" t="str">
        <f t="shared" si="16"/>
        <v>105/100</v>
      </c>
      <c r="K133">
        <f t="shared" si="17"/>
        <v>0</v>
      </c>
      <c r="L133">
        <f t="shared" si="18"/>
        <v>0</v>
      </c>
      <c r="M133">
        <f t="shared" si="19"/>
        <v>0</v>
      </c>
      <c r="N133">
        <f t="shared" si="20"/>
        <v>0</v>
      </c>
    </row>
    <row r="134" spans="1:14" x14ac:dyDescent="0.3">
      <c r="A134" s="1">
        <v>9</v>
      </c>
      <c r="B134" t="s">
        <v>230</v>
      </c>
      <c r="C134" t="s">
        <v>3118</v>
      </c>
      <c r="I134" t="str">
        <f t="shared" si="15"/>
        <v>N/A</v>
      </c>
      <c r="J134" t="str">
        <f t="shared" si="16"/>
        <v>Apr 20, 2006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3119</v>
      </c>
      <c r="C138" t="s">
        <v>3120</v>
      </c>
      <c r="D138" t="s">
        <v>3121</v>
      </c>
      <c r="E138" t="s">
        <v>3122</v>
      </c>
      <c r="F138">
        <v>64</v>
      </c>
      <c r="I138" t="str">
        <f t="shared" si="15"/>
        <v>neg_trend</v>
      </c>
      <c r="J138" t="str">
        <f t="shared" si="16"/>
        <v>CEO, Pres, Director, CEO - Bank of Marin, Pres - Bank of Marin &amp; Director - Bank of Marin</v>
      </c>
      <c r="K138" t="str">
        <f t="shared" si="17"/>
        <v>911.1k</v>
      </c>
      <c r="L138" t="str">
        <f t="shared" si="18"/>
        <v>284.6k</v>
      </c>
      <c r="M138">
        <f t="shared" si="19"/>
        <v>64</v>
      </c>
      <c r="N138">
        <f t="shared" si="20"/>
        <v>0</v>
      </c>
    </row>
    <row r="139" spans="1:14" x14ac:dyDescent="0.3">
      <c r="A139" s="1">
        <v>1</v>
      </c>
      <c r="B139" t="s">
        <v>3123</v>
      </c>
      <c r="C139" t="s">
        <v>3124</v>
      </c>
      <c r="D139" t="s">
        <v>3125</v>
      </c>
      <c r="F139">
        <v>57</v>
      </c>
      <c r="I139" t="str">
        <f t="shared" si="15"/>
        <v>N/A</v>
      </c>
      <c r="J139" t="str">
        <f t="shared" si="16"/>
        <v>CFO, Exec. VP, CFO- Bank of Marin and Exec. VP -Bank of Marin</v>
      </c>
      <c r="K139" t="str">
        <f t="shared" si="17"/>
        <v>428.9k</v>
      </c>
      <c r="L139">
        <f t="shared" si="18"/>
        <v>0</v>
      </c>
      <c r="M139">
        <f t="shared" si="19"/>
        <v>57</v>
      </c>
      <c r="N139">
        <f t="shared" si="20"/>
        <v>0</v>
      </c>
    </row>
    <row r="140" spans="1:14" x14ac:dyDescent="0.3">
      <c r="A140" s="1">
        <v>2</v>
      </c>
      <c r="B140" t="s">
        <v>3126</v>
      </c>
      <c r="C140" t="s">
        <v>3127</v>
      </c>
      <c r="D140" t="s">
        <v>3128</v>
      </c>
      <c r="E140" t="s">
        <v>3129</v>
      </c>
      <c r="F140">
        <v>58</v>
      </c>
      <c r="I140" t="str">
        <f t="shared" si="15"/>
        <v>neg_trend</v>
      </c>
      <c r="J140" t="str">
        <f t="shared" si="16"/>
        <v>Chief Credit Officer, EVP, Chief Credit Officer - Bank of Marin and EVP - Bank of Marin</v>
      </c>
      <c r="K140" t="str">
        <f t="shared" si="17"/>
        <v>401.46k</v>
      </c>
      <c r="L140" t="str">
        <f t="shared" si="18"/>
        <v>36.7k</v>
      </c>
      <c r="M140">
        <f t="shared" si="19"/>
        <v>58</v>
      </c>
      <c r="N140">
        <f t="shared" si="20"/>
        <v>0</v>
      </c>
    </row>
    <row r="141" spans="1:14" x14ac:dyDescent="0.3">
      <c r="A141" s="1">
        <v>3</v>
      </c>
      <c r="B141" t="s">
        <v>3130</v>
      </c>
      <c r="C141" t="s">
        <v>3131</v>
      </c>
      <c r="D141" t="s">
        <v>3132</v>
      </c>
      <c r="E141" t="s">
        <v>3133</v>
      </c>
      <c r="F141">
        <v>60</v>
      </c>
      <c r="I141" t="str">
        <f t="shared" si="15"/>
        <v>neg_trend</v>
      </c>
      <c r="J141" t="str">
        <f t="shared" si="16"/>
        <v>Exec. VP of Retail Banking and Exec. VP of Retail Banking - Bank of Marin</v>
      </c>
      <c r="K141" t="str">
        <f t="shared" si="17"/>
        <v>399.56k</v>
      </c>
      <c r="L141" t="str">
        <f t="shared" si="18"/>
        <v>219.03k</v>
      </c>
      <c r="M141">
        <f t="shared" si="19"/>
        <v>60</v>
      </c>
      <c r="N141">
        <f t="shared" si="20"/>
        <v>0</v>
      </c>
    </row>
    <row r="142" spans="1:14" x14ac:dyDescent="0.3">
      <c r="A142" s="1">
        <v>4</v>
      </c>
      <c r="B142" t="s">
        <v>3134</v>
      </c>
      <c r="C142" t="s">
        <v>3135</v>
      </c>
      <c r="D142" t="s">
        <v>3136</v>
      </c>
      <c r="F142">
        <v>46</v>
      </c>
      <c r="I142" t="str">
        <f t="shared" si="15"/>
        <v>N/A</v>
      </c>
      <c r="J142" t="str">
        <f t="shared" si="16"/>
        <v>Exec. VP of Commercial Banking and Exec. VP of Commercial Banking - Bank of Marin</v>
      </c>
      <c r="K142" t="str">
        <f t="shared" si="17"/>
        <v>365.85k</v>
      </c>
      <c r="L142">
        <f t="shared" si="18"/>
        <v>0</v>
      </c>
      <c r="M142">
        <f t="shared" si="19"/>
        <v>46</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3137</v>
      </c>
      <c r="D145" t="s">
        <v>3138</v>
      </c>
      <c r="E145" t="s">
        <v>3139</v>
      </c>
      <c r="F145" t="s">
        <v>3140</v>
      </c>
      <c r="G145" t="s">
        <v>3141</v>
      </c>
      <c r="I145" t="str">
        <f t="shared" si="15"/>
        <v>N/A</v>
      </c>
      <c r="J145">
        <f t="shared" si="16"/>
        <v>65769999.999999993</v>
      </c>
      <c r="K145">
        <f t="shared" si="17"/>
        <v>60560000</v>
      </c>
      <c r="L145">
        <f t="shared" si="18"/>
        <v>72790000</v>
      </c>
      <c r="M145">
        <f t="shared" si="19"/>
        <v>69440000</v>
      </c>
      <c r="N145">
        <f t="shared" si="20"/>
        <v>75430000</v>
      </c>
    </row>
    <row r="146" spans="1:14" x14ac:dyDescent="0.3">
      <c r="A146" s="1">
        <v>1</v>
      </c>
      <c r="B146" t="s">
        <v>1871</v>
      </c>
      <c r="C146" t="s">
        <v>3142</v>
      </c>
      <c r="D146" t="s">
        <v>3143</v>
      </c>
      <c r="E146" t="s">
        <v>3144</v>
      </c>
      <c r="F146" t="s">
        <v>3145</v>
      </c>
      <c r="G146" t="s">
        <v>3146</v>
      </c>
      <c r="I146" t="str">
        <f t="shared" si="15"/>
        <v>N/A</v>
      </c>
      <c r="J146">
        <f t="shared" si="16"/>
        <v>59400000</v>
      </c>
      <c r="K146">
        <f t="shared" si="17"/>
        <v>54410000</v>
      </c>
      <c r="L146">
        <f t="shared" si="18"/>
        <v>64819999.999999993</v>
      </c>
      <c r="M146">
        <f t="shared" si="19"/>
        <v>61750000</v>
      </c>
      <c r="N146">
        <f t="shared" si="20"/>
        <v>67470000</v>
      </c>
    </row>
    <row r="147" spans="1:14" x14ac:dyDescent="0.3">
      <c r="A147" s="1">
        <v>2</v>
      </c>
      <c r="B147" t="s">
        <v>1877</v>
      </c>
      <c r="C147" t="s">
        <v>3147</v>
      </c>
      <c r="D147" t="s">
        <v>3148</v>
      </c>
      <c r="E147" t="s">
        <v>264</v>
      </c>
      <c r="F147" t="s">
        <v>264</v>
      </c>
      <c r="G147" t="s">
        <v>264</v>
      </c>
      <c r="I147" t="str">
        <f t="shared" si="15"/>
        <v>N/A</v>
      </c>
      <c r="J147" t="str">
        <f t="shared" si="16"/>
        <v>214000</v>
      </c>
      <c r="K147" t="str">
        <f t="shared" si="17"/>
        <v>120000</v>
      </c>
      <c r="L147" t="str">
        <f t="shared" si="18"/>
        <v>N/A</v>
      </c>
      <c r="M147" t="str">
        <f t="shared" si="19"/>
        <v>N/A</v>
      </c>
      <c r="N147" t="str">
        <f t="shared" si="20"/>
        <v>N/A</v>
      </c>
    </row>
    <row r="148" spans="1:14" x14ac:dyDescent="0.3">
      <c r="A148" s="1">
        <v>3</v>
      </c>
      <c r="B148" t="s">
        <v>1881</v>
      </c>
      <c r="C148" t="s">
        <v>3149</v>
      </c>
      <c r="D148" t="s">
        <v>3150</v>
      </c>
      <c r="E148" t="s">
        <v>3151</v>
      </c>
      <c r="F148" t="s">
        <v>3152</v>
      </c>
      <c r="G148" t="s">
        <v>3153</v>
      </c>
      <c r="I148" t="str">
        <f t="shared" si="15"/>
        <v>N/A</v>
      </c>
      <c r="J148">
        <f t="shared" si="16"/>
        <v>4980000</v>
      </c>
      <c r="K148">
        <f t="shared" si="17"/>
        <v>4790000</v>
      </c>
      <c r="L148">
        <f t="shared" si="18"/>
        <v>6780000</v>
      </c>
      <c r="M148">
        <f t="shared" si="19"/>
        <v>6860000</v>
      </c>
      <c r="N148">
        <f t="shared" si="20"/>
        <v>7490000</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946</v>
      </c>
      <c r="D150" t="s">
        <v>3154</v>
      </c>
      <c r="E150" t="s">
        <v>866</v>
      </c>
      <c r="F150" t="s">
        <v>3155</v>
      </c>
      <c r="G150" t="s">
        <v>3156</v>
      </c>
      <c r="I150" t="str">
        <f t="shared" si="15"/>
        <v>N/A</v>
      </c>
      <c r="J150">
        <f t="shared" si="16"/>
        <v>1170000</v>
      </c>
      <c r="K150">
        <f t="shared" si="17"/>
        <v>1250000</v>
      </c>
      <c r="L150">
        <f t="shared" si="18"/>
        <v>1190000</v>
      </c>
      <c r="M150" t="str">
        <f t="shared" si="19"/>
        <v>820000</v>
      </c>
      <c r="N150" t="str">
        <f t="shared" si="20"/>
        <v>464000</v>
      </c>
    </row>
    <row r="151" spans="1:14" x14ac:dyDescent="0.3">
      <c r="A151" s="1">
        <v>6</v>
      </c>
      <c r="B151" t="s">
        <v>1890</v>
      </c>
      <c r="C151" t="s">
        <v>264</v>
      </c>
      <c r="D151" t="s">
        <v>3157</v>
      </c>
      <c r="E151" t="s">
        <v>3158</v>
      </c>
      <c r="F151" t="s">
        <v>3159</v>
      </c>
      <c r="G151" t="s">
        <v>3160</v>
      </c>
      <c r="I151" t="str">
        <f t="shared" si="15"/>
        <v>N/A</v>
      </c>
      <c r="J151" t="str">
        <f t="shared" si="16"/>
        <v>N/A</v>
      </c>
      <c r="K151">
        <f t="shared" si="17"/>
        <v>-7.9200000000000007E-2</v>
      </c>
      <c r="L151">
        <f t="shared" si="18"/>
        <v>0.20190000000000002</v>
      </c>
      <c r="M151">
        <f t="shared" si="19"/>
        <v>-4.6100000000000002E-2</v>
      </c>
      <c r="N151">
        <f t="shared" si="20"/>
        <v>8.6300000000000016E-2</v>
      </c>
    </row>
    <row r="152" spans="1:14" x14ac:dyDescent="0.3">
      <c r="A152" s="1">
        <v>7</v>
      </c>
      <c r="B152" t="s">
        <v>285</v>
      </c>
      <c r="C152" t="s">
        <v>3161</v>
      </c>
      <c r="D152" t="s">
        <v>935</v>
      </c>
      <c r="E152" t="s">
        <v>2169</v>
      </c>
      <c r="F152" t="s">
        <v>3162</v>
      </c>
      <c r="G152" t="s">
        <v>1343</v>
      </c>
      <c r="I152" t="str">
        <f t="shared" si="15"/>
        <v>N/A</v>
      </c>
      <c r="J152">
        <f t="shared" si="16"/>
        <v>2580000</v>
      </c>
      <c r="K152">
        <f t="shared" si="17"/>
        <v>1790000</v>
      </c>
      <c r="L152">
        <f t="shared" si="18"/>
        <v>2350000</v>
      </c>
      <c r="M152">
        <f t="shared" si="19"/>
        <v>2250000</v>
      </c>
      <c r="N152">
        <f t="shared" si="20"/>
        <v>2270000</v>
      </c>
    </row>
    <row r="153" spans="1:14" x14ac:dyDescent="0.3">
      <c r="A153" s="1">
        <v>8</v>
      </c>
      <c r="B153" t="s">
        <v>1900</v>
      </c>
      <c r="C153" t="s">
        <v>3163</v>
      </c>
      <c r="D153" t="s">
        <v>911</v>
      </c>
      <c r="E153" t="s">
        <v>3164</v>
      </c>
      <c r="F153" t="s">
        <v>3165</v>
      </c>
      <c r="G153" t="s">
        <v>3166</v>
      </c>
      <c r="I153" t="str">
        <f t="shared" si="15"/>
        <v>N/A</v>
      </c>
      <c r="J153">
        <f t="shared" si="16"/>
        <v>2080000</v>
      </c>
      <c r="K153">
        <f t="shared" si="17"/>
        <v>1430000</v>
      </c>
      <c r="L153">
        <f t="shared" si="18"/>
        <v>1610000</v>
      </c>
      <c r="M153">
        <f t="shared" si="19"/>
        <v>1510000</v>
      </c>
      <c r="N153">
        <f t="shared" si="20"/>
        <v>1360000</v>
      </c>
    </row>
    <row r="154" spans="1:14" x14ac:dyDescent="0.3">
      <c r="A154" s="1">
        <v>9</v>
      </c>
      <c r="B154" t="s">
        <v>1905</v>
      </c>
      <c r="C154" t="s">
        <v>3167</v>
      </c>
      <c r="D154" t="s">
        <v>3168</v>
      </c>
      <c r="E154" t="s">
        <v>3169</v>
      </c>
      <c r="F154" t="s">
        <v>3169</v>
      </c>
      <c r="G154" t="s">
        <v>3170</v>
      </c>
      <c r="I154" t="str">
        <f t="shared" si="15"/>
        <v>N/A</v>
      </c>
      <c r="J154" t="str">
        <f t="shared" si="16"/>
        <v>497000</v>
      </c>
      <c r="K154" t="str">
        <f t="shared" si="17"/>
        <v>357000</v>
      </c>
      <c r="L154" t="str">
        <f t="shared" si="18"/>
        <v>737000</v>
      </c>
      <c r="M154" t="str">
        <f t="shared" si="19"/>
        <v>737000</v>
      </c>
      <c r="N154" t="str">
        <f t="shared" si="20"/>
        <v>914000</v>
      </c>
    </row>
    <row r="155" spans="1:14" x14ac:dyDescent="0.3">
      <c r="A155" s="1">
        <v>10</v>
      </c>
      <c r="B155" t="s">
        <v>1911</v>
      </c>
      <c r="C155" t="s">
        <v>3167</v>
      </c>
      <c r="D155" t="s">
        <v>3168</v>
      </c>
      <c r="E155" t="s">
        <v>3169</v>
      </c>
      <c r="F155" t="s">
        <v>3169</v>
      </c>
      <c r="G155" t="s">
        <v>3170</v>
      </c>
      <c r="I155" t="str">
        <f t="shared" si="15"/>
        <v>N/A</v>
      </c>
      <c r="J155" t="str">
        <f t="shared" si="16"/>
        <v>497000</v>
      </c>
      <c r="K155" t="str">
        <f t="shared" si="17"/>
        <v>357000</v>
      </c>
      <c r="L155" t="str">
        <f t="shared" si="18"/>
        <v>737000</v>
      </c>
      <c r="M155" t="str">
        <f t="shared" si="19"/>
        <v>737000</v>
      </c>
      <c r="N155" t="str">
        <f t="shared" si="20"/>
        <v>914000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3171</v>
      </c>
      <c r="E158" t="s">
        <v>92</v>
      </c>
      <c r="F158" t="s">
        <v>3172</v>
      </c>
      <c r="G158" t="s">
        <v>3173</v>
      </c>
      <c r="I158" t="str">
        <f t="shared" si="15"/>
        <v>N/A</v>
      </c>
      <c r="J158" t="str">
        <f t="shared" si="16"/>
        <v>N/A</v>
      </c>
      <c r="K158">
        <f t="shared" si="17"/>
        <v>-0.30710000000000004</v>
      </c>
      <c r="L158">
        <f t="shared" si="18"/>
        <v>0.316</v>
      </c>
      <c r="M158">
        <f t="shared" si="19"/>
        <v>-4.1700000000000001E-2</v>
      </c>
      <c r="N158">
        <f t="shared" si="20"/>
        <v>8.0000000000000002E-3</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3174</v>
      </c>
      <c r="D161" t="s">
        <v>999</v>
      </c>
      <c r="E161" t="s">
        <v>3175</v>
      </c>
      <c r="F161" t="s">
        <v>3176</v>
      </c>
      <c r="G161" t="s">
        <v>3065</v>
      </c>
      <c r="I161" t="str">
        <f t="shared" si="15"/>
        <v>N/A</v>
      </c>
      <c r="J161">
        <f t="shared" si="16"/>
        <v>63190000</v>
      </c>
      <c r="K161">
        <f t="shared" si="17"/>
        <v>58780000</v>
      </c>
      <c r="L161">
        <f t="shared" si="18"/>
        <v>70440000</v>
      </c>
      <c r="M161">
        <f t="shared" si="19"/>
        <v>67190000</v>
      </c>
      <c r="N161">
        <f t="shared" si="20"/>
        <v>73160000</v>
      </c>
    </row>
    <row r="162" spans="1:14" x14ac:dyDescent="0.3">
      <c r="A162" s="1">
        <v>1</v>
      </c>
      <c r="B162" t="s">
        <v>1927</v>
      </c>
      <c r="C162" t="s">
        <v>264</v>
      </c>
      <c r="D162" t="s">
        <v>3177</v>
      </c>
      <c r="E162" t="s">
        <v>3178</v>
      </c>
      <c r="F162" t="s">
        <v>3179</v>
      </c>
      <c r="G162" t="s">
        <v>3180</v>
      </c>
      <c r="I162" t="str">
        <f t="shared" si="15"/>
        <v>N/A</v>
      </c>
      <c r="J162" t="str">
        <f t="shared" si="16"/>
        <v>N/A</v>
      </c>
      <c r="K162">
        <f t="shared" si="17"/>
        <v>-6.9900000000000004E-2</v>
      </c>
      <c r="L162">
        <f t="shared" si="18"/>
        <v>0.19850000000000001</v>
      </c>
      <c r="M162">
        <f t="shared" si="19"/>
        <v>-4.6200000000000005E-2</v>
      </c>
      <c r="N162">
        <f t="shared" si="20"/>
        <v>8.8900000000000007E-2</v>
      </c>
    </row>
    <row r="163" spans="1:14" x14ac:dyDescent="0.3">
      <c r="A163" s="1">
        <v>2</v>
      </c>
      <c r="B163" t="s">
        <v>1932</v>
      </c>
      <c r="C163" t="s">
        <v>3181</v>
      </c>
      <c r="D163" t="s">
        <v>3182</v>
      </c>
      <c r="E163" t="s">
        <v>3183</v>
      </c>
      <c r="F163" t="s">
        <v>3184</v>
      </c>
      <c r="G163" t="s">
        <v>1143</v>
      </c>
      <c r="I163" t="str">
        <f t="shared" si="15"/>
        <v>N/A</v>
      </c>
      <c r="J163">
        <f t="shared" si="16"/>
        <v>2900000</v>
      </c>
      <c r="K163" t="str">
        <f t="shared" si="17"/>
        <v>540000</v>
      </c>
      <c r="L163" t="str">
        <f t="shared" si="18"/>
        <v>750000</v>
      </c>
      <c r="M163" t="str">
        <f t="shared" si="19"/>
        <v>500000</v>
      </c>
      <c r="N163" t="str">
        <f t="shared" si="20"/>
        <v>(1.85M)</v>
      </c>
    </row>
    <row r="164" spans="1:14" x14ac:dyDescent="0.3">
      <c r="A164" s="1">
        <v>3</v>
      </c>
      <c r="B164" t="s">
        <v>1937</v>
      </c>
      <c r="C164" t="s">
        <v>264</v>
      </c>
      <c r="D164" t="s">
        <v>3185</v>
      </c>
      <c r="E164" t="s">
        <v>3186</v>
      </c>
      <c r="F164" t="s">
        <v>3187</v>
      </c>
      <c r="G164" t="s">
        <v>3188</v>
      </c>
      <c r="I164" t="str">
        <f t="shared" si="15"/>
        <v>N/A</v>
      </c>
      <c r="J164" t="str">
        <f t="shared" si="16"/>
        <v>N/A</v>
      </c>
      <c r="K164">
        <f t="shared" si="17"/>
        <v>-0.81379999999999997</v>
      </c>
      <c r="L164">
        <f t="shared" si="18"/>
        <v>0.38890000000000002</v>
      </c>
      <c r="M164">
        <f t="shared" si="19"/>
        <v>-0.33329999999999999</v>
      </c>
      <c r="N164">
        <f t="shared" si="20"/>
        <v>-4.7</v>
      </c>
    </row>
    <row r="165" spans="1:14" x14ac:dyDescent="0.3">
      <c r="A165" s="1">
        <v>4</v>
      </c>
      <c r="B165" t="s">
        <v>1942</v>
      </c>
      <c r="C165" t="s">
        <v>3189</v>
      </c>
      <c r="D165" t="s">
        <v>1495</v>
      </c>
      <c r="E165" t="s">
        <v>3190</v>
      </c>
      <c r="F165" t="s">
        <v>3191</v>
      </c>
      <c r="G165" t="s">
        <v>3192</v>
      </c>
      <c r="I165" t="str">
        <f t="shared" si="15"/>
        <v>N/A</v>
      </c>
      <c r="J165">
        <f t="shared" si="16"/>
        <v>60290000</v>
      </c>
      <c r="K165">
        <f t="shared" si="17"/>
        <v>58240000</v>
      </c>
      <c r="L165">
        <f t="shared" si="18"/>
        <v>69690000</v>
      </c>
      <c r="M165">
        <f t="shared" si="19"/>
        <v>66690000</v>
      </c>
      <c r="N165">
        <f t="shared" si="20"/>
        <v>75010000</v>
      </c>
    </row>
    <row r="166" spans="1:14" x14ac:dyDescent="0.3">
      <c r="A166" s="1">
        <v>5</v>
      </c>
      <c r="B166" t="s">
        <v>1948</v>
      </c>
      <c r="C166" t="s">
        <v>264</v>
      </c>
      <c r="D166" t="s">
        <v>3193</v>
      </c>
      <c r="E166" t="s">
        <v>3194</v>
      </c>
      <c r="F166" t="s">
        <v>3195</v>
      </c>
      <c r="G166" t="s">
        <v>3196</v>
      </c>
      <c r="I166" t="str">
        <f t="shared" si="15"/>
        <v>N/A</v>
      </c>
      <c r="J166" t="str">
        <f t="shared" si="16"/>
        <v>N/A</v>
      </c>
      <c r="K166">
        <f t="shared" si="17"/>
        <v>-3.4100000000000005E-2</v>
      </c>
      <c r="L166">
        <f t="shared" si="18"/>
        <v>0.19670000000000001</v>
      </c>
      <c r="M166">
        <f t="shared" si="19"/>
        <v>-4.3099999999999999E-2</v>
      </c>
      <c r="N166">
        <f t="shared" si="20"/>
        <v>0.12480000000000001</v>
      </c>
    </row>
    <row r="167" spans="1:14" x14ac:dyDescent="0.3">
      <c r="A167" s="1">
        <v>6</v>
      </c>
      <c r="B167" t="s">
        <v>1953</v>
      </c>
      <c r="C167" t="s">
        <v>264</v>
      </c>
      <c r="D167" t="s">
        <v>264</v>
      </c>
      <c r="E167" t="s">
        <v>264</v>
      </c>
      <c r="F167" t="s">
        <v>264</v>
      </c>
      <c r="G167" t="s">
        <v>3197</v>
      </c>
      <c r="I167" t="str">
        <f t="shared" si="15"/>
        <v>N/A</v>
      </c>
      <c r="J167" t="str">
        <f t="shared" si="16"/>
        <v>N/A</v>
      </c>
      <c r="K167" t="str">
        <f t="shared" si="17"/>
        <v>N/A</v>
      </c>
      <c r="L167" t="str">
        <f t="shared" si="18"/>
        <v>N/A</v>
      </c>
      <c r="M167" t="str">
        <f t="shared" si="19"/>
        <v>N/A</v>
      </c>
      <c r="N167">
        <f t="shared" si="20"/>
        <v>3.9100000000000003E-2</v>
      </c>
    </row>
    <row r="168" spans="1:14" x14ac:dyDescent="0.3">
      <c r="A168" s="1">
        <v>7</v>
      </c>
      <c r="B168" t="s">
        <v>1955</v>
      </c>
      <c r="C168" t="s">
        <v>3198</v>
      </c>
      <c r="D168" t="s">
        <v>3199</v>
      </c>
      <c r="E168" t="s">
        <v>3200</v>
      </c>
      <c r="F168" t="s">
        <v>3201</v>
      </c>
      <c r="G168" t="s">
        <v>3202</v>
      </c>
      <c r="I168" t="str">
        <f t="shared" si="15"/>
        <v>N/A</v>
      </c>
      <c r="J168">
        <f t="shared" si="16"/>
        <v>7110000</v>
      </c>
      <c r="K168">
        <f t="shared" si="17"/>
        <v>8070000</v>
      </c>
      <c r="L168">
        <f t="shared" si="18"/>
        <v>9040000</v>
      </c>
      <c r="M168">
        <f t="shared" si="19"/>
        <v>9190000</v>
      </c>
      <c r="N168">
        <f t="shared" si="20"/>
        <v>9160000</v>
      </c>
    </row>
    <row r="169" spans="1:14" x14ac:dyDescent="0.3">
      <c r="A169" s="1">
        <v>8</v>
      </c>
      <c r="B169" t="s">
        <v>1960</v>
      </c>
      <c r="C169" t="s">
        <v>264</v>
      </c>
      <c r="D169" t="s">
        <v>3203</v>
      </c>
      <c r="E169" t="s">
        <v>3204</v>
      </c>
      <c r="F169" t="s">
        <v>3205</v>
      </c>
      <c r="G169" t="s">
        <v>3206</v>
      </c>
      <c r="I169" t="str">
        <f t="shared" si="15"/>
        <v>N/A</v>
      </c>
      <c r="J169" t="str">
        <f t="shared" si="16"/>
        <v>N/A</v>
      </c>
      <c r="K169" t="str">
        <f t="shared" si="17"/>
        <v>(1,000)</v>
      </c>
      <c r="L169" t="str">
        <f t="shared" si="18"/>
        <v>80000</v>
      </c>
      <c r="M169" t="str">
        <f t="shared" si="19"/>
        <v>79000</v>
      </c>
      <c r="N169" t="str">
        <f t="shared" si="20"/>
        <v>425000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3207</v>
      </c>
      <c r="D171" t="s">
        <v>3208</v>
      </c>
      <c r="E171" t="s">
        <v>3209</v>
      </c>
      <c r="F171" t="s">
        <v>1889</v>
      </c>
      <c r="G171" t="s">
        <v>3210</v>
      </c>
      <c r="I171" t="str">
        <f t="shared" si="15"/>
        <v>N/A</v>
      </c>
      <c r="J171">
        <f t="shared" si="16"/>
        <v>5850000</v>
      </c>
      <c r="K171">
        <f t="shared" si="17"/>
        <v>6150000</v>
      </c>
      <c r="L171">
        <f t="shared" si="18"/>
        <v>6660000</v>
      </c>
      <c r="M171">
        <f t="shared" si="19"/>
        <v>6360000</v>
      </c>
      <c r="N171">
        <f t="shared" si="20"/>
        <v>5830000</v>
      </c>
    </row>
    <row r="172" spans="1:14" x14ac:dyDescent="0.3">
      <c r="A172" s="1">
        <v>11</v>
      </c>
      <c r="B172" t="s">
        <v>273</v>
      </c>
      <c r="C172" t="s">
        <v>3211</v>
      </c>
      <c r="D172" t="s">
        <v>1406</v>
      </c>
      <c r="E172" t="s">
        <v>1992</v>
      </c>
      <c r="F172" t="s">
        <v>3212</v>
      </c>
      <c r="G172" t="s">
        <v>3213</v>
      </c>
      <c r="I172" t="str">
        <f t="shared" si="15"/>
        <v>N/A</v>
      </c>
      <c r="J172">
        <f t="shared" si="16"/>
        <v>3880000</v>
      </c>
      <c r="K172">
        <f t="shared" si="17"/>
        <v>3990000</v>
      </c>
      <c r="L172">
        <f t="shared" si="18"/>
        <v>4350000</v>
      </c>
      <c r="M172">
        <f t="shared" si="19"/>
        <v>3970000</v>
      </c>
      <c r="N172">
        <f t="shared" si="20"/>
        <v>3740000</v>
      </c>
    </row>
    <row r="173" spans="1:14" x14ac:dyDescent="0.3">
      <c r="A173" s="1">
        <v>12</v>
      </c>
      <c r="B173" t="s">
        <v>1969</v>
      </c>
      <c r="C173" t="s">
        <v>3214</v>
      </c>
      <c r="D173" t="s">
        <v>2528</v>
      </c>
      <c r="E173" t="s">
        <v>3215</v>
      </c>
      <c r="F173" t="s">
        <v>3216</v>
      </c>
      <c r="G173" t="s">
        <v>937</v>
      </c>
      <c r="I173" t="str">
        <f t="shared" si="15"/>
        <v>pos_trend</v>
      </c>
      <c r="J173">
        <f t="shared" si="16"/>
        <v>1260000</v>
      </c>
      <c r="K173">
        <f t="shared" si="17"/>
        <v>1920000</v>
      </c>
      <c r="L173">
        <f t="shared" si="18"/>
        <v>2300000</v>
      </c>
      <c r="M173">
        <f t="shared" si="19"/>
        <v>2750000</v>
      </c>
      <c r="N173">
        <f t="shared" si="20"/>
        <v>2910000</v>
      </c>
    </row>
    <row r="174" spans="1:14" x14ac:dyDescent="0.3">
      <c r="A174" s="1">
        <v>13</v>
      </c>
      <c r="B174" t="s">
        <v>1974</v>
      </c>
      <c r="C174" t="s">
        <v>3217</v>
      </c>
      <c r="D174" t="s">
        <v>3218</v>
      </c>
      <c r="E174" t="s">
        <v>3219</v>
      </c>
      <c r="F174" t="s">
        <v>3220</v>
      </c>
      <c r="G174" t="s">
        <v>3221</v>
      </c>
      <c r="I174" t="str">
        <f t="shared" si="15"/>
        <v>N/A</v>
      </c>
      <c r="J174">
        <f t="shared" si="16"/>
        <v>38690000</v>
      </c>
      <c r="K174">
        <f t="shared" si="17"/>
        <v>44020000</v>
      </c>
      <c r="L174">
        <f t="shared" si="18"/>
        <v>47260000</v>
      </c>
      <c r="M174">
        <f t="shared" si="19"/>
        <v>46950000</v>
      </c>
      <c r="N174">
        <f t="shared" si="20"/>
        <v>47690000</v>
      </c>
    </row>
    <row r="175" spans="1:14" x14ac:dyDescent="0.3">
      <c r="A175" s="1">
        <v>14</v>
      </c>
      <c r="B175" t="s">
        <v>1980</v>
      </c>
      <c r="C175" t="s">
        <v>3222</v>
      </c>
      <c r="D175" t="s">
        <v>3223</v>
      </c>
      <c r="E175" t="s">
        <v>3224</v>
      </c>
      <c r="F175" t="s">
        <v>3225</v>
      </c>
      <c r="G175" t="s">
        <v>3226</v>
      </c>
      <c r="I175" t="str">
        <f t="shared" si="15"/>
        <v>pos_trend</v>
      </c>
      <c r="J175">
        <f t="shared" si="16"/>
        <v>21140000</v>
      </c>
      <c r="K175">
        <f t="shared" si="17"/>
        <v>22820000</v>
      </c>
      <c r="L175">
        <f t="shared" si="18"/>
        <v>25550000</v>
      </c>
      <c r="M175">
        <f t="shared" si="19"/>
        <v>26320000</v>
      </c>
      <c r="N175">
        <f t="shared" si="20"/>
        <v>27250000</v>
      </c>
    </row>
    <row r="176" spans="1:14" x14ac:dyDescent="0.3">
      <c r="A176" s="1">
        <v>15</v>
      </c>
      <c r="B176" t="s">
        <v>1986</v>
      </c>
      <c r="C176" t="s">
        <v>3227</v>
      </c>
      <c r="D176" t="s">
        <v>1992</v>
      </c>
      <c r="E176" t="s">
        <v>3228</v>
      </c>
      <c r="F176" t="s">
        <v>3229</v>
      </c>
      <c r="G176" t="s">
        <v>3230</v>
      </c>
      <c r="I176" t="str">
        <f t="shared" si="15"/>
        <v>N/A</v>
      </c>
      <c r="J176">
        <f t="shared" si="16"/>
        <v>4230000</v>
      </c>
      <c r="K176">
        <f t="shared" si="17"/>
        <v>4350000</v>
      </c>
      <c r="L176">
        <f t="shared" si="18"/>
        <v>5470000</v>
      </c>
      <c r="M176">
        <f t="shared" si="19"/>
        <v>5500000</v>
      </c>
      <c r="N176">
        <f t="shared" si="20"/>
        <v>5080000</v>
      </c>
    </row>
    <row r="177" spans="1:14" x14ac:dyDescent="0.3">
      <c r="A177" s="1">
        <v>16</v>
      </c>
      <c r="B177" t="s">
        <v>297</v>
      </c>
      <c r="C177" t="s">
        <v>3231</v>
      </c>
      <c r="D177" t="s">
        <v>3232</v>
      </c>
      <c r="E177" t="s">
        <v>3233</v>
      </c>
      <c r="F177" t="s">
        <v>3234</v>
      </c>
      <c r="G177" t="s">
        <v>3235</v>
      </c>
      <c r="I177" t="str">
        <f t="shared" si="15"/>
        <v>N/A</v>
      </c>
      <c r="J177">
        <f t="shared" si="16"/>
        <v>11970000</v>
      </c>
      <c r="K177">
        <f t="shared" si="17"/>
        <v>15460000</v>
      </c>
      <c r="L177">
        <f t="shared" si="18"/>
        <v>14320000</v>
      </c>
      <c r="M177">
        <f t="shared" si="19"/>
        <v>13430000</v>
      </c>
      <c r="N177">
        <f t="shared" si="20"/>
        <v>13390000</v>
      </c>
    </row>
    <row r="178" spans="1:14" x14ac:dyDescent="0.3">
      <c r="A178" s="1">
        <v>17</v>
      </c>
      <c r="B178" t="s">
        <v>300</v>
      </c>
      <c r="C178" t="s">
        <v>3236</v>
      </c>
      <c r="D178" t="s">
        <v>3237</v>
      </c>
      <c r="E178" t="s">
        <v>3238</v>
      </c>
      <c r="F178" t="s">
        <v>3239</v>
      </c>
      <c r="G178" t="s">
        <v>3240</v>
      </c>
      <c r="I178" t="str">
        <f t="shared" si="15"/>
        <v>N/A</v>
      </c>
      <c r="J178">
        <f t="shared" si="16"/>
        <v>28710000</v>
      </c>
      <c r="K178">
        <f t="shared" si="17"/>
        <v>22280000</v>
      </c>
      <c r="L178">
        <f t="shared" si="18"/>
        <v>31470000</v>
      </c>
      <c r="M178">
        <f t="shared" si="19"/>
        <v>28930000</v>
      </c>
      <c r="N178">
        <f t="shared" si="20"/>
        <v>36480000</v>
      </c>
    </row>
    <row r="179" spans="1:14" x14ac:dyDescent="0.3">
      <c r="A179" s="1">
        <v>18</v>
      </c>
      <c r="B179" t="s">
        <v>306</v>
      </c>
      <c r="C179" t="s">
        <v>264</v>
      </c>
      <c r="D179" t="s">
        <v>3241</v>
      </c>
      <c r="E179" t="s">
        <v>3242</v>
      </c>
      <c r="F179" t="s">
        <v>3243</v>
      </c>
      <c r="G179" t="s">
        <v>3244</v>
      </c>
      <c r="I179" t="str">
        <f t="shared" si="15"/>
        <v>N/A</v>
      </c>
      <c r="J179" t="str">
        <f t="shared" si="16"/>
        <v>N/A</v>
      </c>
      <c r="K179">
        <f t="shared" si="17"/>
        <v>-0.22399999999999998</v>
      </c>
      <c r="L179">
        <f t="shared" si="18"/>
        <v>0.41259999999999997</v>
      </c>
      <c r="M179">
        <f t="shared" si="19"/>
        <v>-8.0700000000000008E-2</v>
      </c>
      <c r="N179">
        <f t="shared" si="20"/>
        <v>0.26090000000000002</v>
      </c>
    </row>
    <row r="180" spans="1:14" x14ac:dyDescent="0.3">
      <c r="A180" s="1">
        <v>19</v>
      </c>
      <c r="B180" t="s">
        <v>2003</v>
      </c>
      <c r="C180" t="s">
        <v>264</v>
      </c>
      <c r="D180" t="s">
        <v>264</v>
      </c>
      <c r="E180" t="s">
        <v>264</v>
      </c>
      <c r="F180" t="s">
        <v>264</v>
      </c>
      <c r="G180" t="s">
        <v>3245</v>
      </c>
      <c r="I180" t="str">
        <f t="shared" si="15"/>
        <v>N/A</v>
      </c>
      <c r="J180" t="str">
        <f t="shared" si="16"/>
        <v>N/A</v>
      </c>
      <c r="K180" t="str">
        <f t="shared" si="17"/>
        <v>N/A</v>
      </c>
      <c r="L180" t="str">
        <f t="shared" si="18"/>
        <v>N/A</v>
      </c>
      <c r="M180" t="str">
        <f t="shared" si="19"/>
        <v>N/A</v>
      </c>
      <c r="N180">
        <f t="shared" si="20"/>
        <v>0.43130000000000002</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264</v>
      </c>
      <c r="D185" t="s">
        <v>3246</v>
      </c>
      <c r="E185" t="s">
        <v>264</v>
      </c>
      <c r="F185" t="s">
        <v>264</v>
      </c>
      <c r="G185" t="s">
        <v>264</v>
      </c>
      <c r="I185" t="str">
        <f t="shared" si="15"/>
        <v>N/A</v>
      </c>
      <c r="J185" t="str">
        <f t="shared" si="16"/>
        <v>N/A</v>
      </c>
      <c r="K185" t="str">
        <f t="shared" si="17"/>
        <v>69000</v>
      </c>
      <c r="L185" t="str">
        <f t="shared" si="18"/>
        <v>N/A</v>
      </c>
      <c r="M185" t="str">
        <f t="shared" si="19"/>
        <v>N/A</v>
      </c>
      <c r="N185" t="str">
        <f t="shared" si="20"/>
        <v>N/A</v>
      </c>
    </row>
    <row r="186" spans="1:14" x14ac:dyDescent="0.3">
      <c r="A186" s="1">
        <v>25</v>
      </c>
      <c r="B186" t="s">
        <v>322</v>
      </c>
      <c r="C186" t="s">
        <v>3236</v>
      </c>
      <c r="D186" t="s">
        <v>3247</v>
      </c>
      <c r="E186" t="s">
        <v>3238</v>
      </c>
      <c r="F186" t="s">
        <v>3239</v>
      </c>
      <c r="G186" t="s">
        <v>3240</v>
      </c>
      <c r="I186" t="str">
        <f t="shared" si="15"/>
        <v>N/A</v>
      </c>
      <c r="J186">
        <f t="shared" si="16"/>
        <v>28710000</v>
      </c>
      <c r="K186">
        <f t="shared" si="17"/>
        <v>22210000</v>
      </c>
      <c r="L186">
        <f t="shared" si="18"/>
        <v>31470000</v>
      </c>
      <c r="M186">
        <f t="shared" si="19"/>
        <v>28930000</v>
      </c>
      <c r="N186">
        <f t="shared" si="20"/>
        <v>36480000</v>
      </c>
    </row>
    <row r="187" spans="1:14" x14ac:dyDescent="0.3">
      <c r="A187" s="1">
        <v>26</v>
      </c>
      <c r="B187" t="s">
        <v>326</v>
      </c>
      <c r="C187" t="s">
        <v>264</v>
      </c>
      <c r="D187" t="s">
        <v>3248</v>
      </c>
      <c r="E187" t="s">
        <v>3249</v>
      </c>
      <c r="F187" t="s">
        <v>3243</v>
      </c>
      <c r="G187" t="s">
        <v>3244</v>
      </c>
      <c r="I187" t="str">
        <f t="shared" si="15"/>
        <v>N/A</v>
      </c>
      <c r="J187" t="str">
        <f t="shared" si="16"/>
        <v>N/A</v>
      </c>
      <c r="K187">
        <f t="shared" si="17"/>
        <v>-0.22640000000000002</v>
      </c>
      <c r="L187">
        <f t="shared" si="18"/>
        <v>0.41689999999999999</v>
      </c>
      <c r="M187">
        <f t="shared" si="19"/>
        <v>-8.0700000000000008E-2</v>
      </c>
      <c r="N187">
        <f t="shared" si="20"/>
        <v>0.26090000000000002</v>
      </c>
    </row>
    <row r="188" spans="1:14" x14ac:dyDescent="0.3">
      <c r="A188" s="1">
        <v>27</v>
      </c>
      <c r="B188" t="s">
        <v>330</v>
      </c>
      <c r="C188" t="s">
        <v>264</v>
      </c>
      <c r="D188" t="s">
        <v>264</v>
      </c>
      <c r="E188" t="s">
        <v>264</v>
      </c>
      <c r="F188" t="s">
        <v>264</v>
      </c>
      <c r="G188" t="s">
        <v>3245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0.43130000000000002</v>
      </c>
    </row>
    <row r="189" spans="1:14" x14ac:dyDescent="0.3">
      <c r="A189" s="1">
        <v>28</v>
      </c>
      <c r="B189" t="s">
        <v>332</v>
      </c>
      <c r="C189" t="s">
        <v>3250</v>
      </c>
      <c r="D189" t="s">
        <v>3251</v>
      </c>
      <c r="E189" t="s">
        <v>3252</v>
      </c>
      <c r="F189" t="s">
        <v>3253</v>
      </c>
      <c r="G189" t="s">
        <v>3254</v>
      </c>
      <c r="I189" t="str">
        <f t="shared" si="21"/>
        <v>N/A</v>
      </c>
      <c r="J189">
        <f t="shared" si="22"/>
        <v>10890000</v>
      </c>
      <c r="K189">
        <f t="shared" si="23"/>
        <v>7940000</v>
      </c>
      <c r="L189">
        <f t="shared" si="24"/>
        <v>11700000</v>
      </c>
      <c r="M189">
        <f t="shared" si="25"/>
        <v>10490000</v>
      </c>
      <c r="N189">
        <f t="shared" si="26"/>
        <v>13350000</v>
      </c>
    </row>
    <row r="190" spans="1:14" x14ac:dyDescent="0.3">
      <c r="A190" s="1">
        <v>29</v>
      </c>
      <c r="B190" t="s">
        <v>333</v>
      </c>
      <c r="C190" t="s">
        <v>3255</v>
      </c>
      <c r="D190" t="s">
        <v>3256</v>
      </c>
      <c r="E190" t="s">
        <v>3257</v>
      </c>
      <c r="F190" t="s">
        <v>3258</v>
      </c>
      <c r="G190" t="s">
        <v>3259</v>
      </c>
      <c r="I190" t="str">
        <f t="shared" si="21"/>
        <v>N/A</v>
      </c>
      <c r="J190">
        <f t="shared" si="22"/>
        <v>10870000</v>
      </c>
      <c r="K190">
        <f t="shared" si="23"/>
        <v>9290000</v>
      </c>
      <c r="L190">
        <f t="shared" si="24"/>
        <v>11720000</v>
      </c>
      <c r="M190">
        <f t="shared" si="25"/>
        <v>10030000</v>
      </c>
      <c r="N190">
        <f t="shared" si="26"/>
        <v>13500000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3260</v>
      </c>
      <c r="D192" t="s">
        <v>3261</v>
      </c>
      <c r="E192" t="s">
        <v>3262</v>
      </c>
      <c r="F192" t="s">
        <v>3263</v>
      </c>
      <c r="G192" t="s">
        <v>3264</v>
      </c>
      <c r="I192" t="str">
        <f t="shared" si="21"/>
        <v>N/A</v>
      </c>
      <c r="J192" t="str">
        <f t="shared" si="22"/>
        <v>22000</v>
      </c>
      <c r="K192" t="str">
        <f t="shared" si="23"/>
        <v>(1.35M)</v>
      </c>
      <c r="L192" t="str">
        <f t="shared" si="24"/>
        <v>(20,000)</v>
      </c>
      <c r="M192" t="str">
        <f t="shared" si="25"/>
        <v>462000</v>
      </c>
      <c r="N192" t="str">
        <f t="shared" si="26"/>
        <v>(158,000)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3265</v>
      </c>
      <c r="D197" t="s">
        <v>3266</v>
      </c>
      <c r="E197" t="s">
        <v>3267</v>
      </c>
      <c r="F197" t="s">
        <v>3268</v>
      </c>
      <c r="G197" t="s">
        <v>3269</v>
      </c>
      <c r="I197" t="str">
        <f t="shared" si="21"/>
        <v>N/A</v>
      </c>
      <c r="J197">
        <f t="shared" si="22"/>
        <v>17820000</v>
      </c>
      <c r="K197">
        <f t="shared" si="23"/>
        <v>14270000</v>
      </c>
      <c r="L197">
        <f t="shared" si="24"/>
        <v>19770000</v>
      </c>
      <c r="M197">
        <f t="shared" si="25"/>
        <v>18440000</v>
      </c>
      <c r="N197">
        <f t="shared" si="26"/>
        <v>23130000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3265</v>
      </c>
      <c r="D199" t="s">
        <v>3266</v>
      </c>
      <c r="E199" t="s">
        <v>3267</v>
      </c>
      <c r="F199" t="s">
        <v>3268</v>
      </c>
      <c r="G199" t="s">
        <v>3269</v>
      </c>
      <c r="I199" t="str">
        <f t="shared" si="21"/>
        <v>N/A</v>
      </c>
      <c r="J199">
        <f t="shared" si="22"/>
        <v>17820000</v>
      </c>
      <c r="K199">
        <f t="shared" si="23"/>
        <v>14270000</v>
      </c>
      <c r="L199">
        <f t="shared" si="24"/>
        <v>19770000</v>
      </c>
      <c r="M199">
        <f t="shared" si="25"/>
        <v>18440000</v>
      </c>
      <c r="N199">
        <f t="shared" si="26"/>
        <v>23130000</v>
      </c>
    </row>
    <row r="200" spans="1:14" x14ac:dyDescent="0.3">
      <c r="A200" s="1">
        <v>39</v>
      </c>
      <c r="B200" t="s">
        <v>353</v>
      </c>
      <c r="C200" t="s">
        <v>264</v>
      </c>
      <c r="D200" t="s">
        <v>3270</v>
      </c>
      <c r="E200" t="s">
        <v>3271</v>
      </c>
      <c r="F200" t="s">
        <v>3272</v>
      </c>
      <c r="G200" t="s">
        <v>3273</v>
      </c>
      <c r="I200" t="str">
        <f t="shared" si="21"/>
        <v>N/A</v>
      </c>
      <c r="J200" t="str">
        <f t="shared" si="22"/>
        <v>N/A</v>
      </c>
      <c r="K200">
        <f t="shared" si="23"/>
        <v>-0.1991</v>
      </c>
      <c r="L200">
        <f t="shared" si="24"/>
        <v>0.38549999999999995</v>
      </c>
      <c r="M200">
        <f t="shared" si="25"/>
        <v>-6.7300000000000013E-2</v>
      </c>
      <c r="N200">
        <f t="shared" si="26"/>
        <v>0.2545</v>
      </c>
    </row>
    <row r="201" spans="1:14" x14ac:dyDescent="0.3">
      <c r="A201" s="1">
        <v>40</v>
      </c>
      <c r="B201" t="s">
        <v>358</v>
      </c>
      <c r="C201" t="s">
        <v>264</v>
      </c>
      <c r="D201" t="s">
        <v>264</v>
      </c>
      <c r="E201" t="s">
        <v>264</v>
      </c>
      <c r="F201" t="s">
        <v>264</v>
      </c>
      <c r="G201" t="s">
        <v>3274</v>
      </c>
      <c r="I201" t="str">
        <f t="shared" si="21"/>
        <v>N/A</v>
      </c>
      <c r="J201" t="str">
        <f t="shared" si="22"/>
        <v>N/A</v>
      </c>
      <c r="K201" t="str">
        <f t="shared" si="23"/>
        <v>N/A</v>
      </c>
      <c r="L201" t="str">
        <f t="shared" si="24"/>
        <v>N/A</v>
      </c>
      <c r="M201" t="str">
        <f t="shared" si="25"/>
        <v>N/A</v>
      </c>
      <c r="N201">
        <f t="shared" si="26"/>
        <v>0.27350000000000002</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3265</v>
      </c>
      <c r="D208" t="s">
        <v>3266</v>
      </c>
      <c r="E208" t="s">
        <v>3267</v>
      </c>
      <c r="F208" t="s">
        <v>3268</v>
      </c>
      <c r="G208" t="s">
        <v>3269</v>
      </c>
      <c r="I208" t="str">
        <f t="shared" si="21"/>
        <v>N/A</v>
      </c>
      <c r="J208">
        <f t="shared" si="22"/>
        <v>17820000</v>
      </c>
      <c r="K208">
        <f t="shared" si="23"/>
        <v>14270000</v>
      </c>
      <c r="L208">
        <f t="shared" si="24"/>
        <v>19770000</v>
      </c>
      <c r="M208">
        <f t="shared" si="25"/>
        <v>18440000</v>
      </c>
      <c r="N208">
        <f t="shared" si="26"/>
        <v>23130000</v>
      </c>
    </row>
    <row r="209" spans="1:14" x14ac:dyDescent="0.3">
      <c r="A209" s="1">
        <v>48</v>
      </c>
      <c r="B209" t="s">
        <v>382</v>
      </c>
      <c r="C209" t="s">
        <v>3275</v>
      </c>
      <c r="D209" t="s">
        <v>3276</v>
      </c>
      <c r="E209" t="s">
        <v>3277</v>
      </c>
      <c r="F209" t="s">
        <v>3278</v>
      </c>
      <c r="G209" t="s">
        <v>3279</v>
      </c>
      <c r="I209" t="str">
        <f t="shared" si="21"/>
        <v>N/A</v>
      </c>
      <c r="J209" t="str">
        <f t="shared" si="22"/>
        <v>3.34</v>
      </c>
      <c r="K209" t="str">
        <f t="shared" si="23"/>
        <v>2.62</v>
      </c>
      <c r="L209" t="str">
        <f t="shared" si="24"/>
        <v>3.35</v>
      </c>
      <c r="M209" t="str">
        <f t="shared" si="25"/>
        <v>3.09</v>
      </c>
      <c r="N209" t="str">
        <f t="shared" si="26"/>
        <v>3.81</v>
      </c>
    </row>
    <row r="210" spans="1:14" x14ac:dyDescent="0.3">
      <c r="A210" s="1">
        <v>49</v>
      </c>
      <c r="B210" t="s">
        <v>2042</v>
      </c>
      <c r="C210" t="s">
        <v>264</v>
      </c>
      <c r="D210" t="s">
        <v>3280</v>
      </c>
      <c r="E210" t="s">
        <v>3281</v>
      </c>
      <c r="F210" t="s">
        <v>3282</v>
      </c>
      <c r="G210" t="s">
        <v>3283</v>
      </c>
      <c r="I210" t="str">
        <f t="shared" si="21"/>
        <v>N/A</v>
      </c>
      <c r="J210" t="str">
        <f t="shared" si="22"/>
        <v>N/A</v>
      </c>
      <c r="K210">
        <f t="shared" si="23"/>
        <v>-0.21559999999999999</v>
      </c>
      <c r="L210">
        <f t="shared" si="24"/>
        <v>0.27860000000000001</v>
      </c>
      <c r="M210">
        <f t="shared" si="25"/>
        <v>-7.7600000000000002E-2</v>
      </c>
      <c r="N210">
        <f t="shared" si="26"/>
        <v>0.23300000000000001</v>
      </c>
    </row>
    <row r="211" spans="1:14" x14ac:dyDescent="0.3">
      <c r="A211" s="1">
        <v>50</v>
      </c>
      <c r="B211" t="s">
        <v>393</v>
      </c>
      <c r="C211" t="s">
        <v>3284</v>
      </c>
      <c r="D211" t="s">
        <v>613</v>
      </c>
      <c r="E211" t="s">
        <v>1957</v>
      </c>
      <c r="F211" t="s">
        <v>3285</v>
      </c>
      <c r="G211" t="s">
        <v>3286</v>
      </c>
      <c r="I211" t="str">
        <f t="shared" si="21"/>
        <v>pos_trend</v>
      </c>
      <c r="J211">
        <f t="shared" si="22"/>
        <v>5340000</v>
      </c>
      <c r="K211">
        <f t="shared" si="23"/>
        <v>5460000</v>
      </c>
      <c r="L211">
        <f t="shared" si="24"/>
        <v>5890000</v>
      </c>
      <c r="M211">
        <f t="shared" si="25"/>
        <v>5970000</v>
      </c>
      <c r="N211">
        <f t="shared" si="26"/>
        <v>6070000</v>
      </c>
    </row>
    <row r="212" spans="1:14" x14ac:dyDescent="0.3">
      <c r="A212" s="1">
        <v>51</v>
      </c>
      <c r="B212" t="s">
        <v>399</v>
      </c>
      <c r="C212" t="s">
        <v>3287</v>
      </c>
      <c r="D212" t="s">
        <v>3288</v>
      </c>
      <c r="E212" t="s">
        <v>3289</v>
      </c>
      <c r="F212" t="s">
        <v>746</v>
      </c>
      <c r="G212" t="s">
        <v>3290</v>
      </c>
      <c r="I212" t="str">
        <f t="shared" si="21"/>
        <v>N/A</v>
      </c>
      <c r="J212" t="str">
        <f t="shared" si="22"/>
        <v>3.28</v>
      </c>
      <c r="K212" t="str">
        <f t="shared" si="23"/>
        <v>2.57</v>
      </c>
      <c r="L212" t="str">
        <f t="shared" si="24"/>
        <v>3.29</v>
      </c>
      <c r="M212" t="str">
        <f t="shared" si="25"/>
        <v>3.04</v>
      </c>
      <c r="N212" t="str">
        <f t="shared" si="26"/>
        <v>3.78</v>
      </c>
    </row>
    <row r="213" spans="1:14" x14ac:dyDescent="0.3">
      <c r="A213" s="1">
        <v>52</v>
      </c>
      <c r="B213" t="s">
        <v>402</v>
      </c>
      <c r="C213" t="s">
        <v>264</v>
      </c>
      <c r="D213" t="s">
        <v>3291</v>
      </c>
      <c r="E213" t="s">
        <v>3292</v>
      </c>
      <c r="F213" t="s">
        <v>3293</v>
      </c>
      <c r="G213" t="s">
        <v>3294</v>
      </c>
      <c r="I213" t="str">
        <f t="shared" si="21"/>
        <v>N/A</v>
      </c>
      <c r="J213" t="str">
        <f t="shared" si="22"/>
        <v>N/A</v>
      </c>
      <c r="K213">
        <f t="shared" si="23"/>
        <v>-0.2165</v>
      </c>
      <c r="L213">
        <f t="shared" si="24"/>
        <v>0.2802</v>
      </c>
      <c r="M213">
        <f t="shared" si="25"/>
        <v>-7.5999999999999998E-2</v>
      </c>
      <c r="N213">
        <f t="shared" si="26"/>
        <v>0.24340000000000001</v>
      </c>
    </row>
    <row r="214" spans="1:14" x14ac:dyDescent="0.3">
      <c r="A214" s="1">
        <v>53</v>
      </c>
      <c r="B214" t="s">
        <v>407</v>
      </c>
      <c r="C214" t="s">
        <v>3295</v>
      </c>
      <c r="D214" t="s">
        <v>3296</v>
      </c>
      <c r="E214" t="s">
        <v>3297</v>
      </c>
      <c r="F214" t="s">
        <v>3286</v>
      </c>
      <c r="G214" t="s">
        <v>3103</v>
      </c>
      <c r="I214" t="str">
        <f t="shared" si="21"/>
        <v>pos_trend</v>
      </c>
      <c r="J214">
        <f t="shared" si="22"/>
        <v>5440000</v>
      </c>
      <c r="K214">
        <f t="shared" si="23"/>
        <v>5560000</v>
      </c>
      <c r="L214">
        <f t="shared" si="24"/>
        <v>6010000</v>
      </c>
      <c r="M214">
        <f t="shared" si="25"/>
        <v>6070000</v>
      </c>
      <c r="N214">
        <f t="shared" si="26"/>
        <v>6120000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3298</v>
      </c>
      <c r="D217" t="s">
        <v>3299</v>
      </c>
      <c r="E217" t="s">
        <v>3300</v>
      </c>
      <c r="F217" t="s">
        <v>3301</v>
      </c>
      <c r="G217" t="s">
        <v>3302</v>
      </c>
      <c r="I217" t="str">
        <f t="shared" si="21"/>
        <v>N/A</v>
      </c>
      <c r="J217">
        <f t="shared" si="22"/>
        <v>28350000</v>
      </c>
      <c r="K217">
        <f t="shared" si="23"/>
        <v>103770000</v>
      </c>
      <c r="L217">
        <f t="shared" si="24"/>
        <v>41370000</v>
      </c>
      <c r="M217">
        <f t="shared" si="25"/>
        <v>26340000</v>
      </c>
      <c r="N217">
        <f t="shared" si="26"/>
        <v>48800000</v>
      </c>
    </row>
    <row r="218" spans="1:14" x14ac:dyDescent="0.3">
      <c r="A218" s="1">
        <v>1</v>
      </c>
      <c r="B218" t="s">
        <v>2053</v>
      </c>
      <c r="C218" t="s">
        <v>264</v>
      </c>
      <c r="D218" t="s">
        <v>3303</v>
      </c>
      <c r="E218" t="s">
        <v>3304</v>
      </c>
      <c r="F218" t="s">
        <v>3305</v>
      </c>
      <c r="G218" t="s">
        <v>3306</v>
      </c>
      <c r="I218" t="str">
        <f t="shared" si="21"/>
        <v>N/A</v>
      </c>
      <c r="J218" t="str">
        <f t="shared" si="22"/>
        <v>N/A</v>
      </c>
      <c r="K218">
        <f t="shared" si="23"/>
        <v>2.6606000000000001</v>
      </c>
      <c r="L218">
        <f t="shared" si="24"/>
        <v>-0.60140000000000005</v>
      </c>
      <c r="M218">
        <f t="shared" si="25"/>
        <v>-0.36320000000000002</v>
      </c>
      <c r="N218">
        <f t="shared" si="26"/>
        <v>0.85260000000000002</v>
      </c>
    </row>
    <row r="219" spans="1:14" x14ac:dyDescent="0.3">
      <c r="A219" s="1">
        <v>2</v>
      </c>
      <c r="B219" t="s">
        <v>2058</v>
      </c>
      <c r="C219" t="s">
        <v>3307</v>
      </c>
      <c r="D219" t="s">
        <v>3308</v>
      </c>
      <c r="E219" t="s">
        <v>3309</v>
      </c>
      <c r="F219" t="s">
        <v>3310</v>
      </c>
      <c r="G219" t="s">
        <v>3311</v>
      </c>
      <c r="I219" t="str">
        <f t="shared" si="21"/>
        <v>N/A</v>
      </c>
      <c r="J219">
        <f t="shared" si="22"/>
        <v>299410000</v>
      </c>
      <c r="K219">
        <f t="shared" si="23"/>
        <v>374290000</v>
      </c>
      <c r="L219">
        <f t="shared" si="24"/>
        <v>325490000</v>
      </c>
      <c r="M219">
        <f t="shared" si="25"/>
        <v>498520000</v>
      </c>
      <c r="N219">
        <f t="shared" si="26"/>
        <v>429720000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2071</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3312</v>
      </c>
      <c r="D224" t="s">
        <v>3313</v>
      </c>
      <c r="E224" t="s">
        <v>3314</v>
      </c>
      <c r="F224" t="s">
        <v>3315</v>
      </c>
      <c r="G224" t="s">
        <v>3316</v>
      </c>
      <c r="I224" t="str">
        <f t="shared" si="21"/>
        <v>N/A</v>
      </c>
      <c r="J224">
        <f t="shared" si="22"/>
        <v>132389999.99999999</v>
      </c>
      <c r="K224">
        <f t="shared" si="23"/>
        <v>244000000</v>
      </c>
      <c r="L224">
        <f t="shared" si="24"/>
        <v>14560000</v>
      </c>
      <c r="M224">
        <f t="shared" si="25"/>
        <v>160890000</v>
      </c>
      <c r="N224">
        <f t="shared" si="26"/>
        <v>35400000</v>
      </c>
    </row>
    <row r="225" spans="1:14" x14ac:dyDescent="0.3">
      <c r="A225" s="1">
        <v>8</v>
      </c>
      <c r="B225" t="s">
        <v>2079</v>
      </c>
      <c r="C225" t="s">
        <v>3317</v>
      </c>
      <c r="D225" t="s">
        <v>940</v>
      </c>
      <c r="E225" t="s">
        <v>3318</v>
      </c>
      <c r="F225" t="s">
        <v>3319</v>
      </c>
      <c r="G225" t="s">
        <v>2567</v>
      </c>
      <c r="I225" t="str">
        <f t="shared" si="21"/>
        <v>pos_trend</v>
      </c>
      <c r="J225">
        <f t="shared" si="22"/>
        <v>6000000</v>
      </c>
      <c r="K225">
        <f t="shared" si="23"/>
        <v>7800000</v>
      </c>
      <c r="L225">
        <f t="shared" si="24"/>
        <v>8199999.9999999991</v>
      </c>
      <c r="M225">
        <f t="shared" si="25"/>
        <v>8400000</v>
      </c>
      <c r="N225">
        <f t="shared" si="26"/>
        <v>10200000</v>
      </c>
    </row>
    <row r="226" spans="1:14" x14ac:dyDescent="0.3">
      <c r="A226" s="1">
        <v>9</v>
      </c>
      <c r="B226" t="s">
        <v>2080</v>
      </c>
      <c r="C226" t="s">
        <v>3320</v>
      </c>
      <c r="D226" t="s">
        <v>3321</v>
      </c>
      <c r="E226" t="s">
        <v>3322</v>
      </c>
      <c r="F226" t="s">
        <v>3323</v>
      </c>
      <c r="G226" t="s">
        <v>3324</v>
      </c>
      <c r="I226" t="str">
        <f t="shared" si="21"/>
        <v>N/A</v>
      </c>
      <c r="J226">
        <f t="shared" si="22"/>
        <v>96920000</v>
      </c>
      <c r="K226">
        <f t="shared" si="23"/>
        <v>80380000</v>
      </c>
      <c r="L226">
        <f t="shared" si="24"/>
        <v>79310000</v>
      </c>
      <c r="M226">
        <f t="shared" si="25"/>
        <v>100590000</v>
      </c>
      <c r="N226">
        <f t="shared" si="26"/>
        <v>108560000</v>
      </c>
    </row>
    <row r="227" spans="1:14" x14ac:dyDescent="0.3">
      <c r="A227" s="1">
        <v>10</v>
      </c>
      <c r="B227" t="s">
        <v>2086</v>
      </c>
      <c r="C227" t="s">
        <v>264</v>
      </c>
      <c r="D227" t="s">
        <v>264</v>
      </c>
      <c r="E227" t="s">
        <v>3325</v>
      </c>
      <c r="F227" t="s">
        <v>3326</v>
      </c>
      <c r="G227" t="s">
        <v>3327</v>
      </c>
      <c r="I227" t="str">
        <f t="shared" si="21"/>
        <v>N/A</v>
      </c>
      <c r="J227" t="str">
        <f t="shared" si="22"/>
        <v>N/A</v>
      </c>
      <c r="K227" t="str">
        <f t="shared" si="23"/>
        <v>N/A</v>
      </c>
      <c r="L227">
        <f t="shared" si="24"/>
        <v>178170000</v>
      </c>
      <c r="M227">
        <f t="shared" si="25"/>
        <v>205890000</v>
      </c>
      <c r="N227">
        <f t="shared" si="26"/>
        <v>264519999.99999997</v>
      </c>
    </row>
    <row r="228" spans="1:14" x14ac:dyDescent="0.3">
      <c r="A228" s="1">
        <v>11</v>
      </c>
      <c r="B228" t="s">
        <v>2090</v>
      </c>
      <c r="C228" t="s">
        <v>3328</v>
      </c>
      <c r="D228" t="s">
        <v>3329</v>
      </c>
      <c r="E228" t="s">
        <v>3330</v>
      </c>
      <c r="F228" t="s">
        <v>3331</v>
      </c>
      <c r="G228" t="s">
        <v>3332</v>
      </c>
      <c r="I228" t="str">
        <f t="shared" si="21"/>
        <v>N/A</v>
      </c>
      <c r="J228">
        <f t="shared" si="22"/>
        <v>64110000</v>
      </c>
      <c r="K228">
        <f t="shared" si="23"/>
        <v>42110000</v>
      </c>
      <c r="L228">
        <f t="shared" si="24"/>
        <v>45260000</v>
      </c>
      <c r="M228">
        <f t="shared" si="25"/>
        <v>22750000</v>
      </c>
      <c r="N228">
        <f t="shared" si="26"/>
        <v>11040000</v>
      </c>
    </row>
    <row r="229" spans="1:14" x14ac:dyDescent="0.3">
      <c r="A229" s="1">
        <v>12</v>
      </c>
      <c r="B229" t="s">
        <v>440</v>
      </c>
      <c r="C229" t="s">
        <v>264</v>
      </c>
      <c r="D229" t="s">
        <v>264</v>
      </c>
      <c r="E229" t="s">
        <v>264</v>
      </c>
      <c r="F229" t="s">
        <v>264</v>
      </c>
      <c r="G229" t="s">
        <v>264</v>
      </c>
      <c r="I229" t="str">
        <f t="shared" si="21"/>
        <v>N/A</v>
      </c>
      <c r="J229" t="str">
        <f t="shared" si="22"/>
        <v>N/A</v>
      </c>
      <c r="K229" t="str">
        <f t="shared" si="23"/>
        <v>N/A</v>
      </c>
      <c r="L229" t="str">
        <f t="shared" si="24"/>
        <v>N/A</v>
      </c>
      <c r="M229" t="str">
        <f t="shared" si="25"/>
        <v>N/A</v>
      </c>
      <c r="N229" t="str">
        <f t="shared" si="26"/>
        <v>N/A</v>
      </c>
    </row>
    <row r="230" spans="1:14" x14ac:dyDescent="0.3">
      <c r="A230" s="1">
        <v>13</v>
      </c>
      <c r="B230" t="s">
        <v>2097</v>
      </c>
      <c r="C230" t="s">
        <v>264</v>
      </c>
      <c r="D230" t="s">
        <v>3333</v>
      </c>
      <c r="E230" t="s">
        <v>3334</v>
      </c>
      <c r="F230" t="s">
        <v>3335</v>
      </c>
      <c r="G230" t="s">
        <v>3336</v>
      </c>
      <c r="I230" t="str">
        <f t="shared" si="21"/>
        <v>N/A</v>
      </c>
      <c r="J230" t="str">
        <f t="shared" si="22"/>
        <v>N/A</v>
      </c>
      <c r="K230">
        <f t="shared" si="23"/>
        <v>0.25010000000000004</v>
      </c>
      <c r="L230">
        <f t="shared" si="24"/>
        <v>-0.13039999999999999</v>
      </c>
      <c r="M230">
        <f t="shared" si="25"/>
        <v>0.53159999999999996</v>
      </c>
      <c r="N230">
        <f t="shared" si="26"/>
        <v>-0.13800000000000001</v>
      </c>
    </row>
    <row r="231" spans="1:14" x14ac:dyDescent="0.3">
      <c r="A231" s="1">
        <v>14</v>
      </c>
      <c r="B231" t="s">
        <v>2102</v>
      </c>
      <c r="C231" t="s">
        <v>2680</v>
      </c>
      <c r="D231" t="s">
        <v>1657</v>
      </c>
      <c r="E231" t="s">
        <v>22</v>
      </c>
      <c r="F231" t="s">
        <v>3337</v>
      </c>
      <c r="G231" t="s">
        <v>3338</v>
      </c>
      <c r="I231" t="str">
        <f t="shared" si="21"/>
        <v>pos_trend</v>
      </c>
      <c r="J231">
        <f t="shared" si="22"/>
        <v>1060000000</v>
      </c>
      <c r="K231">
        <f t="shared" si="23"/>
        <v>1260000000</v>
      </c>
      <c r="L231">
        <f t="shared" si="24"/>
        <v>1350000000</v>
      </c>
      <c r="M231">
        <f t="shared" si="25"/>
        <v>1440000000</v>
      </c>
      <c r="N231">
        <f t="shared" si="26"/>
        <v>1470000000</v>
      </c>
    </row>
    <row r="232" spans="1:14" x14ac:dyDescent="0.3">
      <c r="A232" s="1">
        <v>15</v>
      </c>
      <c r="B232" t="s">
        <v>2108</v>
      </c>
      <c r="C232" t="s">
        <v>2941</v>
      </c>
      <c r="D232" t="s">
        <v>3339</v>
      </c>
      <c r="E232" t="s">
        <v>124</v>
      </c>
      <c r="F232" t="s">
        <v>3340</v>
      </c>
      <c r="G232" t="s">
        <v>3341</v>
      </c>
      <c r="I232" t="str">
        <f t="shared" si="21"/>
        <v>pos_trend</v>
      </c>
      <c r="J232">
        <f t="shared" si="22"/>
        <v>1070000000.0000001</v>
      </c>
      <c r="K232">
        <f t="shared" si="23"/>
        <v>1270000000</v>
      </c>
      <c r="L232">
        <f t="shared" si="24"/>
        <v>1360000000</v>
      </c>
      <c r="M232">
        <f t="shared" si="25"/>
        <v>1450000000</v>
      </c>
      <c r="N232">
        <f t="shared" si="26"/>
        <v>1490000000</v>
      </c>
    </row>
    <row r="233" spans="1:14" x14ac:dyDescent="0.3">
      <c r="A233" s="1">
        <v>16</v>
      </c>
      <c r="B233" t="s">
        <v>2114</v>
      </c>
      <c r="C233" t="s">
        <v>3342</v>
      </c>
      <c r="D233" t="s">
        <v>3343</v>
      </c>
      <c r="E233" t="s">
        <v>3344</v>
      </c>
      <c r="F233" t="s">
        <v>3345</v>
      </c>
      <c r="G233" t="s">
        <v>3346</v>
      </c>
      <c r="I233" t="str">
        <f t="shared" si="21"/>
        <v>N/A</v>
      </c>
      <c r="J233">
        <f t="shared" si="22"/>
        <v>176430000</v>
      </c>
      <c r="K233">
        <f t="shared" si="23"/>
        <v>183290000</v>
      </c>
      <c r="L233">
        <f t="shared" si="24"/>
        <v>210220000</v>
      </c>
      <c r="M233">
        <f t="shared" si="25"/>
        <v>219450000</v>
      </c>
      <c r="N233">
        <f t="shared" si="26"/>
        <v>218620000</v>
      </c>
    </row>
    <row r="234" spans="1:14" x14ac:dyDescent="0.3">
      <c r="A234" s="1">
        <v>17</v>
      </c>
      <c r="B234" t="s">
        <v>2120</v>
      </c>
      <c r="C234" t="s">
        <v>323</v>
      </c>
      <c r="D234" t="s">
        <v>3347</v>
      </c>
      <c r="E234" t="s">
        <v>3348</v>
      </c>
      <c r="F234" t="s">
        <v>3349</v>
      </c>
      <c r="G234" t="s">
        <v>3350</v>
      </c>
      <c r="I234" t="str">
        <f t="shared" si="21"/>
        <v>N/A</v>
      </c>
      <c r="J234">
        <f t="shared" si="22"/>
        <v>18780000</v>
      </c>
      <c r="K234">
        <f t="shared" si="23"/>
        <v>17220000</v>
      </c>
      <c r="L234">
        <f t="shared" si="24"/>
        <v>16790000</v>
      </c>
      <c r="M234">
        <f t="shared" si="25"/>
        <v>22640000</v>
      </c>
      <c r="N234">
        <f t="shared" si="26"/>
        <v>142700000</v>
      </c>
    </row>
    <row r="235" spans="1:14" x14ac:dyDescent="0.3">
      <c r="A235" s="1">
        <v>18</v>
      </c>
      <c r="B235" t="s">
        <v>2126</v>
      </c>
      <c r="C235" t="s">
        <v>3351</v>
      </c>
      <c r="D235" t="s">
        <v>2941</v>
      </c>
      <c r="E235" t="s">
        <v>3352</v>
      </c>
      <c r="F235" t="s">
        <v>3353</v>
      </c>
      <c r="G235" t="s">
        <v>3354</v>
      </c>
      <c r="I235" t="str">
        <f t="shared" si="21"/>
        <v>N/A</v>
      </c>
      <c r="J235">
        <f t="shared" si="22"/>
        <v>878750000</v>
      </c>
      <c r="K235">
        <f t="shared" si="23"/>
        <v>1070000000.0000001</v>
      </c>
      <c r="L235">
        <f t="shared" si="24"/>
        <v>1140000000</v>
      </c>
      <c r="M235">
        <f t="shared" si="25"/>
        <v>1210000000</v>
      </c>
      <c r="N235">
        <f t="shared" si="26"/>
        <v>1130000000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2889</v>
      </c>
      <c r="D241" t="s">
        <v>3355</v>
      </c>
      <c r="E241" t="s">
        <v>3356</v>
      </c>
      <c r="F241" t="s">
        <v>3357</v>
      </c>
      <c r="G241" t="s">
        <v>3358</v>
      </c>
      <c r="I241" t="str">
        <f t="shared" si="21"/>
        <v>N/A</v>
      </c>
      <c r="J241" t="str">
        <f t="shared" si="22"/>
        <v>(13.66M)</v>
      </c>
      <c r="K241" t="str">
        <f t="shared" si="23"/>
        <v>(14.22M)</v>
      </c>
      <c r="L241" t="str">
        <f t="shared" si="24"/>
        <v>(15.1M)</v>
      </c>
      <c r="M241" t="str">
        <f t="shared" si="25"/>
        <v>(15M)</v>
      </c>
      <c r="N241" t="str">
        <f t="shared" si="26"/>
        <v>(15.44M)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3359</v>
      </c>
      <c r="E243" t="s">
        <v>3360</v>
      </c>
      <c r="F243" t="s">
        <v>3361</v>
      </c>
      <c r="G243" t="s">
        <v>3362</v>
      </c>
      <c r="I243" t="str">
        <f t="shared" si="21"/>
        <v>neg_trend</v>
      </c>
      <c r="J243" t="str">
        <f t="shared" si="22"/>
        <v>N/A</v>
      </c>
      <c r="K243">
        <f t="shared" si="23"/>
        <v>0.1837</v>
      </c>
      <c r="L243">
        <f t="shared" si="24"/>
        <v>7.4200000000000002E-2</v>
      </c>
      <c r="M243">
        <f t="shared" si="25"/>
        <v>6.5299999999999997E-2</v>
      </c>
      <c r="N243">
        <f t="shared" si="26"/>
        <v>2.4300000000000002E-2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3363</v>
      </c>
      <c r="D246" t="s">
        <v>3364</v>
      </c>
      <c r="E246" t="s">
        <v>3365</v>
      </c>
      <c r="F246" t="s">
        <v>3366</v>
      </c>
      <c r="G246" t="s">
        <v>3367</v>
      </c>
      <c r="I246" t="str">
        <f t="shared" si="21"/>
        <v>N/A</v>
      </c>
      <c r="J246">
        <f t="shared" si="22"/>
        <v>9340000</v>
      </c>
      <c r="K246">
        <f t="shared" si="23"/>
        <v>9110000</v>
      </c>
      <c r="L246">
        <f t="shared" si="24"/>
        <v>9860000</v>
      </c>
      <c r="M246">
        <f t="shared" si="25"/>
        <v>9310000</v>
      </c>
      <c r="N246">
        <f t="shared" si="26"/>
        <v>8520000</v>
      </c>
    </row>
    <row r="247" spans="1:14" x14ac:dyDescent="0.3">
      <c r="A247" s="1">
        <v>30</v>
      </c>
      <c r="B247" t="s">
        <v>446</v>
      </c>
      <c r="C247" t="s">
        <v>3368</v>
      </c>
      <c r="D247" t="s">
        <v>3369</v>
      </c>
      <c r="E247" t="s">
        <v>3370</v>
      </c>
      <c r="F247" t="s">
        <v>3371</v>
      </c>
      <c r="G247" t="s">
        <v>3372</v>
      </c>
      <c r="I247" t="str">
        <f t="shared" si="21"/>
        <v>N/A</v>
      </c>
      <c r="J247">
        <f t="shared" si="22"/>
        <v>25580000</v>
      </c>
      <c r="K247">
        <f t="shared" si="23"/>
        <v>43250000</v>
      </c>
      <c r="L247">
        <f t="shared" si="24"/>
        <v>43660000</v>
      </c>
      <c r="M247">
        <f t="shared" si="25"/>
        <v>41400000</v>
      </c>
      <c r="N247">
        <f t="shared" si="26"/>
        <v>43620000</v>
      </c>
    </row>
    <row r="248" spans="1:14" x14ac:dyDescent="0.3">
      <c r="A248" s="1">
        <v>31</v>
      </c>
      <c r="B248" t="s">
        <v>452</v>
      </c>
      <c r="C248" t="s">
        <v>3368</v>
      </c>
      <c r="D248" t="s">
        <v>3373</v>
      </c>
      <c r="E248" t="s">
        <v>3374</v>
      </c>
      <c r="F248" t="s">
        <v>3375</v>
      </c>
      <c r="G248" t="s">
        <v>3376</v>
      </c>
      <c r="I248" t="str">
        <f t="shared" si="21"/>
        <v>N/A</v>
      </c>
      <c r="J248">
        <f t="shared" si="22"/>
        <v>25580000</v>
      </c>
      <c r="K248">
        <f t="shared" si="23"/>
        <v>32310000.000000004</v>
      </c>
      <c r="L248">
        <f t="shared" si="24"/>
        <v>33490000.000000004</v>
      </c>
      <c r="M248">
        <f t="shared" si="25"/>
        <v>31850000</v>
      </c>
      <c r="N248">
        <f t="shared" si="26"/>
        <v>34610000</v>
      </c>
    </row>
    <row r="249" spans="1:14" x14ac:dyDescent="0.3">
      <c r="A249" s="1">
        <v>32</v>
      </c>
      <c r="B249" t="s">
        <v>457</v>
      </c>
      <c r="C249" t="s">
        <v>264</v>
      </c>
      <c r="D249" t="s">
        <v>3377</v>
      </c>
      <c r="E249" t="s">
        <v>2207</v>
      </c>
      <c r="F249" t="s">
        <v>3378</v>
      </c>
      <c r="G249" t="s">
        <v>3379</v>
      </c>
      <c r="I249" t="str">
        <f t="shared" si="21"/>
        <v>neg_trend</v>
      </c>
      <c r="J249" t="str">
        <f t="shared" si="22"/>
        <v>N/A</v>
      </c>
      <c r="K249">
        <f t="shared" si="23"/>
        <v>10930000</v>
      </c>
      <c r="L249">
        <f t="shared" si="24"/>
        <v>10170000</v>
      </c>
      <c r="M249">
        <f t="shared" si="25"/>
        <v>9550000</v>
      </c>
      <c r="N249">
        <f t="shared" si="26"/>
        <v>9020000</v>
      </c>
    </row>
    <row r="250" spans="1:14" x14ac:dyDescent="0.3">
      <c r="A250" s="1">
        <v>33</v>
      </c>
      <c r="B250" t="s">
        <v>2171</v>
      </c>
      <c r="C250" t="s">
        <v>3380</v>
      </c>
      <c r="D250" t="s">
        <v>3381</v>
      </c>
      <c r="E250" t="s">
        <v>3382</v>
      </c>
      <c r="F250" t="s">
        <v>3383</v>
      </c>
      <c r="G250" t="s">
        <v>1901</v>
      </c>
      <c r="I250" t="str">
        <f t="shared" si="21"/>
        <v>N/A</v>
      </c>
      <c r="J250">
        <f t="shared" si="22"/>
        <v>5070000</v>
      </c>
      <c r="K250">
        <f t="shared" si="23"/>
        <v>5770000</v>
      </c>
      <c r="L250">
        <f t="shared" si="24"/>
        <v>5910000</v>
      </c>
      <c r="M250">
        <f t="shared" si="25"/>
        <v>6640000</v>
      </c>
      <c r="N250">
        <f t="shared" si="26"/>
        <v>6320000</v>
      </c>
    </row>
    <row r="251" spans="1:14" x14ac:dyDescent="0.3">
      <c r="A251" s="1">
        <v>34</v>
      </c>
      <c r="B251" t="s">
        <v>462</v>
      </c>
      <c r="C251" t="s">
        <v>3384</v>
      </c>
      <c r="D251" t="s">
        <v>3385</v>
      </c>
      <c r="E251" t="s">
        <v>3386</v>
      </c>
      <c r="F251" t="s">
        <v>3387</v>
      </c>
      <c r="G251" t="s">
        <v>3388</v>
      </c>
      <c r="I251" t="str">
        <f t="shared" si="21"/>
        <v>N/A</v>
      </c>
      <c r="J251">
        <f t="shared" si="22"/>
        <v>1430000000</v>
      </c>
      <c r="K251">
        <f t="shared" si="23"/>
        <v>1810000000</v>
      </c>
      <c r="L251">
        <f t="shared" si="24"/>
        <v>1790000000</v>
      </c>
      <c r="M251">
        <f t="shared" si="25"/>
        <v>2040000000</v>
      </c>
      <c r="N251">
        <f t="shared" si="26"/>
        <v>2029999999.9999998</v>
      </c>
    </row>
    <row r="252" spans="1:14" x14ac:dyDescent="0.3">
      <c r="A252" s="1">
        <v>35</v>
      </c>
      <c r="B252" t="s">
        <v>2177</v>
      </c>
      <c r="C252" t="s">
        <v>264</v>
      </c>
      <c r="D252" t="s">
        <v>3389</v>
      </c>
      <c r="E252" t="s">
        <v>3390</v>
      </c>
      <c r="F252" t="s">
        <v>3391</v>
      </c>
      <c r="G252" t="s">
        <v>3392</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0.26179999999999998</v>
      </c>
      <c r="L252">
        <f t="shared" ref="L252:L315" si="30">IF(TRIM(E252)="-", "N/A", IF(RIGHT(E252,1)="M",1000000*VALUE(LEFT(E252,LEN(E252)-1)),IF(RIGHT(E252,1)="B",1000000000*VALUE(LEFT(E252,LEN(E252)-1)),IF(RIGHT(E252,1)="%",0.01*VALUE(LEFT(E252,LEN(E252)-1)),E252))))</f>
        <v>-9.7000000000000003E-3</v>
      </c>
      <c r="M252">
        <f t="shared" ref="M252:M315" si="31">IF(TRIM(F252)="-", "N/A", IF(RIGHT(F252,1)="M",1000000*VALUE(LEFT(F252,LEN(F252)-1)),IF(RIGHT(F252,1)="B",1000000000*VALUE(LEFT(F252,LEN(F252)-1)),IF(RIGHT(F252,1)="%",0.01*VALUE(LEFT(F252,LEN(F252)-1)),F252))))</f>
        <v>0.13570000000000002</v>
      </c>
      <c r="N252">
        <f t="shared" ref="N252:N315" si="32">IF(TRIM(G252)="-", "N/A", IF(RIGHT(G252,1)="M",1000000*VALUE(LEFT(G252,LEN(G252)-1)),IF(RIGHT(G252,1)="B",1000000000*VALUE(LEFT(G252,LEN(G252)-1)),IF(RIGHT(G252,1)="%",0.01*VALUE(LEFT(G252,LEN(G252)-1)),G252))))</f>
        <v>-3.7000000000000002E-3</v>
      </c>
    </row>
    <row r="253" spans="1:14" x14ac:dyDescent="0.3">
      <c r="A253" s="1">
        <v>36</v>
      </c>
      <c r="B253" t="s">
        <v>473</v>
      </c>
      <c r="C253" t="s">
        <v>264</v>
      </c>
      <c r="D253" t="s">
        <v>264</v>
      </c>
      <c r="E253" t="s">
        <v>264</v>
      </c>
      <c r="F253" t="s">
        <v>264</v>
      </c>
      <c r="G253" t="s">
        <v>2780</v>
      </c>
      <c r="I253" t="str">
        <f t="shared" si="27"/>
        <v>N/A</v>
      </c>
      <c r="J253" t="str">
        <f t="shared" si="28"/>
        <v>N/A</v>
      </c>
      <c r="K253" t="str">
        <f t="shared" si="29"/>
        <v>N/A</v>
      </c>
      <c r="L253" t="str">
        <f t="shared" si="30"/>
        <v>N/A</v>
      </c>
      <c r="M253" t="str">
        <f t="shared" si="31"/>
        <v>N/A</v>
      </c>
      <c r="N253">
        <f t="shared" si="32"/>
        <v>1.1399999999999999E-2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3393</v>
      </c>
      <c r="D256" t="s">
        <v>3394</v>
      </c>
      <c r="E256" t="s">
        <v>3395</v>
      </c>
      <c r="F256" t="s">
        <v>743</v>
      </c>
      <c r="G256" t="s">
        <v>3396</v>
      </c>
      <c r="I256" t="str">
        <f t="shared" si="27"/>
        <v>N/A</v>
      </c>
      <c r="J256">
        <f t="shared" si="28"/>
        <v>1250000000</v>
      </c>
      <c r="K256">
        <f t="shared" si="29"/>
        <v>1590000000</v>
      </c>
      <c r="L256">
        <f t="shared" si="30"/>
        <v>1550000000</v>
      </c>
      <c r="M256">
        <f t="shared" si="31"/>
        <v>1730000000</v>
      </c>
      <c r="N256">
        <f t="shared" si="32"/>
        <v>1770000000</v>
      </c>
    </row>
    <row r="257" spans="1:14" x14ac:dyDescent="0.3">
      <c r="A257" s="1">
        <v>1</v>
      </c>
      <c r="B257" t="s">
        <v>2188</v>
      </c>
      <c r="C257" t="s">
        <v>3397</v>
      </c>
      <c r="D257" t="s">
        <v>3398</v>
      </c>
      <c r="E257" t="s">
        <v>3399</v>
      </c>
      <c r="F257" t="s">
        <v>3400</v>
      </c>
      <c r="G257" t="s">
        <v>3401</v>
      </c>
      <c r="I257" t="str">
        <f t="shared" si="27"/>
        <v>pos_trend</v>
      </c>
      <c r="J257">
        <f t="shared" si="28"/>
        <v>389720000</v>
      </c>
      <c r="K257">
        <f t="shared" si="29"/>
        <v>648190000</v>
      </c>
      <c r="L257">
        <f t="shared" si="30"/>
        <v>670890000</v>
      </c>
      <c r="M257">
        <f t="shared" si="31"/>
        <v>770090000</v>
      </c>
      <c r="N257">
        <f t="shared" si="32"/>
        <v>817030000</v>
      </c>
    </row>
    <row r="258" spans="1:14" x14ac:dyDescent="0.3">
      <c r="A258" s="1">
        <v>2</v>
      </c>
      <c r="B258" t="s">
        <v>2194</v>
      </c>
      <c r="C258" t="s">
        <v>3402</v>
      </c>
      <c r="D258" t="s">
        <v>3403</v>
      </c>
      <c r="E258" t="s">
        <v>3404</v>
      </c>
      <c r="F258" t="s">
        <v>3405</v>
      </c>
      <c r="G258" t="s">
        <v>3406</v>
      </c>
      <c r="I258" t="str">
        <f t="shared" si="27"/>
        <v>N/A</v>
      </c>
      <c r="J258">
        <f t="shared" si="28"/>
        <v>863570000</v>
      </c>
      <c r="K258">
        <f t="shared" si="29"/>
        <v>938910000</v>
      </c>
      <c r="L258">
        <f t="shared" si="30"/>
        <v>880730000</v>
      </c>
      <c r="M258">
        <f t="shared" si="31"/>
        <v>958140000</v>
      </c>
      <c r="N258">
        <f t="shared" si="32"/>
        <v>955670000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3407</v>
      </c>
      <c r="E260" t="s">
        <v>3408</v>
      </c>
      <c r="F260" t="s">
        <v>3409</v>
      </c>
      <c r="G260" t="s">
        <v>3410</v>
      </c>
      <c r="I260" t="str">
        <f t="shared" si="27"/>
        <v>N/A</v>
      </c>
      <c r="J260" t="str">
        <f t="shared" si="28"/>
        <v>N/A</v>
      </c>
      <c r="K260">
        <f t="shared" si="29"/>
        <v>0.26629999999999998</v>
      </c>
      <c r="L260">
        <f t="shared" si="30"/>
        <v>-2.2400000000000003E-2</v>
      </c>
      <c r="M260">
        <f t="shared" si="31"/>
        <v>0.11380000000000001</v>
      </c>
      <c r="N260">
        <f t="shared" si="32"/>
        <v>2.5700000000000001E-2</v>
      </c>
    </row>
    <row r="261" spans="1:14" x14ac:dyDescent="0.3">
      <c r="A261" s="1">
        <v>5</v>
      </c>
      <c r="B261" t="s">
        <v>475</v>
      </c>
      <c r="C261" t="s">
        <v>1976</v>
      </c>
      <c r="D261" t="s">
        <v>3411</v>
      </c>
      <c r="E261" t="s">
        <v>3412</v>
      </c>
      <c r="F261" t="s">
        <v>3413</v>
      </c>
      <c r="G261" t="s">
        <v>3414</v>
      </c>
      <c r="I261" t="str">
        <f t="shared" si="27"/>
        <v>N/A</v>
      </c>
      <c r="J261">
        <f t="shared" si="28"/>
        <v>15000000</v>
      </c>
      <c r="K261">
        <f t="shared" si="29"/>
        <v>19970000</v>
      </c>
      <c r="L261">
        <f t="shared" si="30"/>
        <v>20190000</v>
      </c>
      <c r="M261">
        <f t="shared" si="31"/>
        <v>72400000</v>
      </c>
      <c r="N261">
        <f t="shared" si="32"/>
        <v>5590000</v>
      </c>
    </row>
    <row r="262" spans="1:14" x14ac:dyDescent="0.3">
      <c r="A262" s="1">
        <v>6</v>
      </c>
      <c r="B262" t="s">
        <v>481</v>
      </c>
      <c r="C262" t="s">
        <v>264</v>
      </c>
      <c r="D262" t="s">
        <v>264</v>
      </c>
      <c r="E262" t="s">
        <v>264</v>
      </c>
      <c r="F262" t="s">
        <v>3415</v>
      </c>
      <c r="G262" t="s">
        <v>264</v>
      </c>
      <c r="I262" t="str">
        <f t="shared" si="27"/>
        <v>N/A</v>
      </c>
      <c r="J262" t="str">
        <f t="shared" si="28"/>
        <v>N/A</v>
      </c>
      <c r="K262" t="str">
        <f t="shared" si="29"/>
        <v>N/A</v>
      </c>
      <c r="L262" t="str">
        <f t="shared" si="30"/>
        <v>N/A</v>
      </c>
      <c r="M262">
        <f t="shared" si="31"/>
        <v>52000000</v>
      </c>
      <c r="N262" t="str">
        <f t="shared" si="32"/>
        <v>N/A</v>
      </c>
    </row>
    <row r="263" spans="1:14" x14ac:dyDescent="0.3">
      <c r="A263" s="1">
        <v>7</v>
      </c>
      <c r="B263" t="s">
        <v>486</v>
      </c>
      <c r="C263" t="s">
        <v>264</v>
      </c>
      <c r="D263" t="s">
        <v>264</v>
      </c>
      <c r="E263" t="s">
        <v>264</v>
      </c>
      <c r="F263" t="s">
        <v>3415</v>
      </c>
      <c r="G263" t="s">
        <v>264</v>
      </c>
      <c r="I263" t="str">
        <f t="shared" si="27"/>
        <v>N/A</v>
      </c>
      <c r="J263" t="str">
        <f t="shared" si="28"/>
        <v>N/A</v>
      </c>
      <c r="K263" t="str">
        <f t="shared" si="29"/>
        <v>N/A</v>
      </c>
      <c r="L263" t="str">
        <f t="shared" si="30"/>
        <v>N/A</v>
      </c>
      <c r="M263">
        <f t="shared" si="31"/>
        <v>52000000</v>
      </c>
      <c r="N263" t="str">
        <f t="shared" si="32"/>
        <v>N/A</v>
      </c>
    </row>
    <row r="264" spans="1:14" x14ac:dyDescent="0.3">
      <c r="A264" s="1">
        <v>8</v>
      </c>
      <c r="B264" t="s">
        <v>485</v>
      </c>
      <c r="C264" t="s">
        <v>264</v>
      </c>
      <c r="D264" t="s">
        <v>264</v>
      </c>
      <c r="E264" t="s">
        <v>264</v>
      </c>
      <c r="F264" t="s">
        <v>264</v>
      </c>
      <c r="G264" t="s">
        <v>264</v>
      </c>
      <c r="I264" t="str">
        <f t="shared" si="27"/>
        <v>N/A</v>
      </c>
      <c r="J264" t="str">
        <f t="shared" si="28"/>
        <v>N/A</v>
      </c>
      <c r="K264" t="str">
        <f t="shared" si="29"/>
        <v>N/A</v>
      </c>
      <c r="L264" t="str">
        <f t="shared" si="30"/>
        <v>N/A</v>
      </c>
      <c r="M264" t="str">
        <f t="shared" si="31"/>
        <v>N/A</v>
      </c>
      <c r="N264" t="str">
        <f t="shared" si="32"/>
        <v>N/A</v>
      </c>
    </row>
    <row r="265" spans="1:14" x14ac:dyDescent="0.3">
      <c r="A265" s="1">
        <v>9</v>
      </c>
      <c r="B265" t="s">
        <v>487</v>
      </c>
      <c r="C265" t="s">
        <v>1976</v>
      </c>
      <c r="D265" t="s">
        <v>3411</v>
      </c>
      <c r="E265" t="s">
        <v>3412</v>
      </c>
      <c r="F265" t="s">
        <v>3416</v>
      </c>
      <c r="G265" t="s">
        <v>3414</v>
      </c>
      <c r="I265" t="str">
        <f t="shared" si="27"/>
        <v>N/A</v>
      </c>
      <c r="J265">
        <f t="shared" si="28"/>
        <v>15000000</v>
      </c>
      <c r="K265">
        <f t="shared" si="29"/>
        <v>19970000</v>
      </c>
      <c r="L265">
        <f t="shared" si="30"/>
        <v>20190000</v>
      </c>
      <c r="M265">
        <f t="shared" si="31"/>
        <v>20400000</v>
      </c>
      <c r="N265">
        <f t="shared" si="32"/>
        <v>5590000</v>
      </c>
    </row>
    <row r="266" spans="1:14" x14ac:dyDescent="0.3">
      <c r="A266" s="1">
        <v>10</v>
      </c>
      <c r="B266" t="s">
        <v>491</v>
      </c>
      <c r="C266" t="s">
        <v>1976</v>
      </c>
      <c r="D266" t="s">
        <v>3411</v>
      </c>
      <c r="E266" t="s">
        <v>3412</v>
      </c>
      <c r="F266" t="s">
        <v>3416</v>
      </c>
      <c r="G266" t="s">
        <v>3414</v>
      </c>
      <c r="I266" t="str">
        <f t="shared" si="27"/>
        <v>N/A</v>
      </c>
      <c r="J266">
        <f t="shared" si="28"/>
        <v>15000000</v>
      </c>
      <c r="K266">
        <f t="shared" si="29"/>
        <v>19970000</v>
      </c>
      <c r="L266">
        <f t="shared" si="30"/>
        <v>20190000</v>
      </c>
      <c r="M266">
        <f t="shared" si="31"/>
        <v>20400000</v>
      </c>
      <c r="N266">
        <f t="shared" si="32"/>
        <v>5590000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3417</v>
      </c>
      <c r="E268" t="s">
        <v>3418</v>
      </c>
      <c r="F268" t="s">
        <v>3419</v>
      </c>
      <c r="G268" t="s">
        <v>3420</v>
      </c>
      <c r="I268" t="str">
        <f t="shared" si="27"/>
        <v>neg_trend</v>
      </c>
      <c r="J268" t="str">
        <f t="shared" si="28"/>
        <v>N/A</v>
      </c>
      <c r="K268">
        <f t="shared" si="29"/>
        <v>0.33130000000000004</v>
      </c>
      <c r="L268">
        <f t="shared" si="30"/>
        <v>1.0800000000000001E-2</v>
      </c>
      <c r="M268">
        <f t="shared" si="31"/>
        <v>1.0400000000000001E-2</v>
      </c>
      <c r="N268">
        <f t="shared" si="32"/>
        <v>-0.72609999999999997</v>
      </c>
    </row>
    <row r="269" spans="1:14" x14ac:dyDescent="0.3">
      <c r="A269" s="1">
        <v>13</v>
      </c>
      <c r="B269" t="s">
        <v>498</v>
      </c>
      <c r="C269" t="s">
        <v>3421</v>
      </c>
      <c r="D269" t="s">
        <v>3422</v>
      </c>
      <c r="E269" t="s">
        <v>2447</v>
      </c>
      <c r="F269" t="s">
        <v>3423</v>
      </c>
      <c r="G269" t="s">
        <v>3424</v>
      </c>
      <c r="I269" t="str">
        <f t="shared" si="27"/>
        <v>N/A</v>
      </c>
      <c r="J269">
        <f t="shared" si="28"/>
        <v>1.0500000000000001E-2</v>
      </c>
      <c r="K269">
        <f t="shared" si="29"/>
        <v>1.1000000000000001E-2</v>
      </c>
      <c r="L269">
        <f t="shared" si="30"/>
        <v>1.1299999999999999E-2</v>
      </c>
      <c r="M269">
        <f t="shared" si="31"/>
        <v>3.56E-2</v>
      </c>
      <c r="N269">
        <f t="shared" si="32"/>
        <v>2.8000000000000004E-3</v>
      </c>
    </row>
    <row r="270" spans="1:14" x14ac:dyDescent="0.3">
      <c r="A270" s="1">
        <v>14</v>
      </c>
      <c r="B270" t="s">
        <v>506</v>
      </c>
      <c r="C270" t="s">
        <v>3425</v>
      </c>
      <c r="D270" t="s">
        <v>1205</v>
      </c>
      <c r="E270" t="s">
        <v>3426</v>
      </c>
      <c r="F270" t="s">
        <v>3427</v>
      </c>
      <c r="G270" t="s">
        <v>3428</v>
      </c>
      <c r="I270" t="str">
        <f t="shared" si="27"/>
        <v>N/A</v>
      </c>
      <c r="J270">
        <f t="shared" si="28"/>
        <v>14670000</v>
      </c>
      <c r="K270">
        <f t="shared" si="29"/>
        <v>17240000</v>
      </c>
      <c r="L270">
        <f t="shared" si="30"/>
        <v>15300000</v>
      </c>
      <c r="M270">
        <f t="shared" si="31"/>
        <v>16040000</v>
      </c>
      <c r="N270">
        <f t="shared" si="32"/>
        <v>14640000</v>
      </c>
    </row>
    <row r="271" spans="1:14" x14ac:dyDescent="0.3">
      <c r="A271" s="1">
        <v>15</v>
      </c>
      <c r="B271" t="s">
        <v>512</v>
      </c>
      <c r="C271" t="s">
        <v>3425</v>
      </c>
      <c r="D271" t="s">
        <v>1205</v>
      </c>
      <c r="E271" t="s">
        <v>3426</v>
      </c>
      <c r="F271" t="s">
        <v>3427</v>
      </c>
      <c r="G271" t="s">
        <v>3428</v>
      </c>
      <c r="I271" t="str">
        <f t="shared" si="27"/>
        <v>N/A</v>
      </c>
      <c r="J271">
        <f t="shared" si="28"/>
        <v>14670000</v>
      </c>
      <c r="K271">
        <f t="shared" si="29"/>
        <v>17240000</v>
      </c>
      <c r="L271">
        <f t="shared" si="30"/>
        <v>15300000</v>
      </c>
      <c r="M271">
        <f t="shared" si="31"/>
        <v>16040000</v>
      </c>
      <c r="N271">
        <f t="shared" si="32"/>
        <v>14640000</v>
      </c>
    </row>
    <row r="272" spans="1:14" x14ac:dyDescent="0.3">
      <c r="A272" s="1">
        <v>16</v>
      </c>
      <c r="B272" t="s">
        <v>517</v>
      </c>
      <c r="C272" t="s">
        <v>1671</v>
      </c>
      <c r="D272" t="s">
        <v>3429</v>
      </c>
      <c r="E272" t="s">
        <v>3394</v>
      </c>
      <c r="F272" t="s">
        <v>3430</v>
      </c>
      <c r="G272" t="s">
        <v>2727</v>
      </c>
      <c r="I272" t="str">
        <f t="shared" si="27"/>
        <v>N/A</v>
      </c>
      <c r="J272">
        <f t="shared" si="28"/>
        <v>1280000000</v>
      </c>
      <c r="K272">
        <f t="shared" si="29"/>
        <v>1630000000</v>
      </c>
      <c r="L272">
        <f t="shared" si="30"/>
        <v>1590000000</v>
      </c>
      <c r="M272">
        <f t="shared" si="31"/>
        <v>1820000000</v>
      </c>
      <c r="N272">
        <f t="shared" si="32"/>
        <v>1800000000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3431</v>
      </c>
      <c r="D276" t="s">
        <v>3432</v>
      </c>
      <c r="E276" t="s">
        <v>3433</v>
      </c>
      <c r="F276" t="s">
        <v>3434</v>
      </c>
      <c r="G276" t="s">
        <v>3435</v>
      </c>
      <c r="I276" t="str">
        <f t="shared" si="27"/>
        <v>pos_trend</v>
      </c>
      <c r="J276">
        <f t="shared" si="28"/>
        <v>151790000</v>
      </c>
      <c r="K276">
        <f t="shared" si="29"/>
        <v>180890000</v>
      </c>
      <c r="L276">
        <f t="shared" si="30"/>
        <v>200030000</v>
      </c>
      <c r="M276">
        <f t="shared" si="31"/>
        <v>214470000</v>
      </c>
      <c r="N276">
        <f t="shared" si="32"/>
        <v>230560000</v>
      </c>
    </row>
    <row r="277" spans="1:14" x14ac:dyDescent="0.3">
      <c r="A277" s="1">
        <v>21</v>
      </c>
      <c r="B277" t="s">
        <v>537</v>
      </c>
      <c r="C277" t="s">
        <v>3436</v>
      </c>
      <c r="D277" t="s">
        <v>3437</v>
      </c>
      <c r="E277" t="s">
        <v>3438</v>
      </c>
      <c r="F277" t="s">
        <v>3439</v>
      </c>
      <c r="G277" t="s">
        <v>3440</v>
      </c>
      <c r="I277" t="str">
        <f t="shared" si="27"/>
        <v>pos_trend</v>
      </c>
      <c r="J277">
        <f t="shared" si="28"/>
        <v>58570000</v>
      </c>
      <c r="K277">
        <f t="shared" si="29"/>
        <v>80100000</v>
      </c>
      <c r="L277">
        <f t="shared" si="30"/>
        <v>82440000</v>
      </c>
      <c r="M277">
        <f t="shared" si="31"/>
        <v>84730000</v>
      </c>
      <c r="N277">
        <f t="shared" si="32"/>
        <v>87390000</v>
      </c>
    </row>
    <row r="278" spans="1:14" x14ac:dyDescent="0.3">
      <c r="A278" s="1">
        <v>22</v>
      </c>
      <c r="B278" t="s">
        <v>543</v>
      </c>
      <c r="C278" t="s">
        <v>264</v>
      </c>
      <c r="D278" t="s">
        <v>264</v>
      </c>
      <c r="E278" t="s">
        <v>264</v>
      </c>
      <c r="F278" t="s">
        <v>264</v>
      </c>
      <c r="G278" t="s">
        <v>264</v>
      </c>
      <c r="I278" t="str">
        <f t="shared" si="27"/>
        <v>N/A</v>
      </c>
      <c r="J278" t="str">
        <f t="shared" si="28"/>
        <v>N/A</v>
      </c>
      <c r="K278" t="str">
        <f t="shared" si="29"/>
        <v>N/A</v>
      </c>
      <c r="L278" t="str">
        <f t="shared" si="30"/>
        <v>N/A</v>
      </c>
      <c r="M278" t="str">
        <f t="shared" si="31"/>
        <v>N/A</v>
      </c>
      <c r="N278" t="str">
        <f t="shared" si="32"/>
        <v>N/A</v>
      </c>
    </row>
    <row r="279" spans="1:14" x14ac:dyDescent="0.3">
      <c r="A279" s="1">
        <v>23</v>
      </c>
      <c r="B279" t="s">
        <v>549</v>
      </c>
      <c r="C279" t="s">
        <v>3441</v>
      </c>
      <c r="D279" t="s">
        <v>3442</v>
      </c>
      <c r="E279" t="s">
        <v>3443</v>
      </c>
      <c r="F279" t="s">
        <v>3444</v>
      </c>
      <c r="G279" t="s">
        <v>3445</v>
      </c>
      <c r="I279" t="str">
        <f t="shared" si="27"/>
        <v>pos_trend</v>
      </c>
      <c r="J279">
        <f t="shared" si="28"/>
        <v>91160000</v>
      </c>
      <c r="K279">
        <f t="shared" si="29"/>
        <v>101460000</v>
      </c>
      <c r="L279">
        <f t="shared" si="30"/>
        <v>116500000</v>
      </c>
      <c r="M279">
        <f t="shared" si="31"/>
        <v>129550000.00000001</v>
      </c>
      <c r="N279">
        <f t="shared" si="32"/>
        <v>146460000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3446</v>
      </c>
      <c r="D284" t="s">
        <v>3447</v>
      </c>
      <c r="E284" t="s">
        <v>3448</v>
      </c>
      <c r="F284" t="s">
        <v>3449</v>
      </c>
      <c r="G284" t="s">
        <v>3450</v>
      </c>
      <c r="I284" t="str">
        <f t="shared" si="27"/>
        <v>N/A</v>
      </c>
      <c r="J284">
        <f t="shared" si="28"/>
        <v>2060000</v>
      </c>
      <c r="K284" t="str">
        <f t="shared" si="29"/>
        <v>(672,000)</v>
      </c>
      <c r="L284">
        <f t="shared" si="30"/>
        <v>1090000</v>
      </c>
      <c r="M284" t="str">
        <f t="shared" si="31"/>
        <v>193000</v>
      </c>
      <c r="N284" t="str">
        <f t="shared" si="32"/>
        <v>(3.29M)</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3451</v>
      </c>
      <c r="D286" t="s">
        <v>3452</v>
      </c>
      <c r="E286" t="s">
        <v>3453</v>
      </c>
      <c r="F286" t="s">
        <v>3454</v>
      </c>
      <c r="G286" t="s">
        <v>3455</v>
      </c>
      <c r="I286" t="str">
        <f t="shared" si="27"/>
        <v>N/A</v>
      </c>
      <c r="J286">
        <f t="shared" si="28"/>
        <v>0.10580000000000001</v>
      </c>
      <c r="K286">
        <f t="shared" si="29"/>
        <v>9.9900000000000003E-2</v>
      </c>
      <c r="L286">
        <f t="shared" si="30"/>
        <v>0.1116</v>
      </c>
      <c r="M286">
        <f t="shared" si="31"/>
        <v>0.10529999999999999</v>
      </c>
      <c r="N286">
        <f t="shared" si="32"/>
        <v>0.1137</v>
      </c>
    </row>
    <row r="287" spans="1:14" x14ac:dyDescent="0.3">
      <c r="A287" s="1">
        <v>31</v>
      </c>
      <c r="B287" t="s">
        <v>573</v>
      </c>
      <c r="C287" t="s">
        <v>3431</v>
      </c>
      <c r="D287" t="s">
        <v>3432</v>
      </c>
      <c r="E287" t="s">
        <v>3433</v>
      </c>
      <c r="F287" t="s">
        <v>3434</v>
      </c>
      <c r="G287" t="s">
        <v>3435</v>
      </c>
      <c r="I287" t="str">
        <f t="shared" si="27"/>
        <v>pos_trend</v>
      </c>
      <c r="J287">
        <f t="shared" si="28"/>
        <v>151790000</v>
      </c>
      <c r="K287">
        <f t="shared" si="29"/>
        <v>180890000</v>
      </c>
      <c r="L287">
        <f t="shared" si="30"/>
        <v>200030000</v>
      </c>
      <c r="M287">
        <f t="shared" si="31"/>
        <v>214470000</v>
      </c>
      <c r="N287">
        <f t="shared" si="32"/>
        <v>230560000</v>
      </c>
    </row>
    <row r="288" spans="1:14" x14ac:dyDescent="0.3">
      <c r="A288" s="1">
        <v>32</v>
      </c>
      <c r="B288" t="s">
        <v>574</v>
      </c>
      <c r="C288" t="s">
        <v>3451</v>
      </c>
      <c r="D288" t="s">
        <v>3452</v>
      </c>
      <c r="E288" t="s">
        <v>3453</v>
      </c>
      <c r="F288" t="s">
        <v>3454</v>
      </c>
      <c r="G288" t="s">
        <v>3455</v>
      </c>
      <c r="I288" t="str">
        <f t="shared" si="27"/>
        <v>N/A</v>
      </c>
      <c r="J288">
        <f t="shared" si="28"/>
        <v>0.10580000000000001</v>
      </c>
      <c r="K288">
        <f t="shared" si="29"/>
        <v>9.9900000000000003E-2</v>
      </c>
      <c r="L288">
        <f t="shared" si="30"/>
        <v>0.1116</v>
      </c>
      <c r="M288">
        <f t="shared" si="31"/>
        <v>0.10529999999999999</v>
      </c>
      <c r="N288">
        <f t="shared" si="32"/>
        <v>0.1137</v>
      </c>
    </row>
    <row r="289" spans="1:14" x14ac:dyDescent="0.3">
      <c r="A289" s="1">
        <v>33</v>
      </c>
      <c r="B289" t="s">
        <v>575</v>
      </c>
      <c r="C289" t="s">
        <v>264</v>
      </c>
      <c r="D289" t="s">
        <v>264</v>
      </c>
      <c r="E289" t="s">
        <v>264</v>
      </c>
      <c r="F289" t="s">
        <v>264</v>
      </c>
      <c r="G289" t="s">
        <v>3456</v>
      </c>
      <c r="I289" t="str">
        <f t="shared" si="27"/>
        <v>N/A</v>
      </c>
      <c r="J289" t="str">
        <f t="shared" si="28"/>
        <v>N/A</v>
      </c>
      <c r="K289" t="str">
        <f t="shared" si="29"/>
        <v>N/A</v>
      </c>
      <c r="L289" t="str">
        <f t="shared" si="30"/>
        <v>N/A</v>
      </c>
      <c r="M289" t="str">
        <f t="shared" si="31"/>
        <v>N/A</v>
      </c>
      <c r="N289">
        <f t="shared" si="32"/>
        <v>0.10400000000000001</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3431</v>
      </c>
      <c r="D291" t="s">
        <v>3432</v>
      </c>
      <c r="E291" t="s">
        <v>3433</v>
      </c>
      <c r="F291" t="s">
        <v>3434</v>
      </c>
      <c r="G291" t="s">
        <v>3435</v>
      </c>
      <c r="I291" t="str">
        <f t="shared" si="27"/>
        <v>pos_trend</v>
      </c>
      <c r="J291">
        <f t="shared" si="28"/>
        <v>151790000</v>
      </c>
      <c r="K291">
        <f t="shared" si="29"/>
        <v>180890000</v>
      </c>
      <c r="L291">
        <f t="shared" si="30"/>
        <v>200030000</v>
      </c>
      <c r="M291">
        <f t="shared" si="31"/>
        <v>214470000</v>
      </c>
      <c r="N291">
        <f t="shared" si="32"/>
        <v>230560000</v>
      </c>
    </row>
    <row r="292" spans="1:14" x14ac:dyDescent="0.3">
      <c r="A292" s="1">
        <v>36</v>
      </c>
      <c r="B292" t="s">
        <v>589</v>
      </c>
      <c r="C292" t="s">
        <v>3384</v>
      </c>
      <c r="D292" t="s">
        <v>3385</v>
      </c>
      <c r="E292" t="s">
        <v>3386</v>
      </c>
      <c r="F292" t="s">
        <v>3387</v>
      </c>
      <c r="G292" t="s">
        <v>3388</v>
      </c>
      <c r="I292" t="str">
        <f t="shared" si="27"/>
        <v>N/A</v>
      </c>
      <c r="J292">
        <f t="shared" si="28"/>
        <v>1430000000</v>
      </c>
      <c r="K292">
        <f t="shared" si="29"/>
        <v>1810000000</v>
      </c>
      <c r="L292">
        <f t="shared" si="30"/>
        <v>1790000000</v>
      </c>
      <c r="M292">
        <f t="shared" si="31"/>
        <v>2040000000</v>
      </c>
      <c r="N292">
        <f t="shared" si="32"/>
        <v>2029999999.9999998</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3457</v>
      </c>
      <c r="D295" t="s">
        <v>3458</v>
      </c>
      <c r="E295" t="s">
        <v>3459</v>
      </c>
      <c r="F295" t="s">
        <v>3460</v>
      </c>
      <c r="G295" t="s">
        <v>3461</v>
      </c>
      <c r="I295" t="str">
        <f t="shared" si="27"/>
        <v>N/A</v>
      </c>
      <c r="J295" t="str">
        <f t="shared" si="28"/>
        <v>(1.59M)</v>
      </c>
      <c r="K295" t="str">
        <f t="shared" si="29"/>
        <v>(958,000)</v>
      </c>
      <c r="L295" t="str">
        <f t="shared" si="30"/>
        <v>(2.33M)</v>
      </c>
      <c r="M295" t="str">
        <f t="shared" si="31"/>
        <v>(1.42M)</v>
      </c>
      <c r="N295" t="str">
        <f t="shared" si="32"/>
        <v>(1.04M)</v>
      </c>
    </row>
    <row r="296" spans="1:14" x14ac:dyDescent="0.3">
      <c r="A296" s="1">
        <v>1</v>
      </c>
      <c r="B296" t="s">
        <v>596</v>
      </c>
      <c r="C296" t="s">
        <v>3462</v>
      </c>
      <c r="D296" t="s">
        <v>3458</v>
      </c>
      <c r="E296" t="s">
        <v>3459</v>
      </c>
      <c r="F296" t="s">
        <v>3460</v>
      </c>
      <c r="G296" t="s">
        <v>3461</v>
      </c>
      <c r="I296" t="str">
        <f t="shared" si="27"/>
        <v>N/A</v>
      </c>
      <c r="J296" t="str">
        <f t="shared" si="28"/>
        <v>(1.22M)</v>
      </c>
      <c r="K296" t="str">
        <f t="shared" si="29"/>
        <v>(958,000)</v>
      </c>
      <c r="L296" t="str">
        <f t="shared" si="30"/>
        <v>(2.33M)</v>
      </c>
      <c r="M296" t="str">
        <f t="shared" si="31"/>
        <v>(1.42M)</v>
      </c>
      <c r="N296" t="str">
        <f t="shared" si="32"/>
        <v>(1.04M)</v>
      </c>
    </row>
    <row r="297" spans="1:14" x14ac:dyDescent="0.3">
      <c r="A297" s="1">
        <v>2</v>
      </c>
      <c r="B297" t="s">
        <v>601</v>
      </c>
      <c r="C297" t="s">
        <v>3463</v>
      </c>
      <c r="D297" t="s">
        <v>264</v>
      </c>
      <c r="E297" t="s">
        <v>264</v>
      </c>
      <c r="F297" t="s">
        <v>264</v>
      </c>
      <c r="G297" t="s">
        <v>264</v>
      </c>
      <c r="I297" t="str">
        <f t="shared" si="27"/>
        <v>N/A</v>
      </c>
      <c r="J297" t="str">
        <f t="shared" si="28"/>
        <v>(364,000)</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3464</v>
      </c>
      <c r="E299" t="s">
        <v>264</v>
      </c>
      <c r="F299" t="s">
        <v>264</v>
      </c>
      <c r="G299" t="s">
        <v>264</v>
      </c>
      <c r="I299" t="str">
        <f t="shared" si="27"/>
        <v>N/A</v>
      </c>
      <c r="J299" t="str">
        <f t="shared" si="28"/>
        <v>N/A</v>
      </c>
      <c r="K299">
        <f t="shared" si="29"/>
        <v>15790000</v>
      </c>
      <c r="L299" t="str">
        <f t="shared" si="30"/>
        <v>N/A</v>
      </c>
      <c r="M299" t="str">
        <f t="shared" si="31"/>
        <v>N/A</v>
      </c>
      <c r="N299" t="str">
        <f t="shared" si="32"/>
        <v>N/A</v>
      </c>
    </row>
    <row r="300" spans="1:14" x14ac:dyDescent="0.3">
      <c r="A300" s="1">
        <v>5</v>
      </c>
      <c r="B300" t="s">
        <v>615</v>
      </c>
      <c r="C300" t="s">
        <v>3465</v>
      </c>
      <c r="D300" t="s">
        <v>3466</v>
      </c>
      <c r="E300" t="s">
        <v>3467</v>
      </c>
      <c r="F300" t="s">
        <v>3468</v>
      </c>
      <c r="G300" t="s">
        <v>3469</v>
      </c>
      <c r="I300" t="str">
        <f t="shared" si="27"/>
        <v>N/A</v>
      </c>
      <c r="J300" t="str">
        <f t="shared" si="28"/>
        <v>(100.15M)</v>
      </c>
      <c r="K300" t="str">
        <f t="shared" si="29"/>
        <v>(27.21M)</v>
      </c>
      <c r="L300">
        <f t="shared" si="30"/>
        <v>49050000</v>
      </c>
      <c r="M300" t="str">
        <f t="shared" si="31"/>
        <v>(174.52M)</v>
      </c>
      <c r="N300">
        <f t="shared" si="32"/>
        <v>59800000</v>
      </c>
    </row>
    <row r="301" spans="1:14" x14ac:dyDescent="0.3">
      <c r="A301" s="1">
        <v>6</v>
      </c>
      <c r="B301" t="s">
        <v>619</v>
      </c>
      <c r="C301" t="s">
        <v>3470</v>
      </c>
      <c r="D301" t="s">
        <v>3471</v>
      </c>
      <c r="E301" t="s">
        <v>3472</v>
      </c>
      <c r="F301" t="s">
        <v>3473</v>
      </c>
      <c r="G301" t="s">
        <v>3474</v>
      </c>
      <c r="I301" t="str">
        <f t="shared" si="27"/>
        <v>N/A</v>
      </c>
      <c r="J301" t="str">
        <f t="shared" si="28"/>
        <v>(160.7M)</v>
      </c>
      <c r="K301" t="str">
        <f t="shared" si="29"/>
        <v>(86.79M)</v>
      </c>
      <c r="L301" t="str">
        <f t="shared" si="30"/>
        <v>(18.7M)</v>
      </c>
      <c r="M301" t="str">
        <f t="shared" si="31"/>
        <v>(289.66M)</v>
      </c>
      <c r="N301" t="str">
        <f t="shared" si="32"/>
        <v>(165.59M)</v>
      </c>
    </row>
    <row r="302" spans="1:14" x14ac:dyDescent="0.3">
      <c r="A302" s="1">
        <v>7</v>
      </c>
      <c r="B302" t="s">
        <v>621</v>
      </c>
      <c r="C302" t="s">
        <v>3475</v>
      </c>
      <c r="D302" t="s">
        <v>3476</v>
      </c>
      <c r="E302" t="s">
        <v>3477</v>
      </c>
      <c r="F302" t="s">
        <v>3478</v>
      </c>
      <c r="G302" t="s">
        <v>3479</v>
      </c>
      <c r="I302" t="str">
        <f t="shared" si="27"/>
        <v>N/A</v>
      </c>
      <c r="J302">
        <f t="shared" si="28"/>
        <v>60540000</v>
      </c>
      <c r="K302">
        <f t="shared" si="29"/>
        <v>59590000</v>
      </c>
      <c r="L302">
        <f t="shared" si="30"/>
        <v>67750000</v>
      </c>
      <c r="M302">
        <f t="shared" si="31"/>
        <v>115130000</v>
      </c>
      <c r="N302">
        <f t="shared" si="32"/>
        <v>225390000</v>
      </c>
    </row>
    <row r="303" spans="1:14" x14ac:dyDescent="0.3">
      <c r="A303" s="1">
        <v>8</v>
      </c>
      <c r="B303" t="s">
        <v>2279</v>
      </c>
      <c r="C303" t="s">
        <v>3480</v>
      </c>
      <c r="D303" t="s">
        <v>3481</v>
      </c>
      <c r="E303" t="s">
        <v>3482</v>
      </c>
      <c r="F303" t="s">
        <v>3483</v>
      </c>
      <c r="G303" t="s">
        <v>3484</v>
      </c>
      <c r="I303" t="str">
        <f t="shared" si="27"/>
        <v>N/A</v>
      </c>
      <c r="J303" t="str">
        <f t="shared" si="28"/>
        <v>(43.17M)</v>
      </c>
      <c r="K303" t="str">
        <f t="shared" si="29"/>
        <v>(23.09M)</v>
      </c>
      <c r="L303" t="str">
        <f t="shared" si="30"/>
        <v>(88.87M)</v>
      </c>
      <c r="M303" t="str">
        <f t="shared" si="31"/>
        <v>(88.12M)</v>
      </c>
      <c r="N303" t="str">
        <f t="shared" si="32"/>
        <v>(32.01M)</v>
      </c>
    </row>
    <row r="304" spans="1:14" x14ac:dyDescent="0.3">
      <c r="A304" s="1">
        <v>9</v>
      </c>
      <c r="B304" t="s">
        <v>2284</v>
      </c>
      <c r="C304" t="s">
        <v>264</v>
      </c>
      <c r="D304" t="s">
        <v>264</v>
      </c>
      <c r="E304" t="s">
        <v>264</v>
      </c>
      <c r="F304" t="s">
        <v>3485</v>
      </c>
      <c r="G304" t="s">
        <v>264</v>
      </c>
      <c r="I304" t="str">
        <f t="shared" si="27"/>
        <v>N/A</v>
      </c>
      <c r="J304" t="str">
        <f t="shared" si="28"/>
        <v>N/A</v>
      </c>
      <c r="K304" t="str">
        <f t="shared" si="29"/>
        <v>N/A</v>
      </c>
      <c r="L304" t="str">
        <f t="shared" si="30"/>
        <v>N/A</v>
      </c>
      <c r="M304">
        <f t="shared" si="31"/>
        <v>1500000</v>
      </c>
      <c r="N304" t="str">
        <f t="shared" si="32"/>
        <v>N/A</v>
      </c>
    </row>
    <row r="305" spans="1:14" x14ac:dyDescent="0.3">
      <c r="A305" s="1">
        <v>10</v>
      </c>
      <c r="B305" t="s">
        <v>623</v>
      </c>
      <c r="C305" t="s">
        <v>264</v>
      </c>
      <c r="D305" t="s">
        <v>3486</v>
      </c>
      <c r="E305" t="s">
        <v>3487</v>
      </c>
      <c r="F305" t="s">
        <v>3488</v>
      </c>
      <c r="G305" t="s">
        <v>1628</v>
      </c>
      <c r="I305" t="str">
        <f t="shared" si="27"/>
        <v>N/A</v>
      </c>
      <c r="J305" t="str">
        <f t="shared" si="28"/>
        <v>N/A</v>
      </c>
      <c r="K305" t="str">
        <f t="shared" si="29"/>
        <v>(1.48M)</v>
      </c>
      <c r="L305" t="str">
        <f t="shared" si="30"/>
        <v>(494,000)</v>
      </c>
      <c r="M305" t="str">
        <f t="shared" si="31"/>
        <v>(718,000)</v>
      </c>
      <c r="N305" t="str">
        <f t="shared" si="32"/>
        <v>(2.43M)</v>
      </c>
    </row>
    <row r="306" spans="1:14" x14ac:dyDescent="0.3">
      <c r="A306" s="1">
        <v>11</v>
      </c>
      <c r="B306" t="s">
        <v>624</v>
      </c>
      <c r="C306" t="s">
        <v>3489</v>
      </c>
      <c r="D306" t="s">
        <v>264</v>
      </c>
      <c r="E306" t="s">
        <v>264</v>
      </c>
      <c r="F306" t="s">
        <v>264</v>
      </c>
      <c r="G306" t="s">
        <v>264</v>
      </c>
      <c r="I306" t="str">
        <f t="shared" si="27"/>
        <v>N/A</v>
      </c>
      <c r="J306" t="str">
        <f t="shared" si="28"/>
        <v>41000</v>
      </c>
      <c r="K306" t="str">
        <f t="shared" si="29"/>
        <v>N/A</v>
      </c>
      <c r="L306" t="str">
        <f t="shared" si="30"/>
        <v>N/A</v>
      </c>
      <c r="M306" t="str">
        <f t="shared" si="31"/>
        <v>N/A</v>
      </c>
      <c r="N306" t="str">
        <f t="shared" si="32"/>
        <v>N/A</v>
      </c>
    </row>
    <row r="307" spans="1:14" x14ac:dyDescent="0.3">
      <c r="A307" s="1">
        <v>12</v>
      </c>
      <c r="B307" t="s">
        <v>627</v>
      </c>
      <c r="C307" t="s">
        <v>3490</v>
      </c>
      <c r="D307" t="s">
        <v>3491</v>
      </c>
      <c r="E307" t="s">
        <v>3492</v>
      </c>
      <c r="F307" t="s">
        <v>3493</v>
      </c>
      <c r="G307" t="s">
        <v>3494</v>
      </c>
      <c r="I307" t="str">
        <f t="shared" si="27"/>
        <v>N/A</v>
      </c>
      <c r="J307" t="str">
        <f t="shared" si="28"/>
        <v>(144.87M)</v>
      </c>
      <c r="K307" t="str">
        <f t="shared" si="29"/>
        <v>(36.95M)</v>
      </c>
      <c r="L307" t="str">
        <f t="shared" si="30"/>
        <v>(42.65M)</v>
      </c>
      <c r="M307" t="str">
        <f t="shared" si="31"/>
        <v>(263.28M)</v>
      </c>
      <c r="N307">
        <f t="shared" si="32"/>
        <v>24320000</v>
      </c>
    </row>
    <row r="308" spans="1:14" x14ac:dyDescent="0.3">
      <c r="A308" s="1">
        <v>13</v>
      </c>
      <c r="B308" t="s">
        <v>2292</v>
      </c>
      <c r="C308" t="s">
        <v>264</v>
      </c>
      <c r="D308" t="s">
        <v>3495</v>
      </c>
      <c r="E308" t="s">
        <v>3496</v>
      </c>
      <c r="F308" t="s">
        <v>3497</v>
      </c>
      <c r="G308" t="s">
        <v>3498</v>
      </c>
      <c r="I308" t="str">
        <f t="shared" si="27"/>
        <v>N/A</v>
      </c>
      <c r="J308" t="str">
        <f t="shared" si="28"/>
        <v>N/A</v>
      </c>
      <c r="K308">
        <f t="shared" si="29"/>
        <v>0.74490000000000001</v>
      </c>
      <c r="L308">
        <f t="shared" si="30"/>
        <v>-0.15440000000000001</v>
      </c>
      <c r="M308">
        <f t="shared" si="31"/>
        <v>-5.1726999999999999</v>
      </c>
      <c r="N308">
        <f t="shared" si="32"/>
        <v>1.0924</v>
      </c>
    </row>
    <row r="309" spans="1:14" x14ac:dyDescent="0.3">
      <c r="A309" s="1">
        <v>14</v>
      </c>
      <c r="B309" t="s">
        <v>2297</v>
      </c>
      <c r="C309" t="s">
        <v>3499</v>
      </c>
      <c r="D309" t="s">
        <v>3500</v>
      </c>
      <c r="E309" t="s">
        <v>3501</v>
      </c>
      <c r="F309" t="s">
        <v>3502</v>
      </c>
      <c r="G309" t="s">
        <v>3503</v>
      </c>
      <c r="I309" t="str">
        <f t="shared" si="27"/>
        <v>N/A</v>
      </c>
      <c r="J309">
        <f t="shared" si="28"/>
        <v>-2.2027000000000001</v>
      </c>
      <c r="K309">
        <f t="shared" si="29"/>
        <v>-0.61009999999999998</v>
      </c>
      <c r="L309">
        <f t="shared" si="30"/>
        <v>-0.58600000000000008</v>
      </c>
      <c r="M309">
        <f t="shared" si="31"/>
        <v>-3.7916000000000003</v>
      </c>
      <c r="N309">
        <f t="shared" si="32"/>
        <v>0.32240000000000002</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3504</v>
      </c>
      <c r="D312" t="s">
        <v>3505</v>
      </c>
      <c r="E312" t="s">
        <v>3506</v>
      </c>
      <c r="F312" t="s">
        <v>3507</v>
      </c>
      <c r="G312" t="s">
        <v>3508</v>
      </c>
      <c r="I312" t="str">
        <f t="shared" si="27"/>
        <v>pos_trend</v>
      </c>
      <c r="J312" t="str">
        <f t="shared" si="28"/>
        <v>(3.75M)</v>
      </c>
      <c r="K312" t="str">
        <f t="shared" si="29"/>
        <v>(3.97M)</v>
      </c>
      <c r="L312" t="str">
        <f t="shared" si="30"/>
        <v>(4.73M)</v>
      </c>
      <c r="M312" t="str">
        <f t="shared" si="31"/>
        <v>(5.39M)</v>
      </c>
      <c r="N312" t="str">
        <f t="shared" si="32"/>
        <v>(6.22M)</v>
      </c>
    </row>
    <row r="313" spans="1:14" x14ac:dyDescent="0.3">
      <c r="A313" s="1">
        <v>1</v>
      </c>
      <c r="B313" t="s">
        <v>639</v>
      </c>
      <c r="C313" t="s">
        <v>3504</v>
      </c>
      <c r="D313" t="s">
        <v>3505</v>
      </c>
      <c r="E313" t="s">
        <v>3506</v>
      </c>
      <c r="F313" t="s">
        <v>3507</v>
      </c>
      <c r="G313" t="s">
        <v>3508</v>
      </c>
      <c r="I313" t="str">
        <f t="shared" si="27"/>
        <v>pos_trend</v>
      </c>
      <c r="J313" t="str">
        <f t="shared" si="28"/>
        <v>(3.75M)</v>
      </c>
      <c r="K313" t="str">
        <f t="shared" si="29"/>
        <v>(3.97M)</v>
      </c>
      <c r="L313" t="str">
        <f t="shared" si="30"/>
        <v>(4.73M)</v>
      </c>
      <c r="M313" t="str">
        <f t="shared" si="31"/>
        <v>(5.39M)</v>
      </c>
      <c r="N313" t="str">
        <f t="shared" si="32"/>
        <v>(6.22M)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3509</v>
      </c>
      <c r="E315" t="s">
        <v>3510</v>
      </c>
      <c r="F315" t="s">
        <v>3511</v>
      </c>
      <c r="G315" t="s">
        <v>3512</v>
      </c>
      <c r="I315" t="str">
        <f t="shared" si="27"/>
        <v>N/A</v>
      </c>
      <c r="J315" t="str">
        <f t="shared" si="28"/>
        <v>N/A</v>
      </c>
      <c r="K315">
        <f t="shared" si="29"/>
        <v>-5.8400000000000001E-2</v>
      </c>
      <c r="L315">
        <f t="shared" si="30"/>
        <v>-0.19219999999999998</v>
      </c>
      <c r="M315">
        <f t="shared" si="31"/>
        <v>-0.13880000000000001</v>
      </c>
      <c r="N315">
        <f t="shared" si="32"/>
        <v>-0.1545</v>
      </c>
    </row>
    <row r="316" spans="1:14" x14ac:dyDescent="0.3">
      <c r="A316" s="1">
        <v>4</v>
      </c>
      <c r="B316" t="s">
        <v>2311</v>
      </c>
      <c r="C316" t="s">
        <v>264</v>
      </c>
      <c r="D316" t="s">
        <v>264</v>
      </c>
      <c r="E316" t="s">
        <v>3513</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f t="shared" ref="L316:L379" si="36">IF(TRIM(E316)="-", "N/A", IF(RIGHT(E316,1)="M",1000000*VALUE(LEFT(E316,LEN(E316)-1)),IF(RIGHT(E316,1)="B",1000000000*VALUE(LEFT(E316,LEN(E316)-1)),IF(RIGHT(E316,1)="%",0.01*VALUE(LEFT(E316,LEN(E316)-1)),E316))))</f>
        <v>35480000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3514</v>
      </c>
      <c r="D317" t="s">
        <v>3515</v>
      </c>
      <c r="E317" t="s">
        <v>264</v>
      </c>
      <c r="F317" t="s">
        <v>3516</v>
      </c>
      <c r="G317" t="s">
        <v>3517</v>
      </c>
      <c r="I317" t="str">
        <f t="shared" si="33"/>
        <v>N/A</v>
      </c>
      <c r="J317">
        <f t="shared" si="34"/>
        <v>50320000</v>
      </c>
      <c r="K317">
        <f t="shared" si="35"/>
        <v>92790000</v>
      </c>
      <c r="L317" t="str">
        <f t="shared" si="36"/>
        <v>N/A</v>
      </c>
      <c r="M317">
        <f t="shared" si="37"/>
        <v>176610000</v>
      </c>
      <c r="N317">
        <f t="shared" si="38"/>
        <v>44470000</v>
      </c>
    </row>
    <row r="318" spans="1:14" x14ac:dyDescent="0.3">
      <c r="A318" s="1">
        <v>6</v>
      </c>
      <c r="B318" t="s">
        <v>645</v>
      </c>
      <c r="C318" t="s">
        <v>1121</v>
      </c>
      <c r="D318" t="s">
        <v>266</v>
      </c>
      <c r="E318" t="s">
        <v>3518</v>
      </c>
      <c r="F318" t="s">
        <v>946</v>
      </c>
      <c r="G318" t="s">
        <v>1123</v>
      </c>
      <c r="I318" t="str">
        <f t="shared" si="33"/>
        <v>N/A</v>
      </c>
      <c r="J318">
        <f t="shared" si="34"/>
        <v>1040000</v>
      </c>
      <c r="K318">
        <f t="shared" si="35"/>
        <v>2220000</v>
      </c>
      <c r="L318">
        <f t="shared" si="36"/>
        <v>1490000</v>
      </c>
      <c r="M318">
        <f t="shared" si="37"/>
        <v>1170000</v>
      </c>
      <c r="N318">
        <f t="shared" si="38"/>
        <v>1290000</v>
      </c>
    </row>
    <row r="319" spans="1:14" x14ac:dyDescent="0.3">
      <c r="A319" s="1">
        <v>7</v>
      </c>
      <c r="B319" t="s">
        <v>651</v>
      </c>
      <c r="C319" t="s">
        <v>264</v>
      </c>
      <c r="D319" t="s">
        <v>264</v>
      </c>
      <c r="E319" t="s">
        <v>264</v>
      </c>
      <c r="F319" t="s">
        <v>264</v>
      </c>
      <c r="G319" t="s">
        <v>264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653</v>
      </c>
      <c r="C320" t="s">
        <v>1121</v>
      </c>
      <c r="D320" t="s">
        <v>266</v>
      </c>
      <c r="E320" t="s">
        <v>3518</v>
      </c>
      <c r="F320" t="s">
        <v>946</v>
      </c>
      <c r="G320" t="s">
        <v>1123</v>
      </c>
      <c r="I320" t="str">
        <f t="shared" si="33"/>
        <v>N/A</v>
      </c>
      <c r="J320">
        <f t="shared" si="34"/>
        <v>1040000</v>
      </c>
      <c r="K320">
        <f t="shared" si="35"/>
        <v>2220000</v>
      </c>
      <c r="L320">
        <f t="shared" si="36"/>
        <v>1490000</v>
      </c>
      <c r="M320">
        <f t="shared" si="37"/>
        <v>1170000</v>
      </c>
      <c r="N320">
        <f t="shared" si="38"/>
        <v>1290000</v>
      </c>
    </row>
    <row r="321" spans="1:14" x14ac:dyDescent="0.3">
      <c r="A321" s="1">
        <v>9</v>
      </c>
      <c r="B321" t="s">
        <v>655</v>
      </c>
      <c r="C321" t="s">
        <v>264</v>
      </c>
      <c r="D321" t="s">
        <v>264</v>
      </c>
      <c r="E321" t="s">
        <v>3519</v>
      </c>
      <c r="F321" t="s">
        <v>264</v>
      </c>
      <c r="G321" t="s">
        <v>264</v>
      </c>
      <c r="I321" t="str">
        <f t="shared" si="33"/>
        <v>N/A</v>
      </c>
      <c r="J321" t="str">
        <f t="shared" si="34"/>
        <v>N/A</v>
      </c>
      <c r="K321" t="str">
        <f t="shared" si="35"/>
        <v>N/A</v>
      </c>
      <c r="L321" t="str">
        <f t="shared" si="36"/>
        <v>35000</v>
      </c>
      <c r="M321" t="str">
        <f t="shared" si="37"/>
        <v>N/A</v>
      </c>
      <c r="N321" t="str">
        <f t="shared" si="38"/>
        <v>N/A</v>
      </c>
    </row>
    <row r="322" spans="1:14" x14ac:dyDescent="0.3">
      <c r="A322" s="1">
        <v>10</v>
      </c>
      <c r="B322" t="s">
        <v>657</v>
      </c>
      <c r="C322" t="s">
        <v>3520</v>
      </c>
      <c r="D322" t="s">
        <v>264</v>
      </c>
      <c r="E322" t="s">
        <v>264</v>
      </c>
      <c r="F322" t="s">
        <v>3415</v>
      </c>
      <c r="G322" t="s">
        <v>3521</v>
      </c>
      <c r="I322" t="str">
        <f t="shared" si="33"/>
        <v>N/A</v>
      </c>
      <c r="J322" t="str">
        <f t="shared" si="34"/>
        <v>(25M)</v>
      </c>
      <c r="K322" t="str">
        <f t="shared" si="35"/>
        <v>N/A</v>
      </c>
      <c r="L322" t="str">
        <f t="shared" si="36"/>
        <v>N/A</v>
      </c>
      <c r="M322">
        <f t="shared" si="37"/>
        <v>52000000</v>
      </c>
      <c r="N322" t="str">
        <f t="shared" si="38"/>
        <v>(67M)</v>
      </c>
    </row>
    <row r="323" spans="1:14" x14ac:dyDescent="0.3">
      <c r="A323" s="1">
        <v>11</v>
      </c>
      <c r="B323" t="s">
        <v>663</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664</v>
      </c>
      <c r="C324" t="s">
        <v>3520</v>
      </c>
      <c r="D324" t="s">
        <v>264</v>
      </c>
      <c r="E324" t="s">
        <v>264</v>
      </c>
      <c r="F324" t="s">
        <v>3415</v>
      </c>
      <c r="G324" t="s">
        <v>3521</v>
      </c>
      <c r="I324" t="str">
        <f t="shared" si="33"/>
        <v>N/A</v>
      </c>
      <c r="J324" t="str">
        <f t="shared" si="34"/>
        <v>(25M)</v>
      </c>
      <c r="K324" t="str">
        <f t="shared" si="35"/>
        <v>N/A</v>
      </c>
      <c r="L324" t="str">
        <f t="shared" si="36"/>
        <v>N/A</v>
      </c>
      <c r="M324">
        <f t="shared" si="37"/>
        <v>52000000</v>
      </c>
      <c r="N324" t="str">
        <f t="shared" si="38"/>
        <v>(67M)</v>
      </c>
    </row>
    <row r="325" spans="1:14" x14ac:dyDescent="0.3">
      <c r="A325" s="1">
        <v>13</v>
      </c>
      <c r="B325" t="s">
        <v>665</v>
      </c>
      <c r="C325" t="s">
        <v>264</v>
      </c>
      <c r="D325" t="s">
        <v>264</v>
      </c>
      <c r="E325" t="s">
        <v>264</v>
      </c>
      <c r="F325" t="s">
        <v>3415</v>
      </c>
      <c r="G325" t="s">
        <v>264</v>
      </c>
      <c r="I325" t="str">
        <f t="shared" si="33"/>
        <v>N/A</v>
      </c>
      <c r="J325" t="str">
        <f t="shared" si="34"/>
        <v>N/A</v>
      </c>
      <c r="K325" t="str">
        <f t="shared" si="35"/>
        <v>N/A</v>
      </c>
      <c r="L325" t="str">
        <f t="shared" si="36"/>
        <v>N/A</v>
      </c>
      <c r="M325">
        <f t="shared" si="37"/>
        <v>52000000</v>
      </c>
      <c r="N325" t="str">
        <f t="shared" si="38"/>
        <v>N/A</v>
      </c>
    </row>
    <row r="326" spans="1:14" x14ac:dyDescent="0.3">
      <c r="A326" s="1">
        <v>14</v>
      </c>
      <c r="B326" t="s">
        <v>671</v>
      </c>
      <c r="C326" t="s">
        <v>3520</v>
      </c>
      <c r="D326" t="s">
        <v>264</v>
      </c>
      <c r="E326" t="s">
        <v>264</v>
      </c>
      <c r="F326" t="s">
        <v>264</v>
      </c>
      <c r="G326" t="s">
        <v>3521</v>
      </c>
      <c r="I326" t="str">
        <f t="shared" si="33"/>
        <v>N/A</v>
      </c>
      <c r="J326" t="str">
        <f t="shared" si="34"/>
        <v>(25M)</v>
      </c>
      <c r="K326" t="str">
        <f t="shared" si="35"/>
        <v>N/A</v>
      </c>
      <c r="L326" t="str">
        <f t="shared" si="36"/>
        <v>N/A</v>
      </c>
      <c r="M326" t="str">
        <f t="shared" si="37"/>
        <v>N/A</v>
      </c>
      <c r="N326" t="str">
        <f t="shared" si="38"/>
        <v>(67M)</v>
      </c>
    </row>
    <row r="327" spans="1:14" x14ac:dyDescent="0.3">
      <c r="A327" s="1">
        <v>15</v>
      </c>
      <c r="B327" t="s">
        <v>677</v>
      </c>
      <c r="C327" t="s">
        <v>3522</v>
      </c>
      <c r="D327" t="s">
        <v>3523</v>
      </c>
      <c r="E327" t="s">
        <v>3524</v>
      </c>
      <c r="F327" t="s">
        <v>3525</v>
      </c>
      <c r="G327" t="s">
        <v>3526</v>
      </c>
      <c r="I327" t="str">
        <f t="shared" si="33"/>
        <v>N/A</v>
      </c>
      <c r="J327" t="str">
        <f t="shared" si="34"/>
        <v>58000</v>
      </c>
      <c r="K327" t="str">
        <f t="shared" si="35"/>
        <v>136000</v>
      </c>
      <c r="L327" t="str">
        <f t="shared" si="36"/>
        <v>118000</v>
      </c>
      <c r="M327" t="str">
        <f t="shared" si="37"/>
        <v>187000</v>
      </c>
      <c r="N327" t="str">
        <f t="shared" si="38"/>
        <v>161000</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3522</v>
      </c>
      <c r="D329" t="s">
        <v>3523</v>
      </c>
      <c r="E329" t="s">
        <v>3524</v>
      </c>
      <c r="F329" t="s">
        <v>3525</v>
      </c>
      <c r="G329" t="s">
        <v>3526</v>
      </c>
      <c r="I329" t="str">
        <f t="shared" si="33"/>
        <v>N/A</v>
      </c>
      <c r="J329" t="str">
        <f t="shared" si="34"/>
        <v>58000</v>
      </c>
      <c r="K329" t="str">
        <f t="shared" si="35"/>
        <v>136000</v>
      </c>
      <c r="L329" t="str">
        <f t="shared" si="36"/>
        <v>118000</v>
      </c>
      <c r="M329" t="str">
        <f t="shared" si="37"/>
        <v>187000</v>
      </c>
      <c r="N329" t="str">
        <f t="shared" si="38"/>
        <v>161000</v>
      </c>
    </row>
    <row r="330" spans="1:14" x14ac:dyDescent="0.3">
      <c r="A330" s="1">
        <v>18</v>
      </c>
      <c r="B330" t="s">
        <v>683</v>
      </c>
      <c r="C330" t="s">
        <v>3527</v>
      </c>
      <c r="D330" t="s">
        <v>3528</v>
      </c>
      <c r="E330" t="s">
        <v>3529</v>
      </c>
      <c r="F330" t="s">
        <v>3530</v>
      </c>
      <c r="G330" t="s">
        <v>3531</v>
      </c>
      <c r="I330" t="str">
        <f t="shared" si="33"/>
        <v>N/A</v>
      </c>
      <c r="J330">
        <f t="shared" si="34"/>
        <v>22670000</v>
      </c>
      <c r="K330">
        <f t="shared" si="35"/>
        <v>91170000</v>
      </c>
      <c r="L330" t="str">
        <f t="shared" si="36"/>
        <v>(38.61M)</v>
      </c>
      <c r="M330">
        <f t="shared" si="37"/>
        <v>224570000</v>
      </c>
      <c r="N330" t="str">
        <f t="shared" si="38"/>
        <v>(27.3M)</v>
      </c>
    </row>
    <row r="331" spans="1:14" x14ac:dyDescent="0.3">
      <c r="A331" s="1">
        <v>19</v>
      </c>
      <c r="B331" t="s">
        <v>689</v>
      </c>
      <c r="C331" t="s">
        <v>264</v>
      </c>
      <c r="D331" t="s">
        <v>3532</v>
      </c>
      <c r="E331" t="s">
        <v>3533</v>
      </c>
      <c r="F331" t="s">
        <v>3534</v>
      </c>
      <c r="G331" t="s">
        <v>3535</v>
      </c>
      <c r="I331" t="str">
        <f t="shared" si="33"/>
        <v>N/A</v>
      </c>
      <c r="J331" t="str">
        <f t="shared" si="34"/>
        <v>N/A</v>
      </c>
      <c r="K331">
        <f t="shared" si="35"/>
        <v>3.0225</v>
      </c>
      <c r="L331">
        <f t="shared" si="36"/>
        <v>-1.4235</v>
      </c>
      <c r="M331">
        <f t="shared" si="37"/>
        <v>6.8163</v>
      </c>
      <c r="N331">
        <f t="shared" si="38"/>
        <v>-1.1215999999999999</v>
      </c>
    </row>
    <row r="332" spans="1:14" x14ac:dyDescent="0.3">
      <c r="A332" s="1">
        <v>20</v>
      </c>
      <c r="B332" t="s">
        <v>2337</v>
      </c>
      <c r="C332" t="s">
        <v>3536</v>
      </c>
      <c r="D332" t="s">
        <v>3537</v>
      </c>
      <c r="E332" t="s">
        <v>3538</v>
      </c>
      <c r="F332" t="s">
        <v>3539</v>
      </c>
      <c r="G332" t="s">
        <v>3540</v>
      </c>
      <c r="I332" t="str">
        <f t="shared" si="33"/>
        <v>N/A</v>
      </c>
      <c r="J332">
        <f t="shared" si="34"/>
        <v>0.34460000000000002</v>
      </c>
      <c r="K332">
        <f t="shared" si="35"/>
        <v>1.5055000000000001</v>
      </c>
      <c r="L332">
        <f t="shared" si="36"/>
        <v>-0.53039999999999998</v>
      </c>
      <c r="M332">
        <f t="shared" si="37"/>
        <v>3.2341000000000002</v>
      </c>
      <c r="N332">
        <f t="shared" si="38"/>
        <v>-0.36200000000000004</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264</v>
      </c>
      <c r="E334" t="s">
        <v>696</v>
      </c>
      <c r="F334" t="s">
        <v>696</v>
      </c>
      <c r="G334" t="s">
        <v>696</v>
      </c>
      <c r="I334" t="str">
        <f t="shared" si="33"/>
        <v>N/A</v>
      </c>
      <c r="J334" t="str">
        <f t="shared" si="34"/>
        <v>0</v>
      </c>
      <c r="K334" t="str">
        <f t="shared" si="35"/>
        <v>N/A</v>
      </c>
      <c r="L334" t="str">
        <f t="shared" si="36"/>
        <v>0</v>
      </c>
      <c r="M334" t="str">
        <f t="shared" si="37"/>
        <v>0</v>
      </c>
      <c r="N334" t="str">
        <f t="shared" si="38"/>
        <v>0</v>
      </c>
    </row>
    <row r="335" spans="1:14" x14ac:dyDescent="0.3">
      <c r="A335" s="1">
        <v>23</v>
      </c>
      <c r="B335" t="s">
        <v>697</v>
      </c>
      <c r="C335" t="s">
        <v>3541</v>
      </c>
      <c r="D335" t="s">
        <v>3542</v>
      </c>
      <c r="E335" t="s">
        <v>3543</v>
      </c>
      <c r="F335" t="s">
        <v>3544</v>
      </c>
      <c r="G335" t="s">
        <v>3545</v>
      </c>
      <c r="I335" t="str">
        <f t="shared" si="33"/>
        <v>N/A</v>
      </c>
      <c r="J335" t="str">
        <f t="shared" si="34"/>
        <v>(101.39M)</v>
      </c>
      <c r="K335">
        <f t="shared" si="35"/>
        <v>75420000</v>
      </c>
      <c r="L335" t="str">
        <f t="shared" si="36"/>
        <v>(62.41M)</v>
      </c>
      <c r="M335" t="str">
        <f t="shared" si="37"/>
        <v>(15.02M)</v>
      </c>
      <c r="N335">
        <f t="shared" si="38"/>
        <v>22460000</v>
      </c>
    </row>
    <row r="336" spans="1:14" x14ac:dyDescent="0.3">
      <c r="A336" s="1">
        <v>24</v>
      </c>
      <c r="B336" t="s">
        <v>703</v>
      </c>
      <c r="C336" t="s">
        <v>3546</v>
      </c>
      <c r="D336" t="s">
        <v>3547</v>
      </c>
      <c r="E336" t="s">
        <v>3548</v>
      </c>
      <c r="F336" t="s">
        <v>3549</v>
      </c>
      <c r="G336" t="s">
        <v>894</v>
      </c>
      <c r="I336" t="str">
        <f t="shared" si="33"/>
        <v>N/A</v>
      </c>
      <c r="J336">
        <f t="shared" si="34"/>
        <v>19590000</v>
      </c>
      <c r="K336">
        <f t="shared" si="35"/>
        <v>20240000</v>
      </c>
      <c r="L336">
        <f t="shared" si="36"/>
        <v>16520000</v>
      </c>
      <c r="M336">
        <f t="shared" si="37"/>
        <v>22260000</v>
      </c>
      <c r="N336">
        <f t="shared" si="38"/>
        <v>24410000</v>
      </c>
    </row>
    <row r="337" spans="1:14" x14ac:dyDescent="0.3">
      <c r="A337" s="1">
        <v>25</v>
      </c>
      <c r="B337" t="s">
        <v>709</v>
      </c>
      <c r="C337" t="s">
        <v>264</v>
      </c>
      <c r="D337" t="s">
        <v>3550</v>
      </c>
      <c r="E337" t="s">
        <v>3551</v>
      </c>
      <c r="F337" t="s">
        <v>3552</v>
      </c>
      <c r="G337" t="s">
        <v>3553</v>
      </c>
      <c r="I337" t="str">
        <f t="shared" si="33"/>
        <v>N/A</v>
      </c>
      <c r="J337" t="str">
        <f t="shared" si="34"/>
        <v>N/A</v>
      </c>
      <c r="K337">
        <f t="shared" si="35"/>
        <v>3.3599999999999998E-2</v>
      </c>
      <c r="L337">
        <f t="shared" si="36"/>
        <v>-0.18379999999999999</v>
      </c>
      <c r="M337">
        <f t="shared" si="37"/>
        <v>0.34750000000000003</v>
      </c>
      <c r="N337">
        <f t="shared" si="38"/>
        <v>9.6199999999999994E-2</v>
      </c>
    </row>
    <row r="338" spans="1:14" x14ac:dyDescent="0.3">
      <c r="A338" s="1">
        <v>26</v>
      </c>
      <c r="B338" t="s">
        <v>714</v>
      </c>
      <c r="C338" t="s">
        <v>264</v>
      </c>
      <c r="D338" t="s">
        <v>264</v>
      </c>
      <c r="E338" t="s">
        <v>264</v>
      </c>
      <c r="F338" t="s">
        <v>264</v>
      </c>
      <c r="G338" t="s">
        <v>216</v>
      </c>
      <c r="I338" t="str">
        <f t="shared" si="33"/>
        <v>N/A</v>
      </c>
      <c r="J338" t="str">
        <f t="shared" si="34"/>
        <v>N/A</v>
      </c>
      <c r="K338" t="str">
        <f t="shared" si="35"/>
        <v>N/A</v>
      </c>
      <c r="L338" t="str">
        <f t="shared" si="36"/>
        <v>N/A</v>
      </c>
      <c r="M338" t="str">
        <f t="shared" si="37"/>
        <v>N/A</v>
      </c>
      <c r="N338">
        <f t="shared" si="38"/>
        <v>4.2599999999999999E-2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3554</v>
      </c>
      <c r="C340" t="s">
        <v>3555</v>
      </c>
      <c r="I340" t="str">
        <f t="shared" si="33"/>
        <v>N/A</v>
      </c>
      <c r="J340" t="str">
        <f t="shared" si="34"/>
        <v>Opus Bank</v>
      </c>
      <c r="K340">
        <f t="shared" si="35"/>
        <v>0</v>
      </c>
      <c r="L340">
        <f t="shared" si="36"/>
        <v>0</v>
      </c>
      <c r="M340">
        <f t="shared" si="37"/>
        <v>0</v>
      </c>
      <c r="N340">
        <f t="shared" si="38"/>
        <v>0</v>
      </c>
    </row>
    <row r="341" spans="1:14" x14ac:dyDescent="0.3">
      <c r="A341" s="1">
        <v>1</v>
      </c>
      <c r="B341" t="s">
        <v>3556</v>
      </c>
      <c r="C341" t="s">
        <v>3557</v>
      </c>
      <c r="I341" t="str">
        <f t="shared" si="33"/>
        <v>N/A</v>
      </c>
      <c r="J341" t="str">
        <f t="shared" si="34"/>
        <v>Penns Woods Bancorp</v>
      </c>
      <c r="K341">
        <f t="shared" si="35"/>
        <v>0</v>
      </c>
      <c r="L341">
        <f t="shared" si="36"/>
        <v>0</v>
      </c>
      <c r="M341">
        <f t="shared" si="37"/>
        <v>0</v>
      </c>
      <c r="N341">
        <f t="shared" si="38"/>
        <v>0</v>
      </c>
    </row>
    <row r="342" spans="1:14" x14ac:dyDescent="0.3">
      <c r="A342" s="1">
        <v>2</v>
      </c>
      <c r="B342" t="s">
        <v>2356</v>
      </c>
      <c r="C342" t="s">
        <v>2357</v>
      </c>
      <c r="I342" t="str">
        <f t="shared" si="33"/>
        <v>N/A</v>
      </c>
      <c r="J342" t="str">
        <f t="shared" si="34"/>
        <v>American National</v>
      </c>
      <c r="K342">
        <f t="shared" si="35"/>
        <v>0</v>
      </c>
      <c r="L342">
        <f t="shared" si="36"/>
        <v>0</v>
      </c>
      <c r="M342">
        <f t="shared" si="37"/>
        <v>0</v>
      </c>
      <c r="N342">
        <f t="shared" si="38"/>
        <v>0</v>
      </c>
    </row>
    <row r="343" spans="1:14" x14ac:dyDescent="0.3">
      <c r="A343" s="1">
        <v>3</v>
      </c>
      <c r="B343" t="s">
        <v>2358</v>
      </c>
      <c r="C343" t="s">
        <v>2359</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2360</v>
      </c>
      <c r="C344" t="s">
        <v>2361</v>
      </c>
      <c r="I344" t="str">
        <f t="shared" si="33"/>
        <v>N/A</v>
      </c>
      <c r="J344" t="str">
        <f t="shared" si="34"/>
        <v>Access National</v>
      </c>
      <c r="K344">
        <f t="shared" si="35"/>
        <v>0</v>
      </c>
      <c r="L344">
        <f t="shared" si="36"/>
        <v>0</v>
      </c>
      <c r="M344">
        <f t="shared" si="37"/>
        <v>0</v>
      </c>
      <c r="N344">
        <f t="shared" si="38"/>
        <v>0</v>
      </c>
    </row>
    <row r="345" spans="1:14" x14ac:dyDescent="0.3">
      <c r="A345" s="1">
        <v>5</v>
      </c>
      <c r="B345" t="s">
        <v>2362</v>
      </c>
      <c r="C345" t="s">
        <v>2363</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3558</v>
      </c>
      <c r="I348" t="str">
        <f t="shared" si="33"/>
        <v>N/A</v>
      </c>
      <c r="J348">
        <f t="shared" si="34"/>
        <v>867360000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3559</v>
      </c>
      <c r="I350" t="str">
        <f t="shared" si="33"/>
        <v>N/A</v>
      </c>
      <c r="J350" t="str">
        <f t="shared" si="34"/>
        <v>456.86</v>
      </c>
      <c r="K350">
        <f t="shared" si="35"/>
        <v>0</v>
      </c>
      <c r="L350">
        <f t="shared" si="36"/>
        <v>0</v>
      </c>
      <c r="M350">
        <f t="shared" si="37"/>
        <v>0</v>
      </c>
      <c r="N350">
        <f t="shared" si="38"/>
        <v>0</v>
      </c>
    </row>
    <row r="351" spans="1:14" x14ac:dyDescent="0.3">
      <c r="A351" s="1">
        <v>3</v>
      </c>
      <c r="B351" t="s">
        <v>128</v>
      </c>
      <c r="C351" t="s">
        <v>3560</v>
      </c>
      <c r="I351" t="str">
        <f t="shared" si="33"/>
        <v>N/A</v>
      </c>
      <c r="J351" t="str">
        <f t="shared" si="34"/>
        <v>12.73</v>
      </c>
      <c r="K351">
        <f t="shared" si="35"/>
        <v>0</v>
      </c>
      <c r="L351">
        <f t="shared" si="36"/>
        <v>0</v>
      </c>
      <c r="M351">
        <f t="shared" si="37"/>
        <v>0</v>
      </c>
      <c r="N351">
        <f t="shared" si="38"/>
        <v>0</v>
      </c>
    </row>
    <row r="352" spans="1:14" x14ac:dyDescent="0.3">
      <c r="A352" s="1">
        <v>4</v>
      </c>
      <c r="B352" t="s">
        <v>130</v>
      </c>
      <c r="C352" t="s">
        <v>3068</v>
      </c>
      <c r="I352" t="str">
        <f t="shared" si="33"/>
        <v>N/A</v>
      </c>
      <c r="J352" t="str">
        <f t="shared" si="34"/>
        <v>0.79</v>
      </c>
      <c r="K352">
        <f t="shared" si="35"/>
        <v>0</v>
      </c>
      <c r="L352">
        <f t="shared" si="36"/>
        <v>0</v>
      </c>
      <c r="M352">
        <f t="shared" si="37"/>
        <v>0</v>
      </c>
      <c r="N352">
        <f t="shared" si="38"/>
        <v>0</v>
      </c>
    </row>
    <row r="353" spans="1:14" x14ac:dyDescent="0.3">
      <c r="A353" s="1">
        <v>5</v>
      </c>
      <c r="B353" t="s">
        <v>132</v>
      </c>
      <c r="C353" t="s">
        <v>3561</v>
      </c>
      <c r="I353" t="str">
        <f t="shared" si="33"/>
        <v>N/A</v>
      </c>
      <c r="J353" t="str">
        <f t="shared" si="34"/>
        <v>4.77</v>
      </c>
      <c r="K353">
        <f t="shared" si="35"/>
        <v>0</v>
      </c>
      <c r="L353">
        <f t="shared" si="36"/>
        <v>0</v>
      </c>
      <c r="M353">
        <f t="shared" si="37"/>
        <v>0</v>
      </c>
      <c r="N353">
        <f t="shared" si="38"/>
        <v>0</v>
      </c>
    </row>
    <row r="354" spans="1:14" x14ac:dyDescent="0.3">
      <c r="A354" s="1">
        <v>6</v>
      </c>
      <c r="B354" t="s">
        <v>134</v>
      </c>
      <c r="C354" t="s">
        <v>3562</v>
      </c>
      <c r="I354" t="str">
        <f t="shared" si="33"/>
        <v>N/A</v>
      </c>
      <c r="J354" t="str">
        <f t="shared" si="34"/>
        <v>0.88</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1173</v>
      </c>
      <c r="I359" t="str">
        <f t="shared" si="33"/>
        <v>N/A</v>
      </c>
      <c r="J359">
        <f t="shared" si="34"/>
        <v>196770000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3563</v>
      </c>
      <c r="I361" t="str">
        <f t="shared" si="33"/>
        <v>N/A</v>
      </c>
      <c r="J361" t="str">
        <f t="shared" si="34"/>
        <v>16.30</v>
      </c>
      <c r="K361">
        <f t="shared" si="35"/>
        <v>0</v>
      </c>
      <c r="L361">
        <f t="shared" si="36"/>
        <v>0</v>
      </c>
      <c r="M361">
        <f t="shared" si="37"/>
        <v>0</v>
      </c>
      <c r="N361">
        <f t="shared" si="38"/>
        <v>0</v>
      </c>
    </row>
    <row r="362" spans="1:14" x14ac:dyDescent="0.3">
      <c r="A362" s="1">
        <v>3</v>
      </c>
      <c r="B362" t="s">
        <v>128</v>
      </c>
      <c r="I362" t="str">
        <f t="shared" si="33"/>
        <v>N/A</v>
      </c>
      <c r="J362">
        <f t="shared" si="34"/>
        <v>0</v>
      </c>
      <c r="K362">
        <f t="shared" si="35"/>
        <v>0</v>
      </c>
      <c r="L362">
        <f t="shared" si="36"/>
        <v>0</v>
      </c>
      <c r="M362">
        <f t="shared" si="37"/>
        <v>0</v>
      </c>
      <c r="N362">
        <f t="shared" si="38"/>
        <v>0</v>
      </c>
    </row>
    <row r="363" spans="1:14" x14ac:dyDescent="0.3">
      <c r="A363" s="1">
        <v>4</v>
      </c>
      <c r="B363" t="s">
        <v>130</v>
      </c>
      <c r="I363" t="str">
        <f t="shared" si="33"/>
        <v>N/A</v>
      </c>
      <c r="J363">
        <f t="shared" si="34"/>
        <v>0</v>
      </c>
      <c r="K363">
        <f t="shared" si="35"/>
        <v>0</v>
      </c>
      <c r="L363">
        <f t="shared" si="36"/>
        <v>0</v>
      </c>
      <c r="M363">
        <f t="shared" si="37"/>
        <v>0</v>
      </c>
      <c r="N363">
        <f t="shared" si="38"/>
        <v>0</v>
      </c>
    </row>
    <row r="364" spans="1:14" x14ac:dyDescent="0.3">
      <c r="A364" s="1">
        <v>5</v>
      </c>
      <c r="B364" t="s">
        <v>132</v>
      </c>
      <c r="C364" t="s">
        <v>3279</v>
      </c>
      <c r="I364" t="str">
        <f t="shared" si="33"/>
        <v>N/A</v>
      </c>
      <c r="J364" t="str">
        <f t="shared" si="34"/>
        <v>3.81</v>
      </c>
      <c r="K364">
        <f t="shared" si="35"/>
        <v>0</v>
      </c>
      <c r="L364">
        <f t="shared" si="36"/>
        <v>0</v>
      </c>
      <c r="M364">
        <f t="shared" si="37"/>
        <v>0</v>
      </c>
      <c r="N364">
        <f t="shared" si="38"/>
        <v>0</v>
      </c>
    </row>
    <row r="365" spans="1:14" x14ac:dyDescent="0.3">
      <c r="A365" s="1">
        <v>6</v>
      </c>
      <c r="B365" t="s">
        <v>134</v>
      </c>
      <c r="C365" t="s">
        <v>3564</v>
      </c>
      <c r="I365" t="str">
        <f t="shared" si="33"/>
        <v>N/A</v>
      </c>
      <c r="J365" t="str">
        <f t="shared" si="34"/>
        <v>1.41</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2368</v>
      </c>
      <c r="I370" t="str">
        <f t="shared" si="33"/>
        <v>N/A</v>
      </c>
      <c r="J370">
        <f t="shared" si="34"/>
        <v>316180000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2369</v>
      </c>
      <c r="I372" t="str">
        <f t="shared" si="33"/>
        <v>N/A</v>
      </c>
      <c r="J372" t="str">
        <f t="shared" si="34"/>
        <v>19.47</v>
      </c>
      <c r="K372">
        <f t="shared" si="35"/>
        <v>0</v>
      </c>
      <c r="L372">
        <f t="shared" si="36"/>
        <v>0</v>
      </c>
      <c r="M372">
        <f t="shared" si="37"/>
        <v>0</v>
      </c>
      <c r="N372">
        <f t="shared" si="38"/>
        <v>0</v>
      </c>
    </row>
    <row r="373" spans="1:14" x14ac:dyDescent="0.3">
      <c r="A373" s="1">
        <v>3</v>
      </c>
      <c r="B373" t="s">
        <v>128</v>
      </c>
      <c r="C373" t="s">
        <v>2370</v>
      </c>
      <c r="I373" t="str">
        <f t="shared" si="33"/>
        <v>N/A</v>
      </c>
      <c r="J373" t="str">
        <f t="shared" si="34"/>
        <v>15.51</v>
      </c>
      <c r="K373">
        <f t="shared" si="35"/>
        <v>0</v>
      </c>
      <c r="L373">
        <f t="shared" si="36"/>
        <v>0</v>
      </c>
      <c r="M373">
        <f t="shared" si="37"/>
        <v>0</v>
      </c>
      <c r="N373">
        <f t="shared" si="38"/>
        <v>0</v>
      </c>
    </row>
    <row r="374" spans="1:14" x14ac:dyDescent="0.3">
      <c r="A374" s="1">
        <v>4</v>
      </c>
      <c r="B374" t="s">
        <v>130</v>
      </c>
      <c r="C374" t="s">
        <v>2371</v>
      </c>
      <c r="I374" t="str">
        <f t="shared" si="33"/>
        <v>N/A</v>
      </c>
      <c r="J374" t="str">
        <f t="shared" si="34"/>
        <v>4.52</v>
      </c>
      <c r="K374">
        <f t="shared" si="35"/>
        <v>0</v>
      </c>
      <c r="L374">
        <f t="shared" si="36"/>
        <v>0</v>
      </c>
      <c r="M374">
        <f t="shared" si="37"/>
        <v>0</v>
      </c>
      <c r="N374">
        <f t="shared" si="38"/>
        <v>0</v>
      </c>
    </row>
    <row r="375" spans="1:14" x14ac:dyDescent="0.3">
      <c r="A375" s="1">
        <v>5</v>
      </c>
      <c r="B375" t="s">
        <v>132</v>
      </c>
      <c r="C375" t="s">
        <v>2372</v>
      </c>
      <c r="I375" t="str">
        <f t="shared" si="33"/>
        <v>N/A</v>
      </c>
      <c r="J375" t="str">
        <f t="shared" si="34"/>
        <v>4.99</v>
      </c>
      <c r="K375">
        <f t="shared" si="35"/>
        <v>0</v>
      </c>
      <c r="L375">
        <f t="shared" si="36"/>
        <v>0</v>
      </c>
      <c r="M375">
        <f t="shared" si="37"/>
        <v>0</v>
      </c>
      <c r="N375">
        <f t="shared" si="38"/>
        <v>0</v>
      </c>
    </row>
    <row r="376" spans="1:14" x14ac:dyDescent="0.3">
      <c r="A376" s="1">
        <v>6</v>
      </c>
      <c r="B376" t="s">
        <v>134</v>
      </c>
      <c r="C376" t="s">
        <v>2373</v>
      </c>
      <c r="I376" t="str">
        <f t="shared" si="33"/>
        <v>N/A</v>
      </c>
      <c r="J376" t="str">
        <f t="shared" si="34"/>
        <v>1.55</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2374</v>
      </c>
      <c r="I381" t="str">
        <f t="shared" si="39"/>
        <v>N/A</v>
      </c>
      <c r="J381">
        <f t="shared" si="40"/>
        <v>90150000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2375</v>
      </c>
      <c r="I383" t="str">
        <f t="shared" si="39"/>
        <v>N/A</v>
      </c>
      <c r="J383" t="str">
        <f t="shared" si="40"/>
        <v>14.95</v>
      </c>
      <c r="K383">
        <f t="shared" si="41"/>
        <v>0</v>
      </c>
      <c r="L383">
        <f t="shared" si="42"/>
        <v>0</v>
      </c>
      <c r="M383">
        <f t="shared" si="43"/>
        <v>0</v>
      </c>
      <c r="N383">
        <f t="shared" si="44"/>
        <v>0</v>
      </c>
    </row>
    <row r="384" spans="1:14" x14ac:dyDescent="0.3">
      <c r="A384" s="1">
        <v>3</v>
      </c>
      <c r="B384" t="s">
        <v>128</v>
      </c>
      <c r="C384" t="s">
        <v>2376</v>
      </c>
      <c r="I384" t="str">
        <f t="shared" si="39"/>
        <v>N/A</v>
      </c>
      <c r="J384" t="str">
        <f t="shared" si="40"/>
        <v>16.03</v>
      </c>
      <c r="K384">
        <f t="shared" si="41"/>
        <v>0</v>
      </c>
      <c r="L384">
        <f t="shared" si="42"/>
        <v>0</v>
      </c>
      <c r="M384">
        <f t="shared" si="43"/>
        <v>0</v>
      </c>
      <c r="N384">
        <f t="shared" si="44"/>
        <v>0</v>
      </c>
    </row>
    <row r="385" spans="1:14" x14ac:dyDescent="0.3">
      <c r="A385" s="1">
        <v>4</v>
      </c>
      <c r="B385" t="s">
        <v>130</v>
      </c>
      <c r="C385" t="s">
        <v>2377</v>
      </c>
      <c r="I385" t="str">
        <f t="shared" si="39"/>
        <v>N/A</v>
      </c>
      <c r="J385" t="str">
        <f t="shared" si="40"/>
        <v>1.18</v>
      </c>
      <c r="K385">
        <f t="shared" si="41"/>
        <v>0</v>
      </c>
      <c r="L385">
        <f t="shared" si="42"/>
        <v>0</v>
      </c>
      <c r="M385">
        <f t="shared" si="43"/>
        <v>0</v>
      </c>
      <c r="N385">
        <f t="shared" si="44"/>
        <v>0</v>
      </c>
    </row>
    <row r="386" spans="1:14" x14ac:dyDescent="0.3">
      <c r="A386" s="1">
        <v>5</v>
      </c>
      <c r="B386" t="s">
        <v>132</v>
      </c>
      <c r="C386" t="s">
        <v>2378</v>
      </c>
      <c r="I386" t="str">
        <f t="shared" si="39"/>
        <v>N/A</v>
      </c>
      <c r="J386" t="str">
        <f t="shared" si="40"/>
        <v>3.91</v>
      </c>
      <c r="K386">
        <f t="shared" si="41"/>
        <v>0</v>
      </c>
      <c r="L386">
        <f t="shared" si="42"/>
        <v>0</v>
      </c>
      <c r="M386">
        <f t="shared" si="43"/>
        <v>0</v>
      </c>
      <c r="N386">
        <f t="shared" si="44"/>
        <v>0</v>
      </c>
    </row>
    <row r="387" spans="1:14" x14ac:dyDescent="0.3">
      <c r="A387" s="1">
        <v>6</v>
      </c>
      <c r="B387" t="s">
        <v>134</v>
      </c>
      <c r="C387" t="s">
        <v>2379</v>
      </c>
      <c r="I387" t="str">
        <f t="shared" si="39"/>
        <v>N/A</v>
      </c>
      <c r="J387" t="str">
        <f t="shared" si="40"/>
        <v>1.08</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3565</v>
      </c>
    </row>
    <row r="501" spans="3:3" x14ac:dyDescent="0.3">
      <c r="C501" t="s">
        <v>3566</v>
      </c>
    </row>
    <row r="502" spans="3:3" x14ac:dyDescent="0.3">
      <c r="C502" t="s">
        <v>3567</v>
      </c>
    </row>
    <row r="503" spans="3:3" x14ac:dyDescent="0.3">
      <c r="C503" t="s">
        <v>3568</v>
      </c>
    </row>
    <row r="504" spans="3:3" x14ac:dyDescent="0.3">
      <c r="C504" t="s">
        <v>755</v>
      </c>
    </row>
    <row r="505" spans="3:3" x14ac:dyDescent="0.3">
      <c r="C505" t="s">
        <v>3569</v>
      </c>
    </row>
    <row r="506" spans="3:3" x14ac:dyDescent="0.3">
      <c r="C506" t="s">
        <v>749</v>
      </c>
    </row>
    <row r="507" spans="3:3" x14ac:dyDescent="0.3">
      <c r="C507" t="s">
        <v>753</v>
      </c>
    </row>
    <row r="508" spans="3:3" x14ac:dyDescent="0.3">
      <c r="C508" t="s">
        <v>3570</v>
      </c>
    </row>
    <row r="509" spans="3:3" x14ac:dyDescent="0.3">
      <c r="C509" t="s">
        <v>755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334" workbookViewId="0">
      <selection activeCell="K14" sqref="K14"/>
    </sheetView>
  </sheetViews>
  <sheetFormatPr defaultRowHeight="14.4" x14ac:dyDescent="0.3"/>
  <cols>
    <col min="1" max="1" width="0" hidden="1" customWidth="1"/>
    <col min="2" max="7" width="20.6640625" customWidth="1"/>
  </cols>
  <sheetData>
    <row r="1" spans="1:16" x14ac:dyDescent="0.3">
      <c r="B1" t="s">
        <v>0</v>
      </c>
      <c r="C1" t="s">
        <v>3571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C&amp;F Financial</v>
      </c>
    </row>
    <row r="2" spans="1:16" x14ac:dyDescent="0.3">
      <c r="B2" t="s">
        <v>2</v>
      </c>
      <c r="C2" t="s">
        <v>3572</v>
      </c>
      <c r="K2" t="str">
        <f>LEFT(C1,FIND("(",C1) - 2)</f>
        <v>C&amp;F Financial Corporation</v>
      </c>
    </row>
    <row r="3" spans="1:16" x14ac:dyDescent="0.3">
      <c r="J3">
        <f ca="1">RANDBETWEEN(1,6)</f>
        <v>4</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$49.35, up .61%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$49.35, up .61% after opening up a fraction over yesterday's closing price</v>
      </c>
    </row>
    <row r="5" spans="1:16" x14ac:dyDescent="0.3">
      <c r="J5">
        <f ca="1">RANDBETWEEN(1,2)</f>
        <v>2</v>
      </c>
      <c r="K5" t="str">
        <f>"The one year target estimate for " &amp; D1 &amp; " is " &amp; TEXT(C23,"$####.00")</f>
        <v>The one year target estimate for C&amp;F Financial is $.00</v>
      </c>
      <c r="L5" t="str">
        <f>D1 &amp; " is expected to be trading at " &amp; TEXT(C23, "$####.00") &amp; ", based on target estimates"</f>
        <v>C&amp;F Financial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3573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3574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3575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3576</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3577</v>
      </c>
      <c r="K11" t="str">
        <f>IF(B145="Interest Income",U42, K42)</f>
        <v>C&amp;F Financial has managed to increase interest income, net interest income, net loans, total assets, and retained earnings each year since 2012</v>
      </c>
    </row>
    <row r="12" spans="1:16" x14ac:dyDescent="0.3">
      <c r="A12" s="1">
        <v>5</v>
      </c>
      <c r="B12" t="s">
        <v>15</v>
      </c>
      <c r="C12" t="s">
        <v>3578</v>
      </c>
      <c r="D12" t="str">
        <f>LEFT(C12,FIND("-",C12)-2)</f>
        <v>40.01</v>
      </c>
      <c r="E12" t="str">
        <f>TRIM(RIGHT(C12,FIND("-",C12)-1))</f>
        <v>53.40</v>
      </c>
      <c r="K12" t="str">
        <f ca="1">D78</f>
        <v>Inconclusive</v>
      </c>
    </row>
    <row r="13" spans="1:16" x14ac:dyDescent="0.3">
      <c r="A13" s="1">
        <v>6</v>
      </c>
      <c r="B13" t="s">
        <v>17</v>
      </c>
      <c r="C13" t="s">
        <v>3579</v>
      </c>
      <c r="K13" t="str">
        <f ca="1">D89</f>
        <v>There are some indications that C&amp;F Financial may be undervalued. The company has a lower trailing p/e, price/sales, and price/book than the comparable average</v>
      </c>
    </row>
    <row r="14" spans="1:16" x14ac:dyDescent="0.3">
      <c r="A14" s="1">
        <v>7</v>
      </c>
      <c r="B14" t="s">
        <v>19</v>
      </c>
      <c r="C14" t="s">
        <v>3580</v>
      </c>
      <c r="K14" t="s">
        <v>12263</v>
      </c>
    </row>
    <row r="15" spans="1:16" x14ac:dyDescent="0.3">
      <c r="K15" t="s">
        <v>12262</v>
      </c>
    </row>
    <row r="16" spans="1:16" x14ac:dyDescent="0.3">
      <c r="A16" s="1">
        <v>0</v>
      </c>
      <c r="B16" t="s">
        <v>21</v>
      </c>
      <c r="C16" t="s">
        <v>3581</v>
      </c>
    </row>
    <row r="17" spans="1:23" x14ac:dyDescent="0.3">
      <c r="A17" s="1">
        <v>1</v>
      </c>
      <c r="B17" t="s">
        <v>23</v>
      </c>
      <c r="C17" t="s">
        <v>768</v>
      </c>
      <c r="K17" t="str">
        <f ca="1">K2 &amp; IF(J3=1, K3,IF(J3=2,L3,IF(J3=3,M3,IF(J3=4,N3,IF(J3=5,O3,IF(J3=6,P3)))))) &amp; ". " &amp; IF(J4=1,K4,IF(J4=2,L4)) &amp; ". " &amp; IF(J5=1,K5,IF(J5=2,L5)) &amp; K6 &amp; ". " &amp; K7 &amp; ". " &amp; K8 &amp; ". " &amp; K9 &amp; "."</f>
        <v>C&amp;F Financial Corporation reports earnings between Jul 24, 2017 and Jul 28, 2017. The stock is currently trading at $49.35, up .61% after opening up slightly over yesterday's close. C&amp;F Financial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3582</v>
      </c>
    </row>
    <row r="19" spans="1:23" x14ac:dyDescent="0.3">
      <c r="A19" s="1">
        <v>3</v>
      </c>
      <c r="B19" t="s">
        <v>27</v>
      </c>
      <c r="C19" t="s">
        <v>3583</v>
      </c>
    </row>
    <row r="20" spans="1:23" x14ac:dyDescent="0.3">
      <c r="A20" s="1">
        <v>4</v>
      </c>
      <c r="B20" t="s">
        <v>29</v>
      </c>
      <c r="C20" t="s">
        <v>771</v>
      </c>
    </row>
    <row r="21" spans="1:23" x14ac:dyDescent="0.3">
      <c r="A21" s="1">
        <v>5</v>
      </c>
      <c r="B21" t="s">
        <v>31</v>
      </c>
      <c r="C21" t="s">
        <v>3584</v>
      </c>
    </row>
    <row r="22" spans="1:23" x14ac:dyDescent="0.3">
      <c r="A22" s="1">
        <v>6</v>
      </c>
      <c r="B22" t="s">
        <v>33</v>
      </c>
      <c r="C22" t="s">
        <v>3585</v>
      </c>
      <c r="J22">
        <f>IF(K22 &lt;&gt; "",1, 0)</f>
        <v>1</v>
      </c>
      <c r="K22" t="str">
        <f>IF(I145="pos_trend","Revenue","")</f>
        <v>Revenue</v>
      </c>
      <c r="L22" t="str">
        <f t="shared" ref="L22:L38" si="0">IF(EXACT(K22,UPPER(K22)),K22,LOWER(K22))</f>
        <v>revenue</v>
      </c>
      <c r="M22" t="str">
        <f>L22</f>
        <v>revenue</v>
      </c>
      <c r="T22">
        <f>IF(U22 &lt;&gt; "",1, 0)</f>
        <v>1</v>
      </c>
      <c r="U22" t="str">
        <f>IF(AND(B145 = "Interest Income",I145="pos_trend"), "Interest Income","")</f>
        <v>Interest Income</v>
      </c>
      <c r="V22" t="str">
        <f t="shared" ref="V22:V38" si="1">IF(EXACT(U22,UPPER(U22)),U22,LOWER(U22))</f>
        <v>interest income</v>
      </c>
      <c r="W22" t="str">
        <f>V22</f>
        <v>interest income</v>
      </c>
    </row>
    <row r="23" spans="1:23" x14ac:dyDescent="0.3">
      <c r="A23" s="1">
        <v>7</v>
      </c>
      <c r="B23" t="s">
        <v>35</v>
      </c>
      <c r="J23">
        <f>IF(K23 &lt;&gt; "",2, 0)</f>
        <v>2</v>
      </c>
      <c r="K23" t="str">
        <f>IF(I146="pos_trend",B146,"")</f>
        <v>Interest and Fees on Loans</v>
      </c>
      <c r="L23" t="str">
        <f t="shared" si="0"/>
        <v>interest and fees on loans</v>
      </c>
      <c r="M23" t="str">
        <f t="shared" ref="M23:M39" si="2">IF(L23&lt;&gt;"", M22 &amp; ", " &amp; L23,M22)</f>
        <v>revenue, interest and fees on loans</v>
      </c>
      <c r="T23">
        <f>IF(U23 &lt;&gt; "",2, 0)</f>
        <v>0</v>
      </c>
      <c r="U23" t="str">
        <f>IF(I151="pos_trend",B151,"")</f>
        <v/>
      </c>
      <c r="V23" t="str">
        <f t="shared" si="1"/>
        <v/>
      </c>
      <c r="W23" t="str">
        <f t="shared" ref="W23:W39" si="3">IF(V23&lt;&gt;"", W22 &amp; ", " &amp; V23,W22)</f>
        <v>interest income</v>
      </c>
    </row>
    <row r="24" spans="1:23" x14ac:dyDescent="0.3">
      <c r="J24">
        <f>IF(K24 &lt;&gt; "",3, 0)</f>
        <v>0</v>
      </c>
      <c r="K24" t="str">
        <f>IF(I153="pos_trend",B153,"")</f>
        <v/>
      </c>
      <c r="L24" t="str">
        <f t="shared" si="0"/>
        <v/>
      </c>
      <c r="M24" t="str">
        <f t="shared" si="2"/>
        <v>revenue, interest and fees on loans</v>
      </c>
      <c r="T24">
        <f>IF(U24 &lt;&gt; "",3, 0)</f>
        <v>3</v>
      </c>
      <c r="U24" t="str">
        <f>IF(I161="pos_trend",B161,"")</f>
        <v>Net Interest Income</v>
      </c>
      <c r="V24" t="str">
        <f t="shared" si="1"/>
        <v>net interest income</v>
      </c>
      <c r="W24" t="str">
        <f t="shared" si="3"/>
        <v>interest income, net interest income</v>
      </c>
    </row>
    <row r="25" spans="1:23" x14ac:dyDescent="0.3">
      <c r="J25">
        <f>IF(K25 &lt;&gt; "",4, 0)</f>
        <v>0</v>
      </c>
      <c r="K25" t="str">
        <f>IF(I154="pos_trend",B154,"")</f>
        <v/>
      </c>
      <c r="L25" t="str">
        <f t="shared" si="0"/>
        <v/>
      </c>
      <c r="M25" t="str">
        <f t="shared" si="2"/>
        <v>revenue, interest and fees on loans</v>
      </c>
      <c r="T25">
        <f>IF(U25 &lt;&gt; "",4, 0)</f>
        <v>0</v>
      </c>
      <c r="U25" t="str">
        <f>IF(I162="pos_trend",B162,"")</f>
        <v/>
      </c>
      <c r="V25" t="str">
        <f t="shared" si="1"/>
        <v/>
      </c>
      <c r="W25" t="str">
        <f t="shared" si="3"/>
        <v>interest income, net interest income</v>
      </c>
    </row>
    <row r="26" spans="1:23" x14ac:dyDescent="0.3">
      <c r="B26" s="1" t="s">
        <v>37</v>
      </c>
      <c r="C26" s="1" t="s">
        <v>110</v>
      </c>
      <c r="D26" s="1" t="s">
        <v>112</v>
      </c>
      <c r="E26" s="1" t="s">
        <v>114</v>
      </c>
      <c r="F26" s="1" t="s">
        <v>116</v>
      </c>
      <c r="J26">
        <f>IF(K26 &lt;&gt; "",5, 0)</f>
        <v>0</v>
      </c>
      <c r="K26" t="str">
        <f>IF(I155="pos_trend",B155,"")</f>
        <v/>
      </c>
      <c r="L26" t="str">
        <f t="shared" si="0"/>
        <v/>
      </c>
      <c r="M26" t="str">
        <f t="shared" si="2"/>
        <v>revenue, interest and fees on loans</v>
      </c>
      <c r="T26">
        <f>IF(U26 &lt;&gt; "",5, 0)</f>
        <v>0</v>
      </c>
      <c r="U26" t="str">
        <f>IF(I167="pos_trend",B167,"")</f>
        <v/>
      </c>
      <c r="V26" t="str">
        <f t="shared" si="1"/>
        <v/>
      </c>
      <c r="W26" t="str">
        <f t="shared" si="3"/>
        <v>interest income, net interest income</v>
      </c>
    </row>
    <row r="27" spans="1:23" x14ac:dyDescent="0.3">
      <c r="A27" s="1">
        <v>0</v>
      </c>
      <c r="B27" t="s">
        <v>42</v>
      </c>
      <c r="J27">
        <f>IF(K27 &lt;&gt; "",6, 0)</f>
        <v>0</v>
      </c>
      <c r="K27" t="str">
        <f>IF(I172="pos_trend",B172,"")</f>
        <v/>
      </c>
      <c r="L27" t="str">
        <f t="shared" si="0"/>
        <v/>
      </c>
      <c r="M27" t="str">
        <f t="shared" si="2"/>
        <v>revenue, interest and fees on loans</v>
      </c>
      <c r="T27">
        <f>IF(U27 &lt;&gt; "",6, 0)</f>
        <v>0</v>
      </c>
      <c r="U27" t="str">
        <f>IF(I170="pos_trend",B170,"")</f>
        <v/>
      </c>
      <c r="V27" t="str">
        <f t="shared" si="1"/>
        <v/>
      </c>
      <c r="W27" t="str">
        <f t="shared" si="3"/>
        <v>interest income, net interest income</v>
      </c>
    </row>
    <row r="28" spans="1:23" x14ac:dyDescent="0.3">
      <c r="A28" s="1">
        <v>1</v>
      </c>
      <c r="B28" t="s">
        <v>43</v>
      </c>
      <c r="J28">
        <f>IF(K28 &lt;&gt; "",7, 0)</f>
        <v>0</v>
      </c>
      <c r="K28" t="str">
        <f>IF(I173="pos_trend",B173,"")</f>
        <v/>
      </c>
      <c r="L28" t="str">
        <f t="shared" si="0"/>
        <v/>
      </c>
      <c r="M28" t="str">
        <f t="shared" si="2"/>
        <v>revenue, interest and fees on loans</v>
      </c>
      <c r="T28">
        <f>IF(U28 &lt;&gt; "",7, 0)</f>
        <v>0</v>
      </c>
      <c r="U28" t="str">
        <f>IF(I171="pos_trend",B171,"")</f>
        <v/>
      </c>
      <c r="V28" t="str">
        <f t="shared" si="1"/>
        <v/>
      </c>
      <c r="W28" t="str">
        <f t="shared" si="3"/>
        <v>interest income, net interest income</v>
      </c>
    </row>
    <row r="29" spans="1:23" x14ac:dyDescent="0.3">
      <c r="A29" s="1">
        <v>2</v>
      </c>
      <c r="B29" t="s">
        <v>44</v>
      </c>
      <c r="J29">
        <f>IF(K29 &lt;&gt; "",8, 0)</f>
        <v>0</v>
      </c>
      <c r="K29" t="str">
        <f>IF(I174="pos_trend",B174,"")</f>
        <v/>
      </c>
      <c r="L29" t="str">
        <f t="shared" si="0"/>
        <v/>
      </c>
      <c r="M29" t="str">
        <f t="shared" si="2"/>
        <v>revenue, interest and fees on loans</v>
      </c>
      <c r="T29">
        <f>IF(U29 &lt;&gt; "",8, 0)</f>
        <v>0</v>
      </c>
      <c r="U29" t="str">
        <f>IF(I172="pos_trend",B172,"")</f>
        <v/>
      </c>
      <c r="V29" t="str">
        <f t="shared" si="1"/>
        <v/>
      </c>
      <c r="W29" t="str">
        <f t="shared" si="3"/>
        <v>interest income, net interest income</v>
      </c>
    </row>
    <row r="30" spans="1:23" x14ac:dyDescent="0.3">
      <c r="A30" s="1">
        <v>3</v>
      </c>
      <c r="B30" t="s">
        <v>45</v>
      </c>
      <c r="J30">
        <f>IF(K30 &lt;&gt; "",9, 0)</f>
        <v>0</v>
      </c>
      <c r="K30" t="str">
        <f>IF(I185="pos_trend",B185,"")</f>
        <v/>
      </c>
      <c r="L30" t="str">
        <f t="shared" si="0"/>
        <v/>
      </c>
      <c r="M30" t="str">
        <f t="shared" si="2"/>
        <v>revenue, interest and fees on loans</v>
      </c>
      <c r="T30">
        <f>IF(U30 &lt;&gt; "",9, 0)</f>
        <v>0</v>
      </c>
      <c r="U30" t="str">
        <f>IF(I178="pos_trend",B178,"")</f>
        <v/>
      </c>
      <c r="V30" t="str">
        <f t="shared" si="1"/>
        <v/>
      </c>
      <c r="W30" t="str">
        <f t="shared" si="3"/>
        <v>interest income, net interest income</v>
      </c>
    </row>
    <row r="31" spans="1:23" x14ac:dyDescent="0.3">
      <c r="A31" s="1">
        <v>4</v>
      </c>
      <c r="B31" t="s">
        <v>46</v>
      </c>
      <c r="J31">
        <f>IF(K31 &lt;&gt; "",10, 0)</f>
        <v>0</v>
      </c>
      <c r="K31" t="str">
        <f>IF(I186="pos_trend",B186,"")</f>
        <v/>
      </c>
      <c r="L31" t="str">
        <f t="shared" si="0"/>
        <v/>
      </c>
      <c r="M31" t="str">
        <f t="shared" si="2"/>
        <v>revenue, interest and fees on loans</v>
      </c>
      <c r="T31">
        <f>IF(U31 &lt;&gt; "",10, 0)</f>
        <v>0</v>
      </c>
      <c r="U31" t="str">
        <f>IF(I199="pos_trend",B199,"")</f>
        <v/>
      </c>
      <c r="V31" t="str">
        <f t="shared" si="1"/>
        <v/>
      </c>
      <c r="W31" t="str">
        <f t="shared" si="3"/>
        <v>interest income, net interest income</v>
      </c>
    </row>
    <row r="32" spans="1:23" x14ac:dyDescent="0.3">
      <c r="J32">
        <f>IF(K32 &lt;&gt; "",11, 0)</f>
        <v>0</v>
      </c>
      <c r="K32" t="str">
        <f>IF(I187="pos_trend",B187,"")</f>
        <v/>
      </c>
      <c r="L32" t="str">
        <f t="shared" si="0"/>
        <v/>
      </c>
      <c r="M32" t="str">
        <f t="shared" si="2"/>
        <v>revenue, interest and fees on loans</v>
      </c>
      <c r="T32">
        <f>IF(U32 &lt;&gt; "",11, 0)</f>
        <v>0</v>
      </c>
      <c r="U32" t="str">
        <f>IF(I209="pos_trend",B209,"")</f>
        <v/>
      </c>
      <c r="V32" t="str">
        <f t="shared" si="1"/>
        <v/>
      </c>
      <c r="W32" t="str">
        <f t="shared" si="3"/>
        <v>interest income, net interest income</v>
      </c>
    </row>
    <row r="33" spans="1:23" x14ac:dyDescent="0.3">
      <c r="B33" s="1" t="s">
        <v>47</v>
      </c>
      <c r="C33" s="1" t="s">
        <v>110</v>
      </c>
      <c r="D33" s="1" t="s">
        <v>112</v>
      </c>
      <c r="E33" s="1" t="s">
        <v>114</v>
      </c>
      <c r="F33" s="1" t="s">
        <v>116</v>
      </c>
      <c r="J33">
        <f>IF(K33 &lt;&gt; "",12, 0)</f>
        <v>0</v>
      </c>
      <c r="K33" t="str">
        <f>IF(I195="pos_trend",B195,"")</f>
        <v/>
      </c>
      <c r="L33" t="str">
        <f t="shared" si="0"/>
        <v/>
      </c>
      <c r="M33" t="str">
        <f t="shared" si="2"/>
        <v>revenue, interest and fees on loans</v>
      </c>
      <c r="T33">
        <f>IF(U33 &lt;&gt; "",12, 0)</f>
        <v>12</v>
      </c>
      <c r="U33" t="str">
        <f>IF(I231="pos_trend",B231,"")</f>
        <v>Net Loans</v>
      </c>
      <c r="V33" t="str">
        <f t="shared" si="1"/>
        <v>net loans</v>
      </c>
      <c r="W33" t="str">
        <f t="shared" si="3"/>
        <v>interest income, net interest income, net loans</v>
      </c>
    </row>
    <row r="34" spans="1:23" x14ac:dyDescent="0.3">
      <c r="A34" s="1">
        <v>0</v>
      </c>
      <c r="B34" t="s">
        <v>42</v>
      </c>
      <c r="J34">
        <f>IF(K34 &lt;&gt; "",13, 0)</f>
        <v>0</v>
      </c>
      <c r="K34" t="str">
        <f>IF(I196="pos_trend",B196,"")</f>
        <v/>
      </c>
      <c r="L34" t="str">
        <f t="shared" si="0"/>
        <v/>
      </c>
      <c r="M34" t="str">
        <f t="shared" si="2"/>
        <v>revenue, interest and fees on loans</v>
      </c>
      <c r="T34">
        <f>IF(U34 &lt;&gt; "",13, 0)</f>
        <v>13</v>
      </c>
      <c r="U34" t="str">
        <f>IF(I251="pos_trend",B251,"")</f>
        <v>Total Assets</v>
      </c>
      <c r="V34" t="str">
        <f t="shared" si="1"/>
        <v>total assets</v>
      </c>
      <c r="W34" t="str">
        <f t="shared" si="3"/>
        <v>interest income, net interest income, net loans, total assets</v>
      </c>
    </row>
    <row r="35" spans="1:23" x14ac:dyDescent="0.3">
      <c r="A35" s="1">
        <v>1</v>
      </c>
      <c r="B35" t="s">
        <v>43</v>
      </c>
      <c r="J35">
        <f>IF(K35 &lt;&gt; "",14, 0)</f>
        <v>0</v>
      </c>
      <c r="K35" t="str">
        <f>IF(I201="pos_trend",B201,"")</f>
        <v/>
      </c>
      <c r="L35" t="str">
        <f t="shared" si="0"/>
        <v/>
      </c>
      <c r="M35" t="str">
        <f t="shared" si="2"/>
        <v>revenue, interest and fees on loans</v>
      </c>
      <c r="T35">
        <f>IF(U35 &lt;&gt; "",14, 0)</f>
        <v>14</v>
      </c>
      <c r="U35" t="str">
        <f>IF(I279="pos_trend",B279,"")</f>
        <v>Retained Earnings</v>
      </c>
      <c r="V35" t="str">
        <f t="shared" si="1"/>
        <v>retained earnings</v>
      </c>
      <c r="W35" t="str">
        <f t="shared" si="3"/>
        <v>interest income, net interest income, net loans, total assets, retained earnings</v>
      </c>
    </row>
    <row r="36" spans="1:23" x14ac:dyDescent="0.3">
      <c r="A36" s="1">
        <v>2</v>
      </c>
      <c r="B36" t="s">
        <v>44</v>
      </c>
      <c r="J36">
        <f>IF(K36 &lt;&gt; "",15, 0)</f>
        <v>0</v>
      </c>
      <c r="K36" t="str">
        <f>IF(I202="pos_trend",B202,"")</f>
        <v/>
      </c>
      <c r="L36" t="str">
        <f t="shared" si="0"/>
        <v/>
      </c>
      <c r="M36" t="str">
        <f t="shared" si="2"/>
        <v>revenue, interest and fees on loans</v>
      </c>
      <c r="T36">
        <f>IF(U36 &lt;&gt; "",15, 0)</f>
        <v>0</v>
      </c>
      <c r="U36" t="str">
        <f>IF(I336="pos_trend",B336,"")</f>
        <v/>
      </c>
      <c r="V36" t="str">
        <f t="shared" si="1"/>
        <v/>
      </c>
      <c r="W36" t="str">
        <f t="shared" si="3"/>
        <v>interest income, net interest income, net loans, total assets, retained earnings</v>
      </c>
    </row>
    <row r="37" spans="1:23" x14ac:dyDescent="0.3">
      <c r="A37" s="1">
        <v>3</v>
      </c>
      <c r="B37" t="s">
        <v>45</v>
      </c>
      <c r="J37">
        <f>IF(K37 &lt;&gt; "",16, 0)</f>
        <v>0</v>
      </c>
      <c r="K37" t="str">
        <f>IF(I203="pos_trend",B203,"")</f>
        <v/>
      </c>
      <c r="L37" t="str">
        <f t="shared" si="0"/>
        <v/>
      </c>
      <c r="M37" t="str">
        <f t="shared" si="2"/>
        <v>revenue, interest and fees on loans</v>
      </c>
      <c r="T37">
        <f>IF(U37 &lt;&gt; "",16, 0)</f>
        <v>0</v>
      </c>
      <c r="U37" t="str">
        <f>IF(I235="pos_trend",B235,"")</f>
        <v/>
      </c>
      <c r="V37" t="str">
        <f t="shared" si="1"/>
        <v/>
      </c>
      <c r="W37" t="str">
        <f t="shared" si="3"/>
        <v>interest income, net interest income, net loans, total assets, retained earnings</v>
      </c>
    </row>
    <row r="38" spans="1:23" x14ac:dyDescent="0.3">
      <c r="A38" s="1">
        <v>4</v>
      </c>
      <c r="B38" t="s">
        <v>61</v>
      </c>
      <c r="J38">
        <f>IF(K38 &lt;&gt; "",17, 0)</f>
        <v>0</v>
      </c>
      <c r="K38" t="str">
        <f>IF(I351="pos_trend",B351,"")</f>
        <v/>
      </c>
      <c r="L38" t="str">
        <f t="shared" si="0"/>
        <v/>
      </c>
      <c r="M38" t="str">
        <f t="shared" si="2"/>
        <v>revenue, interest and fees on loans</v>
      </c>
      <c r="T38">
        <f>IF(U38 &lt;&gt; "",17, 0)</f>
        <v>0</v>
      </c>
      <c r="U38" t="str">
        <f>IF(I236="pos_trend",B236,"")</f>
        <v/>
      </c>
      <c r="V38" t="str">
        <f t="shared" si="1"/>
        <v/>
      </c>
      <c r="W38" t="str">
        <f t="shared" si="3"/>
        <v>interest income, net interest income, net loans, total assets, retained earnings</v>
      </c>
    </row>
    <row r="39" spans="1:23" x14ac:dyDescent="0.3">
      <c r="A39" s="1">
        <v>5</v>
      </c>
      <c r="B39" t="s">
        <v>65</v>
      </c>
      <c r="K39" t="str">
        <f>IF(I352="pos_trend",B352,"")</f>
        <v/>
      </c>
      <c r="M39" t="str">
        <f t="shared" si="2"/>
        <v>revenue, interest and fees on loans</v>
      </c>
      <c r="W39" t="str">
        <f t="shared" si="3"/>
        <v>interest income, net interest income, net loans, total assets, retained earnings</v>
      </c>
    </row>
    <row r="40" spans="1:23" x14ac:dyDescent="0.3">
      <c r="J40">
        <f>MAX(J22:J39)</f>
        <v>2</v>
      </c>
      <c r="K40" t="str">
        <f>VLOOKUP(J40,J22:K39,2,FALSE)</f>
        <v>Interest and Fees on Loans</v>
      </c>
      <c r="M40" t="str">
        <f>IF(IFERROR(FIND(",",M39),TRUE)=TRUE,M39,IF(NOT(EXACT(K40,UPPER(K40))),SUBSTITUTE(M39,LOWER(K40),"and "&amp;LOWER(K40)),SUBSTITUTE(M39,K40,"and "&amp;K40)))</f>
        <v>revenue, and interest and fees on loans</v>
      </c>
      <c r="T40">
        <f>MAX(T22:T39)</f>
        <v>14</v>
      </c>
      <c r="U40" t="str">
        <f>VLOOKUP(T40,T22:U39,2,FALSE)</f>
        <v>Retained Earnings</v>
      </c>
      <c r="W40" t="str">
        <f>IF(IFERROR(FIND(",",W39),TRUE)=TRUE,W39,IF(NOT(EXACT(U40,UPPER(U40))),SUBSTITUTE(W39,LOWER(U40),"and "&amp;LOWER(U40)),SUBSTITUTE(W39,U40,"and "&amp;U40)))</f>
        <v>interest income, net interest income, net loans, total assets, and retained earnings</v>
      </c>
    </row>
    <row r="41" spans="1:23" x14ac:dyDescent="0.3">
      <c r="B41" s="1" t="s">
        <v>70</v>
      </c>
      <c r="C41" s="1" t="s">
        <v>1751</v>
      </c>
      <c r="D41" s="1" t="s">
        <v>1752</v>
      </c>
      <c r="E41" s="1" t="s">
        <v>1753</v>
      </c>
      <c r="F41" s="1" t="s">
        <v>1754</v>
      </c>
    </row>
    <row r="42" spans="1:23" x14ac:dyDescent="0.3">
      <c r="A42" s="1">
        <v>0</v>
      </c>
      <c r="B42" t="s">
        <v>75</v>
      </c>
      <c r="K42" t="str">
        <f>SUBSTITUTE(IF(M40&lt;&gt;"", D1 &amp; " has managed to increase " &amp; M40 &amp; " each year since " &amp; C144, "No positive trends")," , "," ")</f>
        <v>C&amp;F Financial has managed to increase revenue, and interest and fees on loans each year since 2012</v>
      </c>
      <c r="U42" t="str">
        <f>SUBSTITUTE(IF(W40&lt;&gt;"", D1 &amp; " has managed to increase " &amp; W40 &amp; " each year since " &amp; C144, "No positive trends")," , "," ")</f>
        <v>C&amp;F Financial has managed to increase interest income, net interest income, net loans, total assets, and retained earnings each year since 2012</v>
      </c>
    </row>
    <row r="43" spans="1:23" x14ac:dyDescent="0.3">
      <c r="A43" s="1">
        <v>1</v>
      </c>
      <c r="B43" t="s">
        <v>79</v>
      </c>
    </row>
    <row r="44" spans="1:23" x14ac:dyDescent="0.3">
      <c r="A44" s="1">
        <v>2</v>
      </c>
      <c r="B44" t="s">
        <v>84</v>
      </c>
    </row>
    <row r="45" spans="1:23" x14ac:dyDescent="0.3">
      <c r="A45" s="1">
        <v>3</v>
      </c>
      <c r="B45" t="s">
        <v>89</v>
      </c>
    </row>
    <row r="47" spans="1:23" x14ac:dyDescent="0.3">
      <c r="B47" s="1" t="s">
        <v>94</v>
      </c>
      <c r="C47" s="1" t="s">
        <v>110</v>
      </c>
      <c r="D47" s="1" t="s">
        <v>112</v>
      </c>
      <c r="E47" s="1" t="s">
        <v>114</v>
      </c>
      <c r="F47" s="1" t="s">
        <v>116</v>
      </c>
    </row>
    <row r="48" spans="1:23" x14ac:dyDescent="0.3">
      <c r="A48" s="1">
        <v>0</v>
      </c>
      <c r="B48" t="s">
        <v>95</v>
      </c>
    </row>
    <row r="49" spans="1:14" x14ac:dyDescent="0.3">
      <c r="A49" s="1">
        <v>1</v>
      </c>
      <c r="B49" t="s">
        <v>96</v>
      </c>
    </row>
    <row r="50" spans="1:14" x14ac:dyDescent="0.3">
      <c r="A50" s="1">
        <v>2</v>
      </c>
      <c r="B50" t="s">
        <v>97</v>
      </c>
    </row>
    <row r="51" spans="1:14" x14ac:dyDescent="0.3">
      <c r="A51" s="1">
        <v>3</v>
      </c>
      <c r="B51" t="s">
        <v>98</v>
      </c>
    </row>
    <row r="52" spans="1:14" x14ac:dyDescent="0.3">
      <c r="A52" s="1">
        <v>4</v>
      </c>
      <c r="B52" t="s">
        <v>99</v>
      </c>
    </row>
    <row r="54" spans="1:14" x14ac:dyDescent="0.3">
      <c r="B54" s="1" t="s">
        <v>100</v>
      </c>
      <c r="C54" s="1" t="s">
        <v>110</v>
      </c>
      <c r="D54" s="1" t="s">
        <v>112</v>
      </c>
      <c r="E54" s="1" t="s">
        <v>114</v>
      </c>
      <c r="F54" s="1" t="s">
        <v>116</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3586</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CFFI</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F61">
        <v>0.19</v>
      </c>
      <c r="I61" t="str">
        <f t="shared" si="4"/>
        <v>N/A</v>
      </c>
      <c r="J61">
        <f t="shared" si="5"/>
        <v>0</v>
      </c>
      <c r="K61">
        <f t="shared" si="6"/>
        <v>0</v>
      </c>
      <c r="L61">
        <f t="shared" si="7"/>
        <v>0</v>
      </c>
      <c r="M61">
        <f t="shared" si="8"/>
        <v>0.19</v>
      </c>
      <c r="N61">
        <f t="shared" si="9"/>
        <v>0</v>
      </c>
    </row>
    <row r="62" spans="1:14" x14ac:dyDescent="0.3">
      <c r="A62" s="1">
        <v>1</v>
      </c>
      <c r="B62" t="s">
        <v>112</v>
      </c>
      <c r="F62">
        <v>0.22</v>
      </c>
      <c r="I62" t="str">
        <f t="shared" si="4"/>
        <v>N/A</v>
      </c>
      <c r="J62">
        <f t="shared" si="5"/>
        <v>0</v>
      </c>
      <c r="K62">
        <f t="shared" si="6"/>
        <v>0</v>
      </c>
      <c r="L62">
        <f t="shared" si="7"/>
        <v>0</v>
      </c>
      <c r="M62">
        <f t="shared" si="8"/>
        <v>0.22</v>
      </c>
      <c r="N62">
        <f t="shared" si="9"/>
        <v>0</v>
      </c>
    </row>
    <row r="63" spans="1:14" x14ac:dyDescent="0.3">
      <c r="A63" s="1">
        <v>2</v>
      </c>
      <c r="B63" t="s">
        <v>114</v>
      </c>
      <c r="F63">
        <v>0.08</v>
      </c>
      <c r="I63" t="str">
        <f t="shared" si="4"/>
        <v>N/A</v>
      </c>
      <c r="J63">
        <f t="shared" si="5"/>
        <v>0</v>
      </c>
      <c r="K63">
        <f t="shared" si="6"/>
        <v>0</v>
      </c>
      <c r="L63">
        <f t="shared" si="7"/>
        <v>0</v>
      </c>
      <c r="M63">
        <f t="shared" si="8"/>
        <v>0.08</v>
      </c>
      <c r="N63">
        <f t="shared" si="9"/>
        <v>0</v>
      </c>
    </row>
    <row r="64" spans="1:14" x14ac:dyDescent="0.3">
      <c r="A64" s="1">
        <v>3</v>
      </c>
      <c r="B64" t="s">
        <v>116</v>
      </c>
      <c r="F64">
        <v>0.12</v>
      </c>
      <c r="I64" t="str">
        <f t="shared" si="4"/>
        <v>N/A</v>
      </c>
      <c r="J64">
        <f t="shared" si="5"/>
        <v>0</v>
      </c>
      <c r="K64">
        <f t="shared" si="6"/>
        <v>0</v>
      </c>
      <c r="L64">
        <f t="shared" si="7"/>
        <v>0</v>
      </c>
      <c r="M64">
        <f t="shared" si="8"/>
        <v>0.12</v>
      </c>
      <c r="N64">
        <f t="shared" si="9"/>
        <v>0</v>
      </c>
    </row>
    <row r="65" spans="1:14" x14ac:dyDescent="0.3">
      <c r="A65" s="1">
        <v>4</v>
      </c>
      <c r="B65" t="s">
        <v>118</v>
      </c>
      <c r="F65">
        <v>0.08</v>
      </c>
      <c r="I65" t="str">
        <f t="shared" si="4"/>
        <v>N/A</v>
      </c>
      <c r="J65">
        <f t="shared" si="5"/>
        <v>0</v>
      </c>
      <c r="K65">
        <f t="shared" si="6"/>
        <v>0</v>
      </c>
      <c r="L65">
        <f t="shared" si="7"/>
        <v>0</v>
      </c>
      <c r="M65">
        <f t="shared" si="8"/>
        <v>0.08</v>
      </c>
      <c r="N65">
        <f t="shared" si="9"/>
        <v>0</v>
      </c>
    </row>
    <row r="66" spans="1:14" x14ac:dyDescent="0.3">
      <c r="A66" s="1">
        <v>5</v>
      </c>
      <c r="B66" t="s">
        <v>120</v>
      </c>
      <c r="C66" t="s">
        <v>3587</v>
      </c>
      <c r="I66" t="str">
        <f t="shared" si="4"/>
        <v>N/A</v>
      </c>
      <c r="J66">
        <f t="shared" si="5"/>
        <v>0.60729999999999995</v>
      </c>
      <c r="K66">
        <f t="shared" si="6"/>
        <v>0</v>
      </c>
      <c r="L66">
        <f t="shared" si="7"/>
        <v>0</v>
      </c>
      <c r="M66">
        <f t="shared" si="8"/>
        <v>0</v>
      </c>
      <c r="N66">
        <f t="shared" si="9"/>
        <v>0</v>
      </c>
    </row>
    <row r="67" spans="1:14" x14ac:dyDescent="0.3">
      <c r="D67" t="s">
        <v>122</v>
      </c>
      <c r="E67" t="str">
        <f>C1</f>
        <v>C&amp;F Financial Corporation (CFFI)</v>
      </c>
      <c r="I67" t="str">
        <f t="shared" si="4"/>
        <v>N/A</v>
      </c>
      <c r="J67">
        <f t="shared" si="5"/>
        <v>0</v>
      </c>
      <c r="K67" t="str">
        <f t="shared" si="6"/>
        <v>Comp Average</v>
      </c>
      <c r="L67" t="str">
        <f t="shared" si="7"/>
        <v>C&amp;F Financial Corporation (CFFI)</v>
      </c>
      <c r="M67">
        <f t="shared" si="8"/>
        <v>0</v>
      </c>
      <c r="N67">
        <f t="shared" si="9"/>
        <v>0</v>
      </c>
    </row>
    <row r="68" spans="1:14" x14ac:dyDescent="0.3">
      <c r="A68" s="1">
        <v>0</v>
      </c>
      <c r="B68" t="s">
        <v>123</v>
      </c>
      <c r="C68" t="s">
        <v>3581</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below average</v>
      </c>
      <c r="I68" t="str">
        <f t="shared" ca="1" si="4"/>
        <v>N/A</v>
      </c>
      <c r="J68">
        <f t="shared" si="5"/>
        <v>172090000</v>
      </c>
      <c r="K68">
        <f t="shared" ca="1" si="6"/>
        <v>343712500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3582</v>
      </c>
      <c r="D70">
        <f ca="1">AVERAGE(VALUE(INDIRECT("J"&amp;(MATCH(B70,B71:B502,0)+70))),VALUE(INDIRECT("J"&amp;(MATCH(B70,B71:B502,0)+81))),VALUE(INDIRECT("J"&amp;(MATCH(B70,B71:B502,0)+92))),VALUE(INDIRECT("J"&amp;(MATCH(B70,B71:B502,0)+103))))</f>
        <v>17.422499999999999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12.50</v>
      </c>
      <c r="K70">
        <f t="shared" ca="1" si="6"/>
        <v>17.422499999999999</v>
      </c>
      <c r="L70" t="str">
        <f t="shared" ca="1" si="7"/>
        <v>below average</v>
      </c>
      <c r="M70" t="str">
        <f t="shared" ca="1" si="8"/>
        <v/>
      </c>
      <c r="N70" t="str">
        <f t="shared" ca="1" si="9"/>
        <v/>
      </c>
    </row>
    <row r="71" spans="1:14" x14ac:dyDescent="0.3">
      <c r="A71" s="1">
        <v>3</v>
      </c>
      <c r="B71" t="s">
        <v>128</v>
      </c>
      <c r="D71">
        <f ca="1">AVERAGE(VALUE(INDIRECT("J"&amp;(MATCH(B71,B72:B503,0)+71))),VALUE(INDIRECT("J"&amp;(MATCH(B71,B72:B503,0)+82))),VALUE(INDIRECT("J"&amp;(MATCH(B71,B72:B503,0)+93))),VALUE(INDIRECT("J"&amp;(MATCH(B71,B72:B503,0)+104))))</f>
        <v>14.777499999999998</v>
      </c>
      <c r="E71" t="str">
        <f t="shared" ca="1" si="10"/>
        <v>no data</v>
      </c>
      <c r="F71" t="str">
        <f t="shared" ca="1" si="11"/>
        <v/>
      </c>
      <c r="G71" t="str">
        <f t="shared" ref="G71:G76" ca="1" si="12">IF(F71&lt;&gt;"", G70 &amp; ", " &amp; IFERROR(LEFT(F71,FIND("(",F71) - 2),F71),G70)</f>
        <v/>
      </c>
      <c r="I71" t="str">
        <f t="shared" ca="1" si="4"/>
        <v>N/A</v>
      </c>
      <c r="J71">
        <f t="shared" si="5"/>
        <v>0</v>
      </c>
      <c r="K71">
        <f t="shared" ca="1" si="6"/>
        <v>14.777499999999998</v>
      </c>
      <c r="L71" t="str">
        <f t="shared" ca="1" si="7"/>
        <v>no data</v>
      </c>
      <c r="M71" t="str">
        <f t="shared" ca="1" si="8"/>
        <v/>
      </c>
      <c r="N71" t="str">
        <f t="shared" ca="1" si="9"/>
        <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132</v>
      </c>
      <c r="C73" t="s">
        <v>3588</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
      </c>
      <c r="I73" t="str">
        <f t="shared" ca="1" si="4"/>
        <v>N/A</v>
      </c>
      <c r="J73" t="str">
        <f t="shared" si="5"/>
        <v>1.93</v>
      </c>
      <c r="K73">
        <f t="shared" ca="1" si="6"/>
        <v>5.18</v>
      </c>
      <c r="L73" t="str">
        <f t="shared" ca="1" si="7"/>
        <v>below average</v>
      </c>
      <c r="M73" t="str">
        <f t="shared" ca="1" si="8"/>
        <v/>
      </c>
      <c r="N73" t="str">
        <f t="shared" ca="1" si="9"/>
        <v/>
      </c>
    </row>
    <row r="74" spans="1:14" x14ac:dyDescent="0.3">
      <c r="A74" s="1">
        <v>6</v>
      </c>
      <c r="B74" t="s">
        <v>134</v>
      </c>
      <c r="C74" t="s">
        <v>3589</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
      </c>
      <c r="I74" t="str">
        <f t="shared" ca="1" si="4"/>
        <v>N/A</v>
      </c>
      <c r="J74" t="str">
        <f t="shared" si="5"/>
        <v>1.22</v>
      </c>
      <c r="K74">
        <f t="shared" ca="1" si="6"/>
        <v>1.6875</v>
      </c>
      <c r="L74" t="str">
        <f t="shared" ca="1" si="7"/>
        <v>below average</v>
      </c>
      <c r="M74" t="str">
        <f t="shared" ca="1" si="8"/>
        <v/>
      </c>
      <c r="N74" t="str">
        <f t="shared" ca="1" si="9"/>
        <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3590</v>
      </c>
      <c r="F81" t="str">
        <f t="shared" ref="F81:F87" ca="1" si="13">IF(E70="below average",LOWER(TRIM(IF(ISNUMBER(VALUE(RIGHT(B70,1))),REPLACE(B70,LEN(B70),1,""),B70))),"")</f>
        <v>trailing p/e</v>
      </c>
      <c r="G81" t="str">
        <f ca="1">IFERROR(LEFT(F81,FIND("(",F81) - 2),F81)</f>
        <v>trailing p/e</v>
      </c>
      <c r="I81" t="str">
        <f t="shared" ca="1" si="4"/>
        <v>N/A</v>
      </c>
      <c r="J81">
        <f t="shared" si="5"/>
        <v>0.1535</v>
      </c>
      <c r="K81">
        <f t="shared" si="6"/>
        <v>0</v>
      </c>
      <c r="L81">
        <f t="shared" si="7"/>
        <v>0</v>
      </c>
      <c r="M81" t="str">
        <f t="shared" ca="1" si="8"/>
        <v>trailing p/e</v>
      </c>
      <c r="N81" t="str">
        <f t="shared" ca="1" si="9"/>
        <v>trailing p/e</v>
      </c>
    </row>
    <row r="82" spans="1:14" x14ac:dyDescent="0.3">
      <c r="A82" s="1">
        <v>1</v>
      </c>
      <c r="B82" t="s">
        <v>144</v>
      </c>
      <c r="C82" t="s">
        <v>3591</v>
      </c>
      <c r="F82" t="str">
        <f t="shared" ca="1" si="13"/>
        <v/>
      </c>
      <c r="G82" t="str">
        <f t="shared" ref="G82:G87" ca="1" si="14">IF(F82&lt;&gt;"", G81 &amp; ", " &amp; IFERROR(LEFT(F82,FIND("(",F82) - 2),F82),G81)</f>
        <v>trailing p/e</v>
      </c>
      <c r="I82" t="str">
        <f t="shared" ca="1" si="4"/>
        <v>N/A</v>
      </c>
      <c r="J82">
        <f t="shared" si="5"/>
        <v>0.20600000000000002</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3592</v>
      </c>
      <c r="F84" t="str">
        <f t="shared" ca="1" si="13"/>
        <v>price/sales (ttm)</v>
      </c>
      <c r="G84" t="str">
        <f t="shared" ca="1" si="14"/>
        <v>trailing p/e, price/sales</v>
      </c>
      <c r="I84" t="str">
        <f t="shared" ca="1" si="4"/>
        <v>N/A</v>
      </c>
      <c r="J84">
        <f t="shared" si="5"/>
        <v>9.4999999999999998E-3</v>
      </c>
      <c r="K84">
        <f t="shared" si="6"/>
        <v>0</v>
      </c>
      <c r="L84">
        <f t="shared" si="7"/>
        <v>0</v>
      </c>
      <c r="M84" t="str">
        <f t="shared" ca="1" si="8"/>
        <v>price/sales (ttm)</v>
      </c>
      <c r="N84" t="str">
        <f t="shared" ca="1" si="9"/>
        <v>trailing p/e, price/sales</v>
      </c>
    </row>
    <row r="85" spans="1:14" x14ac:dyDescent="0.3">
      <c r="A85" s="1">
        <v>1</v>
      </c>
      <c r="B85" t="s">
        <v>148</v>
      </c>
      <c r="C85" t="s">
        <v>3593</v>
      </c>
      <c r="F85" t="str">
        <f t="shared" ca="1" si="13"/>
        <v>price/book (mrq)</v>
      </c>
      <c r="G85" t="str">
        <f t="shared" ca="1" si="14"/>
        <v>trailing p/e, price/sales, price/book</v>
      </c>
      <c r="I85" t="str">
        <f t="shared" ca="1" si="4"/>
        <v>N/A</v>
      </c>
      <c r="J85">
        <f t="shared" si="5"/>
        <v>9.98E-2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150</v>
      </c>
      <c r="C87" t="s">
        <v>3594</v>
      </c>
      <c r="F87" t="str">
        <f t="shared" ca="1" si="13"/>
        <v/>
      </c>
      <c r="G87" t="str">
        <f t="shared" ca="1" si="14"/>
        <v>trailing p/e, price/sales, price/book</v>
      </c>
      <c r="I87" t="str">
        <f t="shared" ca="1" si="4"/>
        <v>N/A</v>
      </c>
      <c r="J87">
        <f t="shared" si="5"/>
        <v>89290000</v>
      </c>
      <c r="K87">
        <f t="shared" si="6"/>
        <v>0</v>
      </c>
      <c r="L87">
        <f t="shared" si="7"/>
        <v>0</v>
      </c>
      <c r="M87" t="str">
        <f t="shared" ca="1" si="8"/>
        <v/>
      </c>
      <c r="N87" t="str">
        <f t="shared" ca="1" si="9"/>
        <v>trailing p/e, price/sales, price/book</v>
      </c>
    </row>
    <row r="88" spans="1:14" x14ac:dyDescent="0.3">
      <c r="A88" s="1">
        <v>1</v>
      </c>
      <c r="B88" t="s">
        <v>152</v>
      </c>
      <c r="C88" t="s">
        <v>3595</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25.78</v>
      </c>
      <c r="K88">
        <f t="shared" si="6"/>
        <v>0</v>
      </c>
      <c r="L88">
        <f t="shared" si="7"/>
        <v>0</v>
      </c>
      <c r="M88" t="str">
        <f t="shared" ca="1" si="8"/>
        <v>price/book</v>
      </c>
      <c r="N88" t="str">
        <f t="shared" ca="1" si="9"/>
        <v>trailing p/e, price/sales, and price/book</v>
      </c>
    </row>
    <row r="89" spans="1:14" x14ac:dyDescent="0.3">
      <c r="A89" s="1">
        <v>2</v>
      </c>
      <c r="B89" t="s">
        <v>154</v>
      </c>
      <c r="C89" t="s">
        <v>3596</v>
      </c>
      <c r="D89" t="str">
        <f ca="1">IF(COUNTIF(E70:E76,"=below average")&gt;0,"There are some indications that "&amp;D1&amp;" may be undervalued. The company has a lower " &amp; G88 &amp; " than the comparable average", "Inconclusive")</f>
        <v>There are some indications that C&amp;F Financial may be undervalued. The company has a lower trailing p/e, price/sales, and price/book than the comparable average</v>
      </c>
      <c r="I89" t="str">
        <f t="shared" ca="1" si="4"/>
        <v>N/A</v>
      </c>
      <c r="J89">
        <f t="shared" si="5"/>
        <v>6.0999999999999999E-2</v>
      </c>
      <c r="K89" t="str">
        <f t="shared" ca="1" si="6"/>
        <v>There are some indications that C&amp;F Financial may be undervalued. The company has a lower trailing p/e, price/sales, and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3597</v>
      </c>
      <c r="I92" t="str">
        <f t="shared" si="4"/>
        <v>N/A</v>
      </c>
      <c r="J92">
        <f t="shared" si="5"/>
        <v>13710000</v>
      </c>
      <c r="K92">
        <f t="shared" si="6"/>
        <v>0</v>
      </c>
      <c r="L92">
        <f t="shared" si="7"/>
        <v>0</v>
      </c>
      <c r="M92">
        <f t="shared" si="8"/>
        <v>0</v>
      </c>
      <c r="N92">
        <f t="shared" si="9"/>
        <v>0</v>
      </c>
    </row>
    <row r="93" spans="1:14" x14ac:dyDescent="0.3">
      <c r="A93" s="1">
        <v>6</v>
      </c>
      <c r="B93" t="s">
        <v>162</v>
      </c>
      <c r="C93" t="s">
        <v>3583</v>
      </c>
      <c r="I93" t="str">
        <f t="shared" si="4"/>
        <v>N/A</v>
      </c>
      <c r="J93" t="str">
        <f t="shared" si="5"/>
        <v>3.95</v>
      </c>
      <c r="K93">
        <f t="shared" si="6"/>
        <v>0</v>
      </c>
      <c r="L93">
        <f t="shared" si="7"/>
        <v>0</v>
      </c>
      <c r="M93">
        <f t="shared" si="8"/>
        <v>0</v>
      </c>
      <c r="N93">
        <f t="shared" si="9"/>
        <v>0</v>
      </c>
    </row>
    <row r="94" spans="1:14" x14ac:dyDescent="0.3">
      <c r="A94" s="1">
        <v>7</v>
      </c>
      <c r="B94" t="s">
        <v>163</v>
      </c>
      <c r="C94" t="s">
        <v>3598</v>
      </c>
      <c r="I94" t="str">
        <f t="shared" si="4"/>
        <v>N/A</v>
      </c>
      <c r="J94">
        <f t="shared" si="5"/>
        <v>9.9000000000000005E-2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3599</v>
      </c>
      <c r="I96" t="str">
        <f t="shared" si="4"/>
        <v>N/A</v>
      </c>
      <c r="J96">
        <f t="shared" si="5"/>
        <v>123010000</v>
      </c>
      <c r="K96">
        <f t="shared" si="6"/>
        <v>0</v>
      </c>
      <c r="L96">
        <f t="shared" si="7"/>
        <v>0</v>
      </c>
      <c r="M96">
        <f t="shared" si="8"/>
        <v>0</v>
      </c>
      <c r="N96">
        <f t="shared" si="9"/>
        <v>0</v>
      </c>
    </row>
    <row r="97" spans="1:14" x14ac:dyDescent="0.3">
      <c r="A97" s="1">
        <v>1</v>
      </c>
      <c r="B97" t="s">
        <v>167</v>
      </c>
      <c r="C97" t="s">
        <v>3600</v>
      </c>
      <c r="I97" t="str">
        <f t="shared" si="4"/>
        <v>N/A</v>
      </c>
      <c r="J97" t="str">
        <f t="shared" si="5"/>
        <v>35.28</v>
      </c>
      <c r="K97">
        <f t="shared" si="6"/>
        <v>0</v>
      </c>
      <c r="L97">
        <f t="shared" si="7"/>
        <v>0</v>
      </c>
      <c r="M97">
        <f t="shared" si="8"/>
        <v>0</v>
      </c>
      <c r="N97">
        <f t="shared" si="9"/>
        <v>0</v>
      </c>
    </row>
    <row r="98" spans="1:14" x14ac:dyDescent="0.3">
      <c r="A98" s="1">
        <v>2</v>
      </c>
      <c r="B98" t="s">
        <v>169</v>
      </c>
      <c r="C98" t="s">
        <v>3601</v>
      </c>
      <c r="I98" t="str">
        <f t="shared" si="4"/>
        <v>N/A</v>
      </c>
      <c r="J98">
        <f t="shared" si="5"/>
        <v>166850000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3602</v>
      </c>
      <c r="I101" t="str">
        <f t="shared" si="4"/>
        <v>N/A</v>
      </c>
      <c r="J101" t="str">
        <f t="shared" si="5"/>
        <v>40.56</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3603</v>
      </c>
      <c r="I103" t="str">
        <f t="shared" si="4"/>
        <v>N/A</v>
      </c>
      <c r="J103">
        <f t="shared" si="5"/>
        <v>18660000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768</v>
      </c>
      <c r="I106" t="str">
        <f t="shared" si="4"/>
        <v>N/A</v>
      </c>
      <c r="J106" t="str">
        <f t="shared" si="5"/>
        <v>0.70</v>
      </c>
      <c r="K106">
        <f t="shared" si="6"/>
        <v>0</v>
      </c>
      <c r="L106">
        <f t="shared" si="7"/>
        <v>0</v>
      </c>
      <c r="M106">
        <f t="shared" si="8"/>
        <v>0</v>
      </c>
      <c r="N106">
        <f t="shared" si="9"/>
        <v>0</v>
      </c>
    </row>
    <row r="107" spans="1:14" x14ac:dyDescent="0.3">
      <c r="A107" s="1">
        <v>1</v>
      </c>
      <c r="B107" t="s">
        <v>181</v>
      </c>
      <c r="C107" t="s">
        <v>3604</v>
      </c>
      <c r="I107" t="str">
        <f t="shared" si="4"/>
        <v>N/A</v>
      </c>
      <c r="J107">
        <f t="shared" si="5"/>
        <v>7.8E-2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3605</v>
      </c>
      <c r="I109" t="str">
        <f t="shared" si="4"/>
        <v>N/A</v>
      </c>
      <c r="J109" t="str">
        <f t="shared" si="5"/>
        <v>53.40</v>
      </c>
      <c r="K109">
        <f t="shared" si="6"/>
        <v>0</v>
      </c>
      <c r="L109">
        <f t="shared" si="7"/>
        <v>0</v>
      </c>
      <c r="M109">
        <f t="shared" si="8"/>
        <v>0</v>
      </c>
      <c r="N109">
        <f t="shared" si="9"/>
        <v>0</v>
      </c>
    </row>
    <row r="110" spans="1:14" x14ac:dyDescent="0.3">
      <c r="A110" s="1">
        <v>4</v>
      </c>
      <c r="B110" t="s">
        <v>187</v>
      </c>
      <c r="C110" t="s">
        <v>3606</v>
      </c>
      <c r="I110" t="str">
        <f t="shared" si="4"/>
        <v>N/A</v>
      </c>
      <c r="J110" t="str">
        <f t="shared" si="5"/>
        <v>40.01</v>
      </c>
      <c r="K110">
        <f t="shared" si="6"/>
        <v>0</v>
      </c>
      <c r="L110">
        <f t="shared" si="7"/>
        <v>0</v>
      </c>
      <c r="M110">
        <f t="shared" si="8"/>
        <v>0</v>
      </c>
      <c r="N110">
        <f t="shared" si="9"/>
        <v>0</v>
      </c>
    </row>
    <row r="111" spans="1:14" x14ac:dyDescent="0.3">
      <c r="A111" s="1">
        <v>5</v>
      </c>
      <c r="B111" t="s">
        <v>189</v>
      </c>
      <c r="C111" t="s">
        <v>3607</v>
      </c>
      <c r="I111" t="str">
        <f t="shared" si="4"/>
        <v>N/A</v>
      </c>
      <c r="J111" t="str">
        <f t="shared" si="5"/>
        <v>48.19</v>
      </c>
      <c r="K111">
        <f t="shared" si="6"/>
        <v>0</v>
      </c>
      <c r="L111">
        <f t="shared" si="7"/>
        <v>0</v>
      </c>
      <c r="M111">
        <f t="shared" si="8"/>
        <v>0</v>
      </c>
      <c r="N111">
        <f t="shared" si="9"/>
        <v>0</v>
      </c>
    </row>
    <row r="112" spans="1:14" x14ac:dyDescent="0.3">
      <c r="A112" s="1">
        <v>6</v>
      </c>
      <c r="B112" t="s">
        <v>191</v>
      </c>
      <c r="C112" t="s">
        <v>3608</v>
      </c>
      <c r="I112" t="str">
        <f t="shared" si="4"/>
        <v>N/A</v>
      </c>
      <c r="J112" t="str">
        <f t="shared" si="5"/>
        <v>47.47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3609</v>
      </c>
      <c r="I114" t="str">
        <f t="shared" si="4"/>
        <v>N/A</v>
      </c>
      <c r="J114" t="str">
        <f t="shared" si="5"/>
        <v>5.92k</v>
      </c>
      <c r="K114">
        <f t="shared" si="6"/>
        <v>0</v>
      </c>
      <c r="L114">
        <f t="shared" si="7"/>
        <v>0</v>
      </c>
      <c r="M114">
        <f t="shared" si="8"/>
        <v>0</v>
      </c>
      <c r="N114">
        <f t="shared" si="9"/>
        <v>0</v>
      </c>
    </row>
    <row r="115" spans="1:14" x14ac:dyDescent="0.3">
      <c r="A115" s="1">
        <v>1</v>
      </c>
      <c r="B115" t="s">
        <v>195</v>
      </c>
      <c r="C115" t="s">
        <v>3610</v>
      </c>
      <c r="I115" t="str">
        <f t="shared" si="4"/>
        <v>N/A</v>
      </c>
      <c r="J115" t="str">
        <f t="shared" si="5"/>
        <v>5.85k</v>
      </c>
      <c r="K115">
        <f t="shared" si="6"/>
        <v>0</v>
      </c>
      <c r="L115">
        <f t="shared" si="7"/>
        <v>0</v>
      </c>
      <c r="M115">
        <f t="shared" si="8"/>
        <v>0</v>
      </c>
      <c r="N115">
        <f t="shared" si="9"/>
        <v>0</v>
      </c>
    </row>
    <row r="116" spans="1:14" x14ac:dyDescent="0.3">
      <c r="A116" s="1">
        <v>2</v>
      </c>
      <c r="B116" t="s">
        <v>197</v>
      </c>
      <c r="C116" t="s">
        <v>3611</v>
      </c>
      <c r="I116" t="str">
        <f t="shared" si="4"/>
        <v>N/A</v>
      </c>
      <c r="J116">
        <f t="shared" si="5"/>
        <v>3490000</v>
      </c>
      <c r="K116">
        <f t="shared" si="6"/>
        <v>0</v>
      </c>
      <c r="L116">
        <f t="shared" si="7"/>
        <v>0</v>
      </c>
      <c r="M116">
        <f t="shared" si="8"/>
        <v>0</v>
      </c>
      <c r="N116">
        <f t="shared" si="9"/>
        <v>0</v>
      </c>
    </row>
    <row r="117" spans="1:14" x14ac:dyDescent="0.3">
      <c r="A117" s="1">
        <v>3</v>
      </c>
      <c r="B117" t="s">
        <v>199</v>
      </c>
      <c r="C117" t="s">
        <v>3612</v>
      </c>
      <c r="I117" t="str">
        <f t="shared" si="4"/>
        <v>N/A</v>
      </c>
      <c r="J117">
        <f t="shared" si="5"/>
        <v>3230000</v>
      </c>
      <c r="K117">
        <f t="shared" si="6"/>
        <v>0</v>
      </c>
      <c r="L117">
        <f t="shared" si="7"/>
        <v>0</v>
      </c>
      <c r="M117">
        <f t="shared" si="8"/>
        <v>0</v>
      </c>
      <c r="N117">
        <f t="shared" si="9"/>
        <v>0</v>
      </c>
    </row>
    <row r="118" spans="1:14" x14ac:dyDescent="0.3">
      <c r="A118" s="1">
        <v>4</v>
      </c>
      <c r="B118" t="s">
        <v>201</v>
      </c>
      <c r="C118" t="s">
        <v>3613</v>
      </c>
      <c r="I118" t="str">
        <f t="shared" si="4"/>
        <v>N/A</v>
      </c>
      <c r="J118">
        <f t="shared" si="5"/>
        <v>6.8900000000000003E-2</v>
      </c>
      <c r="K118">
        <f t="shared" si="6"/>
        <v>0</v>
      </c>
      <c r="L118">
        <f t="shared" si="7"/>
        <v>0</v>
      </c>
      <c r="M118">
        <f t="shared" si="8"/>
        <v>0</v>
      </c>
      <c r="N118">
        <f t="shared" si="9"/>
        <v>0</v>
      </c>
    </row>
    <row r="119" spans="1:14" x14ac:dyDescent="0.3">
      <c r="A119" s="1">
        <v>5</v>
      </c>
      <c r="B119" t="s">
        <v>203</v>
      </c>
      <c r="C119" t="s">
        <v>3614</v>
      </c>
      <c r="I119" t="str">
        <f t="shared" si="4"/>
        <v>N/A</v>
      </c>
      <c r="J119">
        <f t="shared" si="5"/>
        <v>0.17100000000000001</v>
      </c>
      <c r="K119">
        <f t="shared" si="6"/>
        <v>0</v>
      </c>
      <c r="L119">
        <f t="shared" si="7"/>
        <v>0</v>
      </c>
      <c r="M119">
        <f t="shared" si="8"/>
        <v>0</v>
      </c>
      <c r="N119">
        <f t="shared" si="9"/>
        <v>0</v>
      </c>
    </row>
    <row r="120" spans="1:14" x14ac:dyDescent="0.3">
      <c r="A120" s="1">
        <v>6</v>
      </c>
      <c r="B120" t="s">
        <v>205</v>
      </c>
      <c r="C120" t="s">
        <v>3615</v>
      </c>
      <c r="I120" t="str">
        <f t="shared" si="4"/>
        <v>N/A</v>
      </c>
      <c r="J120" t="str">
        <f t="shared" si="5"/>
        <v>17.45k</v>
      </c>
      <c r="K120">
        <f t="shared" si="6"/>
        <v>0</v>
      </c>
      <c r="L120">
        <f t="shared" si="7"/>
        <v>0</v>
      </c>
      <c r="M120">
        <f t="shared" si="8"/>
        <v>0</v>
      </c>
      <c r="N120">
        <f t="shared" si="9"/>
        <v>0</v>
      </c>
    </row>
    <row r="121" spans="1:14" x14ac:dyDescent="0.3">
      <c r="A121" s="1">
        <v>7</v>
      </c>
      <c r="B121" t="s">
        <v>207</v>
      </c>
      <c r="C121" t="s">
        <v>3616</v>
      </c>
      <c r="I121" t="str">
        <f t="shared" si="4"/>
        <v>N/A</v>
      </c>
      <c r="J121" t="str">
        <f t="shared" si="5"/>
        <v>4.28</v>
      </c>
      <c r="K121">
        <f t="shared" si="6"/>
        <v>0</v>
      </c>
      <c r="L121">
        <f t="shared" si="7"/>
        <v>0</v>
      </c>
      <c r="M121">
        <f t="shared" si="8"/>
        <v>0</v>
      </c>
      <c r="N121">
        <f t="shared" si="9"/>
        <v>0</v>
      </c>
    </row>
    <row r="122" spans="1:14" x14ac:dyDescent="0.3">
      <c r="A122" s="1">
        <v>8</v>
      </c>
      <c r="B122" t="s">
        <v>209</v>
      </c>
      <c r="C122" t="s">
        <v>1341</v>
      </c>
      <c r="I122" t="str">
        <f t="shared" si="4"/>
        <v>N/A</v>
      </c>
      <c r="J122">
        <f t="shared" si="5"/>
        <v>5.4000000000000003E-3</v>
      </c>
      <c r="K122">
        <f t="shared" si="6"/>
        <v>0</v>
      </c>
      <c r="L122">
        <f t="shared" si="7"/>
        <v>0</v>
      </c>
      <c r="M122">
        <f t="shared" si="8"/>
        <v>0</v>
      </c>
      <c r="N122">
        <f t="shared" si="9"/>
        <v>0</v>
      </c>
    </row>
    <row r="123" spans="1:14" x14ac:dyDescent="0.3">
      <c r="A123" s="1">
        <v>9</v>
      </c>
      <c r="B123" t="s">
        <v>211</v>
      </c>
      <c r="C123" t="s">
        <v>3617</v>
      </c>
      <c r="I123" t="str">
        <f t="shared" si="4"/>
        <v>N/A</v>
      </c>
      <c r="J123" t="str">
        <f t="shared" si="5"/>
        <v>15.6k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3618</v>
      </c>
      <c r="I125" t="str">
        <f t="shared" si="15"/>
        <v>N/A</v>
      </c>
      <c r="J125" t="str">
        <f t="shared" si="16"/>
        <v>1.32</v>
      </c>
      <c r="K125">
        <f t="shared" si="17"/>
        <v>0</v>
      </c>
      <c r="L125">
        <f t="shared" si="18"/>
        <v>0</v>
      </c>
      <c r="M125">
        <f t="shared" si="19"/>
        <v>0</v>
      </c>
      <c r="N125">
        <f t="shared" si="20"/>
        <v>0</v>
      </c>
    </row>
    <row r="126" spans="1:14" x14ac:dyDescent="0.3">
      <c r="A126" s="1">
        <v>1</v>
      </c>
      <c r="B126" t="s">
        <v>215</v>
      </c>
      <c r="C126" t="s">
        <v>3619</v>
      </c>
      <c r="I126" t="str">
        <f t="shared" si="15"/>
        <v>N/A</v>
      </c>
      <c r="J126">
        <f t="shared" si="16"/>
        <v>2.6800000000000001E-2</v>
      </c>
      <c r="K126">
        <f t="shared" si="17"/>
        <v>0</v>
      </c>
      <c r="L126">
        <f t="shared" si="18"/>
        <v>0</v>
      </c>
      <c r="M126">
        <f t="shared" si="19"/>
        <v>0</v>
      </c>
      <c r="N126">
        <f t="shared" si="20"/>
        <v>0</v>
      </c>
    </row>
    <row r="127" spans="1:14" x14ac:dyDescent="0.3">
      <c r="A127" s="1">
        <v>2</v>
      </c>
      <c r="B127" t="s">
        <v>217</v>
      </c>
      <c r="C127" t="s">
        <v>3620</v>
      </c>
      <c r="I127" t="str">
        <f t="shared" si="15"/>
        <v>N/A</v>
      </c>
      <c r="J127" t="str">
        <f t="shared" si="16"/>
        <v>1.30</v>
      </c>
      <c r="K127">
        <f t="shared" si="17"/>
        <v>0</v>
      </c>
      <c r="L127">
        <f t="shared" si="18"/>
        <v>0</v>
      </c>
      <c r="M127">
        <f t="shared" si="19"/>
        <v>0</v>
      </c>
      <c r="N127">
        <f t="shared" si="20"/>
        <v>0</v>
      </c>
    </row>
    <row r="128" spans="1:14" x14ac:dyDescent="0.3">
      <c r="A128" s="1">
        <v>3</v>
      </c>
      <c r="B128" t="s">
        <v>219</v>
      </c>
      <c r="C128" t="s">
        <v>1378</v>
      </c>
      <c r="I128" t="str">
        <f t="shared" si="15"/>
        <v>N/A</v>
      </c>
      <c r="J128">
        <f t="shared" si="16"/>
        <v>2.6499999999999999E-2</v>
      </c>
      <c r="K128">
        <f t="shared" si="17"/>
        <v>0</v>
      </c>
      <c r="L128">
        <f t="shared" si="18"/>
        <v>0</v>
      </c>
      <c r="M128">
        <f t="shared" si="19"/>
        <v>0</v>
      </c>
      <c r="N128">
        <f t="shared" si="20"/>
        <v>0</v>
      </c>
    </row>
    <row r="129" spans="1:14" x14ac:dyDescent="0.3">
      <c r="A129" s="1">
        <v>4</v>
      </c>
      <c r="B129" t="s">
        <v>221</v>
      </c>
      <c r="C129" t="s">
        <v>2444</v>
      </c>
      <c r="I129" t="str">
        <f t="shared" si="15"/>
        <v>N/A</v>
      </c>
      <c r="J129" t="str">
        <f t="shared" si="16"/>
        <v>2.94</v>
      </c>
      <c r="K129">
        <f t="shared" si="17"/>
        <v>0</v>
      </c>
      <c r="L129">
        <f t="shared" si="18"/>
        <v>0</v>
      </c>
      <c r="M129">
        <f t="shared" si="19"/>
        <v>0</v>
      </c>
      <c r="N129">
        <f t="shared" si="20"/>
        <v>0</v>
      </c>
    </row>
    <row r="130" spans="1:14" x14ac:dyDescent="0.3">
      <c r="A130" s="1">
        <v>5</v>
      </c>
      <c r="B130" t="s">
        <v>223</v>
      </c>
      <c r="C130" t="s">
        <v>3621</v>
      </c>
      <c r="I130" t="str">
        <f t="shared" si="15"/>
        <v>N/A</v>
      </c>
      <c r="J130">
        <f t="shared" si="16"/>
        <v>0.32909999999999995</v>
      </c>
      <c r="K130">
        <f t="shared" si="17"/>
        <v>0</v>
      </c>
      <c r="L130">
        <f t="shared" si="18"/>
        <v>0</v>
      </c>
      <c r="M130">
        <f t="shared" si="19"/>
        <v>0</v>
      </c>
      <c r="N130">
        <f t="shared" si="20"/>
        <v>0</v>
      </c>
    </row>
    <row r="131" spans="1:14" x14ac:dyDescent="0.3">
      <c r="A131" s="1">
        <v>6</v>
      </c>
      <c r="B131" t="s">
        <v>225</v>
      </c>
      <c r="C131" t="s">
        <v>3622</v>
      </c>
      <c r="I131" t="str">
        <f t="shared" si="15"/>
        <v>N/A</v>
      </c>
      <c r="J131" t="str">
        <f t="shared" si="16"/>
        <v>Jul 1, 2017</v>
      </c>
      <c r="K131">
        <f t="shared" si="17"/>
        <v>0</v>
      </c>
      <c r="L131">
        <f t="shared" si="18"/>
        <v>0</v>
      </c>
      <c r="M131">
        <f t="shared" si="19"/>
        <v>0</v>
      </c>
      <c r="N131">
        <f t="shared" si="20"/>
        <v>0</v>
      </c>
    </row>
    <row r="132" spans="1:14" x14ac:dyDescent="0.3">
      <c r="A132" s="1">
        <v>7</v>
      </c>
      <c r="B132" t="s">
        <v>227</v>
      </c>
      <c r="C132" t="s">
        <v>3623</v>
      </c>
      <c r="I132" t="str">
        <f t="shared" si="15"/>
        <v>N/A</v>
      </c>
      <c r="J132" t="str">
        <f t="shared" si="16"/>
        <v>Jun 13, 2017</v>
      </c>
      <c r="K132">
        <f t="shared" si="17"/>
        <v>0</v>
      </c>
      <c r="L132">
        <f t="shared" si="18"/>
        <v>0</v>
      </c>
      <c r="M132">
        <f t="shared" si="19"/>
        <v>0</v>
      </c>
      <c r="N132">
        <f t="shared" si="20"/>
        <v>0</v>
      </c>
    </row>
    <row r="133" spans="1:14" x14ac:dyDescent="0.3">
      <c r="A133" s="1">
        <v>8</v>
      </c>
      <c r="B133" t="s">
        <v>229</v>
      </c>
      <c r="C133" t="s">
        <v>2479</v>
      </c>
      <c r="I133" t="str">
        <f t="shared" si="15"/>
        <v>N/A</v>
      </c>
      <c r="J133" t="str">
        <f t="shared" si="16"/>
        <v>2/1</v>
      </c>
      <c r="K133">
        <f t="shared" si="17"/>
        <v>0</v>
      </c>
      <c r="L133">
        <f t="shared" si="18"/>
        <v>0</v>
      </c>
      <c r="M133">
        <f t="shared" si="19"/>
        <v>0</v>
      </c>
      <c r="N133">
        <f t="shared" si="20"/>
        <v>0</v>
      </c>
    </row>
    <row r="134" spans="1:14" x14ac:dyDescent="0.3">
      <c r="A134" s="1">
        <v>9</v>
      </c>
      <c r="B134" t="s">
        <v>230</v>
      </c>
      <c r="C134" t="s">
        <v>3624</v>
      </c>
      <c r="I134" t="str">
        <f t="shared" si="15"/>
        <v>N/A</v>
      </c>
      <c r="J134" t="str">
        <f t="shared" si="16"/>
        <v>Jul 21, 1998</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3625</v>
      </c>
      <c r="C138" t="s">
        <v>3626</v>
      </c>
      <c r="D138" t="s">
        <v>3627</v>
      </c>
      <c r="F138">
        <v>64</v>
      </c>
      <c r="I138" t="str">
        <f t="shared" si="15"/>
        <v>N/A</v>
      </c>
      <c r="J138" t="str">
        <f t="shared" si="16"/>
        <v>Chairman &amp; Chief Exec. Officer</v>
      </c>
      <c r="K138" t="str">
        <f t="shared" si="17"/>
        <v>627.29k</v>
      </c>
      <c r="L138">
        <f t="shared" si="18"/>
        <v>0</v>
      </c>
      <c r="M138">
        <f t="shared" si="19"/>
        <v>64</v>
      </c>
      <c r="N138">
        <f t="shared" si="20"/>
        <v>0</v>
      </c>
    </row>
    <row r="139" spans="1:14" x14ac:dyDescent="0.3">
      <c r="A139" s="1">
        <v>1</v>
      </c>
      <c r="B139" t="s">
        <v>3628</v>
      </c>
      <c r="C139" t="s">
        <v>3629</v>
      </c>
      <c r="D139" t="s">
        <v>3630</v>
      </c>
      <c r="F139">
        <v>48</v>
      </c>
      <c r="I139" t="str">
        <f t="shared" si="15"/>
        <v>N/A</v>
      </c>
      <c r="J139" t="str">
        <f t="shared" si="16"/>
        <v>Pres, Sec. &amp; Director</v>
      </c>
      <c r="K139" t="str">
        <f t="shared" si="17"/>
        <v>584.96k</v>
      </c>
      <c r="L139">
        <f t="shared" si="18"/>
        <v>0</v>
      </c>
      <c r="M139">
        <f t="shared" si="19"/>
        <v>48</v>
      </c>
      <c r="N139">
        <f t="shared" si="20"/>
        <v>0</v>
      </c>
    </row>
    <row r="140" spans="1:14" x14ac:dyDescent="0.3">
      <c r="A140" s="1">
        <v>2</v>
      </c>
      <c r="B140" t="s">
        <v>3631</v>
      </c>
      <c r="C140" t="s">
        <v>3632</v>
      </c>
      <c r="D140" t="s">
        <v>3633</v>
      </c>
      <c r="F140">
        <v>38</v>
      </c>
      <c r="I140" t="str">
        <f t="shared" si="15"/>
        <v>N/A</v>
      </c>
      <c r="J140" t="str">
        <f t="shared" si="16"/>
        <v>CFO &amp; Sr. VP</v>
      </c>
      <c r="K140" t="str">
        <f t="shared" si="17"/>
        <v>238.98k</v>
      </c>
      <c r="L140">
        <f t="shared" si="18"/>
        <v>0</v>
      </c>
      <c r="M140">
        <f t="shared" si="19"/>
        <v>38</v>
      </c>
      <c r="N140">
        <f t="shared" si="20"/>
        <v>0</v>
      </c>
    </row>
    <row r="141" spans="1:14" x14ac:dyDescent="0.3">
      <c r="A141" s="1">
        <v>3</v>
      </c>
      <c r="B141" t="s">
        <v>3634</v>
      </c>
      <c r="C141" t="s">
        <v>3635</v>
      </c>
      <c r="D141" t="s">
        <v>3636</v>
      </c>
      <c r="F141">
        <v>68</v>
      </c>
      <c r="I141" t="str">
        <f t="shared" si="15"/>
        <v>N/A</v>
      </c>
      <c r="J141" t="str">
        <f t="shared" si="16"/>
        <v>Gen. Counsel, Director and Director of Citizens &amp; Farmers Bank</v>
      </c>
      <c r="K141" t="str">
        <f t="shared" si="17"/>
        <v>29.95k</v>
      </c>
      <c r="L141">
        <f t="shared" si="18"/>
        <v>0</v>
      </c>
      <c r="M141">
        <f t="shared" si="19"/>
        <v>68</v>
      </c>
      <c r="N141">
        <f t="shared" si="20"/>
        <v>0</v>
      </c>
    </row>
    <row r="142" spans="1:14" x14ac:dyDescent="0.3">
      <c r="A142" s="1">
        <v>4</v>
      </c>
      <c r="B142" t="s">
        <v>3637</v>
      </c>
      <c r="C142" t="s">
        <v>3638</v>
      </c>
      <c r="D142" t="s">
        <v>3639</v>
      </c>
      <c r="F142">
        <v>61</v>
      </c>
      <c r="I142" t="str">
        <f t="shared" si="15"/>
        <v>N/A</v>
      </c>
      <c r="J142" t="str">
        <f t="shared" si="16"/>
        <v>CEO of C&amp;F Mortgage Corp, Pres of C&amp;F Mortgage Corp and Director of Citizens &amp; Farmers Bank</v>
      </c>
      <c r="K142" t="str">
        <f t="shared" si="17"/>
        <v>673.8k</v>
      </c>
      <c r="L142">
        <f t="shared" si="18"/>
        <v>0</v>
      </c>
      <c r="M142">
        <f t="shared" si="19"/>
        <v>61</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3640</v>
      </c>
      <c r="D145" t="s">
        <v>3641</v>
      </c>
      <c r="E145" t="s">
        <v>3642</v>
      </c>
      <c r="F145" t="s">
        <v>3643</v>
      </c>
      <c r="G145" t="s">
        <v>3644</v>
      </c>
      <c r="I145" t="str">
        <f t="shared" si="15"/>
        <v>pos_trend</v>
      </c>
      <c r="J145">
        <f t="shared" si="16"/>
        <v>76960000</v>
      </c>
      <c r="K145">
        <f t="shared" si="17"/>
        <v>80210000</v>
      </c>
      <c r="L145">
        <f t="shared" si="18"/>
        <v>86500000</v>
      </c>
      <c r="M145">
        <f t="shared" si="19"/>
        <v>87050000</v>
      </c>
      <c r="N145">
        <f t="shared" si="20"/>
        <v>89440000</v>
      </c>
    </row>
    <row r="146" spans="1:14" x14ac:dyDescent="0.3">
      <c r="A146" s="1">
        <v>1</v>
      </c>
      <c r="B146" t="s">
        <v>1871</v>
      </c>
      <c r="C146" t="s">
        <v>3645</v>
      </c>
      <c r="D146" t="s">
        <v>3646</v>
      </c>
      <c r="E146" t="s">
        <v>3647</v>
      </c>
      <c r="F146" t="s">
        <v>3437</v>
      </c>
      <c r="G146" t="s">
        <v>3648</v>
      </c>
      <c r="I146" t="str">
        <f t="shared" si="15"/>
        <v>pos_trend</v>
      </c>
      <c r="J146">
        <f t="shared" si="16"/>
        <v>71950000</v>
      </c>
      <c r="K146">
        <f t="shared" si="17"/>
        <v>74420000</v>
      </c>
      <c r="L146">
        <f t="shared" si="18"/>
        <v>79210000</v>
      </c>
      <c r="M146">
        <f t="shared" si="19"/>
        <v>80100000</v>
      </c>
      <c r="N146">
        <f t="shared" si="20"/>
        <v>82950000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3649</v>
      </c>
      <c r="D148" t="s">
        <v>3650</v>
      </c>
      <c r="E148" t="s">
        <v>2343</v>
      </c>
      <c r="F148" t="s">
        <v>270</v>
      </c>
      <c r="G148" t="s">
        <v>2530</v>
      </c>
      <c r="I148" t="str">
        <f t="shared" si="15"/>
        <v>N/A</v>
      </c>
      <c r="J148">
        <f t="shared" si="16"/>
        <v>4870000</v>
      </c>
      <c r="K148">
        <f t="shared" si="17"/>
        <v>5530000</v>
      </c>
      <c r="L148">
        <f t="shared" si="18"/>
        <v>6520000</v>
      </c>
      <c r="M148">
        <f t="shared" si="19"/>
        <v>4810000</v>
      </c>
      <c r="N148">
        <f t="shared" si="20"/>
        <v>4260000</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3651</v>
      </c>
      <c r="D150" t="s">
        <v>3652</v>
      </c>
      <c r="E150" t="s">
        <v>3653</v>
      </c>
      <c r="F150" t="s">
        <v>3654</v>
      </c>
      <c r="G150" t="s">
        <v>1052</v>
      </c>
      <c r="I150" t="str">
        <f t="shared" si="15"/>
        <v>N/A</v>
      </c>
      <c r="J150" t="str">
        <f t="shared" si="16"/>
        <v>145000</v>
      </c>
      <c r="K150" t="str">
        <f t="shared" si="17"/>
        <v>263000</v>
      </c>
      <c r="L150" t="str">
        <f t="shared" si="18"/>
        <v>769000</v>
      </c>
      <c r="M150">
        <f t="shared" si="19"/>
        <v>2140000</v>
      </c>
      <c r="N150">
        <f t="shared" si="20"/>
        <v>2230000</v>
      </c>
    </row>
    <row r="151" spans="1:14" x14ac:dyDescent="0.3">
      <c r="A151" s="1">
        <v>6</v>
      </c>
      <c r="B151" t="s">
        <v>1890</v>
      </c>
      <c r="C151" t="s">
        <v>264</v>
      </c>
      <c r="D151" t="s">
        <v>3655</v>
      </c>
      <c r="E151" t="s">
        <v>3656</v>
      </c>
      <c r="F151" t="s">
        <v>3657</v>
      </c>
      <c r="G151" t="s">
        <v>3658</v>
      </c>
      <c r="I151" t="str">
        <f t="shared" si="15"/>
        <v>N/A</v>
      </c>
      <c r="J151" t="str">
        <f t="shared" si="16"/>
        <v>N/A</v>
      </c>
      <c r="K151">
        <f t="shared" si="17"/>
        <v>4.2200000000000001E-2</v>
      </c>
      <c r="L151">
        <f t="shared" si="18"/>
        <v>7.8300000000000008E-2</v>
      </c>
      <c r="M151">
        <f t="shared" si="19"/>
        <v>6.4000000000000003E-3</v>
      </c>
      <c r="N151">
        <f t="shared" si="20"/>
        <v>2.75E-2</v>
      </c>
    </row>
    <row r="152" spans="1:14" x14ac:dyDescent="0.3">
      <c r="A152" s="1">
        <v>7</v>
      </c>
      <c r="B152" t="s">
        <v>285</v>
      </c>
      <c r="C152" t="s">
        <v>3659</v>
      </c>
      <c r="D152" t="s">
        <v>3660</v>
      </c>
      <c r="E152" t="s">
        <v>3661</v>
      </c>
      <c r="F152" t="s">
        <v>3662</v>
      </c>
      <c r="G152" t="s">
        <v>3663</v>
      </c>
      <c r="I152" t="str">
        <f t="shared" si="15"/>
        <v>N/A</v>
      </c>
      <c r="J152">
        <f t="shared" si="16"/>
        <v>10110000</v>
      </c>
      <c r="K152">
        <f t="shared" si="17"/>
        <v>8620000</v>
      </c>
      <c r="L152">
        <f t="shared" si="18"/>
        <v>8530000</v>
      </c>
      <c r="M152">
        <f t="shared" si="19"/>
        <v>8690000</v>
      </c>
      <c r="N152">
        <f t="shared" si="20"/>
        <v>8970000</v>
      </c>
    </row>
    <row r="153" spans="1:14" x14ac:dyDescent="0.3">
      <c r="A153" s="1">
        <v>8</v>
      </c>
      <c r="B153" t="s">
        <v>1900</v>
      </c>
      <c r="C153" t="s">
        <v>3664</v>
      </c>
      <c r="D153" t="s">
        <v>2286</v>
      </c>
      <c r="E153" t="s">
        <v>1899</v>
      </c>
      <c r="F153" t="s">
        <v>3665</v>
      </c>
      <c r="G153" t="s">
        <v>3666</v>
      </c>
      <c r="I153" t="str">
        <f t="shared" si="15"/>
        <v>N/A</v>
      </c>
      <c r="J153">
        <f t="shared" si="16"/>
        <v>5330000</v>
      </c>
      <c r="K153">
        <f t="shared" si="17"/>
        <v>4250000</v>
      </c>
      <c r="L153">
        <f t="shared" si="18"/>
        <v>4080000</v>
      </c>
      <c r="M153">
        <f t="shared" si="19"/>
        <v>4190000.0000000005</v>
      </c>
      <c r="N153">
        <f t="shared" si="20"/>
        <v>4390000</v>
      </c>
    </row>
    <row r="154" spans="1:14" x14ac:dyDescent="0.3">
      <c r="A154" s="1">
        <v>9</v>
      </c>
      <c r="B154" t="s">
        <v>1905</v>
      </c>
      <c r="C154" t="s">
        <v>3150</v>
      </c>
      <c r="D154" t="s">
        <v>3667</v>
      </c>
      <c r="E154" t="s">
        <v>3668</v>
      </c>
      <c r="F154" t="s">
        <v>3669</v>
      </c>
      <c r="G154" t="s">
        <v>3670</v>
      </c>
      <c r="I154" t="str">
        <f t="shared" si="15"/>
        <v>N/A</v>
      </c>
      <c r="J154">
        <f t="shared" si="16"/>
        <v>4790000</v>
      </c>
      <c r="K154">
        <f t="shared" si="17"/>
        <v>4370000</v>
      </c>
      <c r="L154">
        <f t="shared" si="18"/>
        <v>4450000</v>
      </c>
      <c r="M154">
        <f t="shared" si="19"/>
        <v>4500000</v>
      </c>
      <c r="N154">
        <f t="shared" si="20"/>
        <v>4580000</v>
      </c>
    </row>
    <row r="155" spans="1:14" x14ac:dyDescent="0.3">
      <c r="A155" s="1">
        <v>10</v>
      </c>
      <c r="B155" t="s">
        <v>1911</v>
      </c>
      <c r="C155" t="s">
        <v>3150</v>
      </c>
      <c r="D155" t="s">
        <v>3667</v>
      </c>
      <c r="E155" t="s">
        <v>3668</v>
      </c>
      <c r="F155" t="s">
        <v>3669</v>
      </c>
      <c r="G155" t="s">
        <v>3670</v>
      </c>
      <c r="I155" t="str">
        <f t="shared" si="15"/>
        <v>N/A</v>
      </c>
      <c r="J155">
        <f t="shared" si="16"/>
        <v>4790000</v>
      </c>
      <c r="K155">
        <f t="shared" si="17"/>
        <v>4370000</v>
      </c>
      <c r="L155">
        <f t="shared" si="18"/>
        <v>4450000</v>
      </c>
      <c r="M155">
        <f t="shared" si="19"/>
        <v>4500000</v>
      </c>
      <c r="N155">
        <f t="shared" si="20"/>
        <v>4580000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3671</v>
      </c>
      <c r="E158" t="s">
        <v>3672</v>
      </c>
      <c r="F158" t="s">
        <v>3673</v>
      </c>
      <c r="G158" t="s">
        <v>3674</v>
      </c>
      <c r="I158" t="str">
        <f t="shared" si="15"/>
        <v>N/A</v>
      </c>
      <c r="J158" t="str">
        <f t="shared" si="16"/>
        <v>N/A</v>
      </c>
      <c r="K158">
        <f t="shared" si="17"/>
        <v>-0.1472</v>
      </c>
      <c r="L158">
        <f t="shared" si="18"/>
        <v>-1.1399999999999999E-2</v>
      </c>
      <c r="M158">
        <f t="shared" si="19"/>
        <v>1.9800000000000002E-2</v>
      </c>
      <c r="N158">
        <f t="shared" si="20"/>
        <v>3.15E-2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3675</v>
      </c>
      <c r="D161" t="s">
        <v>3676</v>
      </c>
      <c r="E161" t="s">
        <v>3677</v>
      </c>
      <c r="F161" t="s">
        <v>3678</v>
      </c>
      <c r="G161" t="s">
        <v>3679</v>
      </c>
      <c r="I161" t="str">
        <f t="shared" si="15"/>
        <v>pos_trend</v>
      </c>
      <c r="J161">
        <f t="shared" si="16"/>
        <v>66849999.999999993</v>
      </c>
      <c r="K161">
        <f t="shared" si="17"/>
        <v>71590000</v>
      </c>
      <c r="L161">
        <f t="shared" si="18"/>
        <v>77970000</v>
      </c>
      <c r="M161">
        <f t="shared" si="19"/>
        <v>78360000</v>
      </c>
      <c r="N161">
        <f t="shared" si="20"/>
        <v>80470000</v>
      </c>
    </row>
    <row r="162" spans="1:14" x14ac:dyDescent="0.3">
      <c r="A162" s="1">
        <v>1</v>
      </c>
      <c r="B162" t="s">
        <v>1927</v>
      </c>
      <c r="C162" t="s">
        <v>264</v>
      </c>
      <c r="D162" t="s">
        <v>3680</v>
      </c>
      <c r="E162" t="s">
        <v>3681</v>
      </c>
      <c r="F162" t="s">
        <v>3682</v>
      </c>
      <c r="G162" t="s">
        <v>3683</v>
      </c>
      <c r="I162" t="str">
        <f t="shared" si="15"/>
        <v>N/A</v>
      </c>
      <c r="J162" t="str">
        <f t="shared" si="16"/>
        <v>N/A</v>
      </c>
      <c r="K162">
        <f t="shared" si="17"/>
        <v>7.0800000000000002E-2</v>
      </c>
      <c r="L162">
        <f t="shared" si="18"/>
        <v>8.9099999999999999E-2</v>
      </c>
      <c r="M162">
        <f t="shared" si="19"/>
        <v>4.8999999999999998E-3</v>
      </c>
      <c r="N162">
        <f t="shared" si="20"/>
        <v>2.7000000000000003E-2</v>
      </c>
    </row>
    <row r="163" spans="1:14" x14ac:dyDescent="0.3">
      <c r="A163" s="1">
        <v>2</v>
      </c>
      <c r="B163" t="s">
        <v>1932</v>
      </c>
      <c r="C163" t="s">
        <v>3684</v>
      </c>
      <c r="D163" t="s">
        <v>3685</v>
      </c>
      <c r="E163" t="s">
        <v>3686</v>
      </c>
      <c r="F163" t="s">
        <v>3687</v>
      </c>
      <c r="G163" t="s">
        <v>3688</v>
      </c>
      <c r="I163" t="str">
        <f t="shared" si="15"/>
        <v>N/A</v>
      </c>
      <c r="J163">
        <f t="shared" si="16"/>
        <v>12410000</v>
      </c>
      <c r="K163">
        <f t="shared" si="17"/>
        <v>15090000</v>
      </c>
      <c r="L163">
        <f t="shared" si="18"/>
        <v>16329999.999999998</v>
      </c>
      <c r="M163">
        <f t="shared" si="19"/>
        <v>15510000</v>
      </c>
      <c r="N163">
        <f t="shared" si="20"/>
        <v>18040000</v>
      </c>
    </row>
    <row r="164" spans="1:14" x14ac:dyDescent="0.3">
      <c r="A164" s="1">
        <v>3</v>
      </c>
      <c r="B164" t="s">
        <v>1937</v>
      </c>
      <c r="C164" t="s">
        <v>264</v>
      </c>
      <c r="D164" t="s">
        <v>3689</v>
      </c>
      <c r="E164" t="s">
        <v>3690</v>
      </c>
      <c r="F164" t="s">
        <v>3691</v>
      </c>
      <c r="G164" t="s">
        <v>3692</v>
      </c>
      <c r="I164" t="str">
        <f t="shared" si="15"/>
        <v>N/A</v>
      </c>
      <c r="J164" t="str">
        <f t="shared" si="16"/>
        <v>N/A</v>
      </c>
      <c r="K164">
        <f t="shared" si="17"/>
        <v>0.21600000000000003</v>
      </c>
      <c r="L164">
        <f t="shared" si="18"/>
        <v>8.2500000000000004E-2</v>
      </c>
      <c r="M164">
        <f t="shared" si="19"/>
        <v>-5.0099999999999999E-2</v>
      </c>
      <c r="N164">
        <f t="shared" si="20"/>
        <v>0.16300000000000001</v>
      </c>
    </row>
    <row r="165" spans="1:14" x14ac:dyDescent="0.3">
      <c r="A165" s="1">
        <v>4</v>
      </c>
      <c r="B165" t="s">
        <v>1942</v>
      </c>
      <c r="C165" t="s">
        <v>3693</v>
      </c>
      <c r="D165" t="s">
        <v>3694</v>
      </c>
      <c r="E165" t="s">
        <v>3695</v>
      </c>
      <c r="F165" t="s">
        <v>3696</v>
      </c>
      <c r="G165" t="s">
        <v>3697</v>
      </c>
      <c r="I165" t="str">
        <f t="shared" si="15"/>
        <v>N/A</v>
      </c>
      <c r="J165">
        <f t="shared" si="16"/>
        <v>54450000</v>
      </c>
      <c r="K165">
        <f t="shared" si="17"/>
        <v>56500000</v>
      </c>
      <c r="L165">
        <f t="shared" si="18"/>
        <v>61640000</v>
      </c>
      <c r="M165">
        <f t="shared" si="19"/>
        <v>62840000</v>
      </c>
      <c r="N165">
        <f t="shared" si="20"/>
        <v>62430000</v>
      </c>
    </row>
    <row r="166" spans="1:14" x14ac:dyDescent="0.3">
      <c r="A166" s="1">
        <v>5</v>
      </c>
      <c r="B166" t="s">
        <v>1948</v>
      </c>
      <c r="C166" t="s">
        <v>264</v>
      </c>
      <c r="D166" t="s">
        <v>3698</v>
      </c>
      <c r="E166" t="s">
        <v>3699</v>
      </c>
      <c r="F166" t="s">
        <v>3700</v>
      </c>
      <c r="G166" t="s">
        <v>3701</v>
      </c>
      <c r="I166" t="str">
        <f t="shared" si="15"/>
        <v>N/A</v>
      </c>
      <c r="J166" t="str">
        <f t="shared" si="16"/>
        <v>N/A</v>
      </c>
      <c r="K166">
        <f t="shared" si="17"/>
        <v>3.78E-2</v>
      </c>
      <c r="L166">
        <f t="shared" si="18"/>
        <v>9.0899999999999995E-2</v>
      </c>
      <c r="M166">
        <f t="shared" si="19"/>
        <v>1.95E-2</v>
      </c>
      <c r="N166">
        <f t="shared" si="20"/>
        <v>-6.6000000000000008E-3</v>
      </c>
    </row>
    <row r="167" spans="1:14" x14ac:dyDescent="0.3">
      <c r="A167" s="1">
        <v>6</v>
      </c>
      <c r="B167" t="s">
        <v>1953</v>
      </c>
      <c r="C167" t="s">
        <v>264</v>
      </c>
      <c r="D167" t="s">
        <v>264</v>
      </c>
      <c r="E167" t="s">
        <v>264</v>
      </c>
      <c r="F167" t="s">
        <v>264</v>
      </c>
      <c r="G167" t="s">
        <v>3702</v>
      </c>
      <c r="I167" t="str">
        <f t="shared" si="15"/>
        <v>N/A</v>
      </c>
      <c r="J167" t="str">
        <f t="shared" si="16"/>
        <v>N/A</v>
      </c>
      <c r="K167" t="str">
        <f t="shared" si="17"/>
        <v>N/A</v>
      </c>
      <c r="L167" t="str">
        <f t="shared" si="18"/>
        <v>N/A</v>
      </c>
      <c r="M167" t="str">
        <f t="shared" si="19"/>
        <v>N/A</v>
      </c>
      <c r="N167">
        <f t="shared" si="20"/>
        <v>6.3E-2</v>
      </c>
    </row>
    <row r="168" spans="1:14" x14ac:dyDescent="0.3">
      <c r="A168" s="1">
        <v>7</v>
      </c>
      <c r="B168" t="s">
        <v>1955</v>
      </c>
      <c r="C168" t="s">
        <v>3703</v>
      </c>
      <c r="D168" t="s">
        <v>3704</v>
      </c>
      <c r="E168" t="s">
        <v>3705</v>
      </c>
      <c r="F168" t="s">
        <v>3706</v>
      </c>
      <c r="G168" t="s">
        <v>3707</v>
      </c>
      <c r="I168" t="str">
        <f t="shared" si="15"/>
        <v>N/A</v>
      </c>
      <c r="J168">
        <f t="shared" si="16"/>
        <v>33500000</v>
      </c>
      <c r="K168">
        <f t="shared" si="17"/>
        <v>22220000</v>
      </c>
      <c r="L168">
        <f t="shared" si="18"/>
        <v>19570000</v>
      </c>
      <c r="M168">
        <f t="shared" si="19"/>
        <v>20710000</v>
      </c>
      <c r="N168">
        <f t="shared" si="20"/>
        <v>25630000</v>
      </c>
    </row>
    <row r="169" spans="1:14" x14ac:dyDescent="0.3">
      <c r="A169" s="1">
        <v>8</v>
      </c>
      <c r="B169" t="s">
        <v>1960</v>
      </c>
      <c r="C169" t="s">
        <v>3708</v>
      </c>
      <c r="D169" t="s">
        <v>3709</v>
      </c>
      <c r="E169" t="s">
        <v>3710</v>
      </c>
      <c r="F169" t="s">
        <v>3710</v>
      </c>
      <c r="G169" t="s">
        <v>3711</v>
      </c>
      <c r="I169" t="str">
        <f t="shared" si="15"/>
        <v>N/A</v>
      </c>
      <c r="J169" t="str">
        <f t="shared" si="16"/>
        <v>11000</v>
      </c>
      <c r="K169" t="str">
        <f t="shared" si="17"/>
        <v>276000</v>
      </c>
      <c r="L169" t="str">
        <f t="shared" si="18"/>
        <v>29000</v>
      </c>
      <c r="M169" t="str">
        <f t="shared" si="19"/>
        <v>29000</v>
      </c>
      <c r="N169" t="str">
        <f t="shared" si="20"/>
        <v>52000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3712</v>
      </c>
      <c r="D171" t="s">
        <v>3713</v>
      </c>
      <c r="E171" t="s">
        <v>3714</v>
      </c>
      <c r="F171" t="s">
        <v>3715</v>
      </c>
      <c r="G171" t="s">
        <v>3716</v>
      </c>
      <c r="I171" t="str">
        <f t="shared" si="15"/>
        <v>N/A</v>
      </c>
      <c r="J171">
        <f t="shared" si="16"/>
        <v>10650000</v>
      </c>
      <c r="K171">
        <f t="shared" si="17"/>
        <v>10420000</v>
      </c>
      <c r="L171">
        <f t="shared" si="18"/>
        <v>11940000</v>
      </c>
      <c r="M171">
        <f t="shared" si="19"/>
        <v>12590000</v>
      </c>
      <c r="N171">
        <f t="shared" si="20"/>
        <v>13980000</v>
      </c>
    </row>
    <row r="172" spans="1:14" x14ac:dyDescent="0.3">
      <c r="A172" s="1">
        <v>11</v>
      </c>
      <c r="B172" t="s">
        <v>273</v>
      </c>
      <c r="C172" t="s">
        <v>3712</v>
      </c>
      <c r="D172" t="s">
        <v>3713</v>
      </c>
      <c r="E172" t="s">
        <v>3714</v>
      </c>
      <c r="F172" t="s">
        <v>3715</v>
      </c>
      <c r="G172" t="s">
        <v>3716</v>
      </c>
      <c r="I172" t="str">
        <f t="shared" si="15"/>
        <v>N/A</v>
      </c>
      <c r="J172">
        <f t="shared" si="16"/>
        <v>10650000</v>
      </c>
      <c r="K172">
        <f t="shared" si="17"/>
        <v>10420000</v>
      </c>
      <c r="L172">
        <f t="shared" si="18"/>
        <v>11940000</v>
      </c>
      <c r="M172">
        <f t="shared" si="19"/>
        <v>12590000</v>
      </c>
      <c r="N172">
        <f t="shared" si="20"/>
        <v>13980000</v>
      </c>
    </row>
    <row r="173" spans="1:14" x14ac:dyDescent="0.3">
      <c r="A173" s="1">
        <v>12</v>
      </c>
      <c r="B173" t="s">
        <v>1969</v>
      </c>
      <c r="C173" t="s">
        <v>2165</v>
      </c>
      <c r="D173" t="s">
        <v>3717</v>
      </c>
      <c r="E173" t="s">
        <v>3718</v>
      </c>
      <c r="F173" t="s">
        <v>3719</v>
      </c>
      <c r="G173" t="s">
        <v>482</v>
      </c>
      <c r="I173" t="str">
        <f t="shared" si="15"/>
        <v>N/A</v>
      </c>
      <c r="J173">
        <f t="shared" si="16"/>
        <v>22840000</v>
      </c>
      <c r="K173">
        <f t="shared" si="17"/>
        <v>11530000</v>
      </c>
      <c r="L173">
        <f t="shared" si="18"/>
        <v>7600000</v>
      </c>
      <c r="M173">
        <f t="shared" si="19"/>
        <v>8100000</v>
      </c>
      <c r="N173">
        <f t="shared" si="20"/>
        <v>3480000</v>
      </c>
    </row>
    <row r="174" spans="1:14" x14ac:dyDescent="0.3">
      <c r="A174" s="1">
        <v>13</v>
      </c>
      <c r="B174" t="s">
        <v>1974</v>
      </c>
      <c r="C174" t="s">
        <v>3720</v>
      </c>
      <c r="D174" t="s">
        <v>3721</v>
      </c>
      <c r="E174" t="s">
        <v>3722</v>
      </c>
      <c r="F174" t="s">
        <v>3723</v>
      </c>
      <c r="G174" t="s">
        <v>3724</v>
      </c>
      <c r="I174" t="str">
        <f t="shared" si="15"/>
        <v>N/A</v>
      </c>
      <c r="J174">
        <f t="shared" si="16"/>
        <v>63920000</v>
      </c>
      <c r="K174">
        <f t="shared" si="17"/>
        <v>56260000</v>
      </c>
      <c r="L174">
        <f t="shared" si="18"/>
        <v>63820000</v>
      </c>
      <c r="M174">
        <f t="shared" si="19"/>
        <v>66170000</v>
      </c>
      <c r="N174">
        <f t="shared" si="20"/>
        <v>70140000</v>
      </c>
    </row>
    <row r="175" spans="1:14" x14ac:dyDescent="0.3">
      <c r="A175" s="1">
        <v>14</v>
      </c>
      <c r="B175" t="s">
        <v>1980</v>
      </c>
      <c r="C175" t="s">
        <v>3725</v>
      </c>
      <c r="D175" t="s">
        <v>3726</v>
      </c>
      <c r="E175" t="s">
        <v>3727</v>
      </c>
      <c r="F175" t="s">
        <v>3728</v>
      </c>
      <c r="G175" t="s">
        <v>3729</v>
      </c>
      <c r="I175" t="str">
        <f t="shared" si="15"/>
        <v>N/A</v>
      </c>
      <c r="J175">
        <f t="shared" si="16"/>
        <v>40690000</v>
      </c>
      <c r="K175">
        <f t="shared" si="17"/>
        <v>31170000</v>
      </c>
      <c r="L175">
        <f t="shared" si="18"/>
        <v>36870000</v>
      </c>
      <c r="M175">
        <f t="shared" si="19"/>
        <v>39560000</v>
      </c>
      <c r="N175">
        <f t="shared" si="20"/>
        <v>41930000</v>
      </c>
    </row>
    <row r="176" spans="1:14" x14ac:dyDescent="0.3">
      <c r="A176" s="1">
        <v>15</v>
      </c>
      <c r="B176" t="s">
        <v>1986</v>
      </c>
      <c r="C176" t="s">
        <v>3730</v>
      </c>
      <c r="D176" t="s">
        <v>3731</v>
      </c>
      <c r="E176" t="s">
        <v>1981</v>
      </c>
      <c r="F176" t="s">
        <v>2828</v>
      </c>
      <c r="G176" t="s">
        <v>3732</v>
      </c>
      <c r="I176" t="str">
        <f t="shared" si="15"/>
        <v>pos_trend</v>
      </c>
      <c r="J176">
        <f t="shared" si="16"/>
        <v>6800000</v>
      </c>
      <c r="K176">
        <f t="shared" si="17"/>
        <v>7400000</v>
      </c>
      <c r="L176">
        <f t="shared" si="18"/>
        <v>8810000</v>
      </c>
      <c r="M176">
        <f t="shared" si="19"/>
        <v>8830000</v>
      </c>
      <c r="N176">
        <f t="shared" si="20"/>
        <v>9660000</v>
      </c>
    </row>
    <row r="177" spans="1:14" x14ac:dyDescent="0.3">
      <c r="A177" s="1">
        <v>16</v>
      </c>
      <c r="B177" t="s">
        <v>297</v>
      </c>
      <c r="C177" t="s">
        <v>3733</v>
      </c>
      <c r="D177" t="s">
        <v>3734</v>
      </c>
      <c r="E177" t="s">
        <v>3735</v>
      </c>
      <c r="F177" t="s">
        <v>1976</v>
      </c>
      <c r="G177" t="s">
        <v>3736</v>
      </c>
      <c r="I177" t="str">
        <f t="shared" si="15"/>
        <v>N/A</v>
      </c>
      <c r="J177">
        <f t="shared" si="16"/>
        <v>12960000</v>
      </c>
      <c r="K177">
        <f t="shared" si="17"/>
        <v>14790000</v>
      </c>
      <c r="L177">
        <f t="shared" si="18"/>
        <v>15170000</v>
      </c>
      <c r="M177">
        <f t="shared" si="19"/>
        <v>15000000</v>
      </c>
      <c r="N177">
        <f t="shared" si="20"/>
        <v>15690000</v>
      </c>
    </row>
    <row r="178" spans="1:14" x14ac:dyDescent="0.3">
      <c r="A178" s="1">
        <v>17</v>
      </c>
      <c r="B178" t="s">
        <v>300</v>
      </c>
      <c r="C178" t="s">
        <v>3737</v>
      </c>
      <c r="D178" t="s">
        <v>3545</v>
      </c>
      <c r="E178" t="s">
        <v>3738</v>
      </c>
      <c r="F178" t="s">
        <v>3739</v>
      </c>
      <c r="G178" t="s">
        <v>3740</v>
      </c>
      <c r="I178" t="str">
        <f t="shared" si="15"/>
        <v>N/A</v>
      </c>
      <c r="J178">
        <f t="shared" si="16"/>
        <v>24030000</v>
      </c>
      <c r="K178">
        <f t="shared" si="17"/>
        <v>22460000</v>
      </c>
      <c r="L178">
        <f t="shared" si="18"/>
        <v>17390000</v>
      </c>
      <c r="M178">
        <f t="shared" si="19"/>
        <v>17380000</v>
      </c>
      <c r="N178">
        <f t="shared" si="20"/>
        <v>17920000</v>
      </c>
    </row>
    <row r="179" spans="1:14" x14ac:dyDescent="0.3">
      <c r="A179" s="1">
        <v>18</v>
      </c>
      <c r="B179" t="s">
        <v>306</v>
      </c>
      <c r="C179" t="s">
        <v>264</v>
      </c>
      <c r="D179" t="s">
        <v>3741</v>
      </c>
      <c r="E179" t="s">
        <v>3742</v>
      </c>
      <c r="F179" t="s">
        <v>3743</v>
      </c>
      <c r="G179" t="s">
        <v>3744</v>
      </c>
      <c r="I179" t="str">
        <f t="shared" si="15"/>
        <v>N/A</v>
      </c>
      <c r="J179" t="str">
        <f t="shared" si="16"/>
        <v>N/A</v>
      </c>
      <c r="K179">
        <f t="shared" si="17"/>
        <v>-6.5100000000000005E-2</v>
      </c>
      <c r="L179">
        <f t="shared" si="18"/>
        <v>-0.2258</v>
      </c>
      <c r="M179">
        <f t="shared" si="19"/>
        <v>-5.0000000000000001E-4</v>
      </c>
      <c r="N179">
        <f t="shared" si="20"/>
        <v>3.0800000000000001E-2</v>
      </c>
    </row>
    <row r="180" spans="1:14" x14ac:dyDescent="0.3">
      <c r="A180" s="1">
        <v>19</v>
      </c>
      <c r="B180" t="s">
        <v>2003</v>
      </c>
      <c r="C180" t="s">
        <v>264</v>
      </c>
      <c r="D180" t="s">
        <v>264</v>
      </c>
      <c r="E180" t="s">
        <v>264</v>
      </c>
      <c r="F180" t="s">
        <v>264</v>
      </c>
      <c r="G180" t="s">
        <v>3745</v>
      </c>
      <c r="I180" t="str">
        <f t="shared" si="15"/>
        <v>N/A</v>
      </c>
      <c r="J180" t="str">
        <f t="shared" si="16"/>
        <v>N/A</v>
      </c>
      <c r="K180" t="str">
        <f t="shared" si="17"/>
        <v>N/A</v>
      </c>
      <c r="L180" t="str">
        <f t="shared" si="18"/>
        <v>N/A</v>
      </c>
      <c r="M180" t="str">
        <f t="shared" si="19"/>
        <v>N/A</v>
      </c>
      <c r="N180">
        <f t="shared" si="20"/>
        <v>0.15570000000000001</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264</v>
      </c>
      <c r="D185" t="s">
        <v>3746</v>
      </c>
      <c r="E185" t="s">
        <v>3747</v>
      </c>
      <c r="F185" t="s">
        <v>264</v>
      </c>
      <c r="G185" t="s">
        <v>264</v>
      </c>
      <c r="I185" t="str">
        <f t="shared" si="15"/>
        <v>N/A</v>
      </c>
      <c r="J185" t="str">
        <f t="shared" si="16"/>
        <v>N/A</v>
      </c>
      <c r="K185">
        <f t="shared" si="17"/>
        <v>1350000</v>
      </c>
      <c r="L185" t="str">
        <f t="shared" si="18"/>
        <v>315000</v>
      </c>
      <c r="M185" t="str">
        <f t="shared" si="19"/>
        <v>N/A</v>
      </c>
      <c r="N185" t="str">
        <f t="shared" si="20"/>
        <v>N/A</v>
      </c>
    </row>
    <row r="186" spans="1:14" x14ac:dyDescent="0.3">
      <c r="A186" s="1">
        <v>25</v>
      </c>
      <c r="B186" t="s">
        <v>322</v>
      </c>
      <c r="C186" t="s">
        <v>3737</v>
      </c>
      <c r="D186" t="s">
        <v>3748</v>
      </c>
      <c r="E186" t="s">
        <v>1943</v>
      </c>
      <c r="F186" t="s">
        <v>3739</v>
      </c>
      <c r="G186" t="s">
        <v>3740</v>
      </c>
      <c r="I186" t="str">
        <f t="shared" si="15"/>
        <v>N/A</v>
      </c>
      <c r="J186">
        <f t="shared" si="16"/>
        <v>24030000</v>
      </c>
      <c r="K186">
        <f t="shared" si="17"/>
        <v>21110000</v>
      </c>
      <c r="L186">
        <f t="shared" si="18"/>
        <v>17080000</v>
      </c>
      <c r="M186">
        <f t="shared" si="19"/>
        <v>17380000</v>
      </c>
      <c r="N186">
        <f t="shared" si="20"/>
        <v>17920000</v>
      </c>
    </row>
    <row r="187" spans="1:14" x14ac:dyDescent="0.3">
      <c r="A187" s="1">
        <v>26</v>
      </c>
      <c r="B187" t="s">
        <v>326</v>
      </c>
      <c r="C187" t="s">
        <v>264</v>
      </c>
      <c r="D187" t="s">
        <v>3749</v>
      </c>
      <c r="E187" t="s">
        <v>3750</v>
      </c>
      <c r="F187" t="s">
        <v>3751</v>
      </c>
      <c r="G187" t="s">
        <v>3744</v>
      </c>
      <c r="I187" t="str">
        <f t="shared" si="15"/>
        <v>N/A</v>
      </c>
      <c r="J187" t="str">
        <f t="shared" si="16"/>
        <v>N/A</v>
      </c>
      <c r="K187">
        <f t="shared" si="17"/>
        <v>-0.12140000000000001</v>
      </c>
      <c r="L187">
        <f t="shared" si="18"/>
        <v>-0.19120000000000001</v>
      </c>
      <c r="M187">
        <f t="shared" si="19"/>
        <v>1.8000000000000002E-2</v>
      </c>
      <c r="N187">
        <f t="shared" si="20"/>
        <v>3.0800000000000001E-2</v>
      </c>
    </row>
    <row r="188" spans="1:14" x14ac:dyDescent="0.3">
      <c r="A188" s="1">
        <v>27</v>
      </c>
      <c r="B188" t="s">
        <v>330</v>
      </c>
      <c r="C188" t="s">
        <v>264</v>
      </c>
      <c r="D188" t="s">
        <v>264</v>
      </c>
      <c r="E188" t="s">
        <v>264</v>
      </c>
      <c r="F188" t="s">
        <v>264</v>
      </c>
      <c r="G188" t="s">
        <v>3745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0.15570000000000001</v>
      </c>
    </row>
    <row r="189" spans="1:14" x14ac:dyDescent="0.3">
      <c r="A189" s="1">
        <v>28</v>
      </c>
      <c r="B189" t="s">
        <v>332</v>
      </c>
      <c r="C189" t="s">
        <v>3752</v>
      </c>
      <c r="D189" t="s">
        <v>288</v>
      </c>
      <c r="E189" t="s">
        <v>3753</v>
      </c>
      <c r="F189" t="s">
        <v>3754</v>
      </c>
      <c r="G189" t="s">
        <v>3755</v>
      </c>
      <c r="I189" t="str">
        <f t="shared" si="21"/>
        <v>N/A</v>
      </c>
      <c r="J189">
        <f t="shared" si="22"/>
        <v>7650000</v>
      </c>
      <c r="K189">
        <f t="shared" si="23"/>
        <v>6710000</v>
      </c>
      <c r="L189">
        <f t="shared" si="24"/>
        <v>4730000</v>
      </c>
      <c r="M189">
        <f t="shared" si="25"/>
        <v>4850000</v>
      </c>
      <c r="N189">
        <f t="shared" si="26"/>
        <v>4460000</v>
      </c>
    </row>
    <row r="190" spans="1:14" x14ac:dyDescent="0.3">
      <c r="A190" s="1">
        <v>29</v>
      </c>
      <c r="B190" t="s">
        <v>333</v>
      </c>
      <c r="C190" t="s">
        <v>3756</v>
      </c>
      <c r="D190" t="s">
        <v>934</v>
      </c>
      <c r="E190" t="s">
        <v>3757</v>
      </c>
      <c r="F190" t="s">
        <v>264</v>
      </c>
      <c r="G190" t="s">
        <v>1958</v>
      </c>
      <c r="I190" t="str">
        <f t="shared" si="21"/>
        <v>N/A</v>
      </c>
      <c r="J190">
        <f t="shared" si="22"/>
        <v>8490000</v>
      </c>
      <c r="K190">
        <f t="shared" si="23"/>
        <v>4420000</v>
      </c>
      <c r="L190">
        <f t="shared" si="24"/>
        <v>2480000</v>
      </c>
      <c r="M190" t="str">
        <f t="shared" si="25"/>
        <v>N/A</v>
      </c>
      <c r="N190">
        <f t="shared" si="26"/>
        <v>4480000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1436</v>
      </c>
      <c r="D192" t="s">
        <v>2017</v>
      </c>
      <c r="E192" t="s">
        <v>3162</v>
      </c>
      <c r="F192" t="s">
        <v>264</v>
      </c>
      <c r="G192" t="s">
        <v>3758</v>
      </c>
      <c r="I192" t="str">
        <f t="shared" si="21"/>
        <v>N/A</v>
      </c>
      <c r="J192" t="str">
        <f t="shared" si="22"/>
        <v>(848,000)</v>
      </c>
      <c r="K192">
        <f t="shared" si="23"/>
        <v>2290000</v>
      </c>
      <c r="L192">
        <f t="shared" si="24"/>
        <v>2250000</v>
      </c>
      <c r="M192" t="str">
        <f t="shared" si="25"/>
        <v>N/A</v>
      </c>
      <c r="N192" t="str">
        <f t="shared" si="26"/>
        <v>(23,000)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3759</v>
      </c>
      <c r="D197" t="s">
        <v>3760</v>
      </c>
      <c r="E197" t="s">
        <v>3761</v>
      </c>
      <c r="F197" t="s">
        <v>3762</v>
      </c>
      <c r="G197" t="s">
        <v>3763</v>
      </c>
      <c r="I197" t="str">
        <f t="shared" si="21"/>
        <v>N/A</v>
      </c>
      <c r="J197">
        <f t="shared" si="22"/>
        <v>16379999.999999998</v>
      </c>
      <c r="K197">
        <f t="shared" si="23"/>
        <v>14400000</v>
      </c>
      <c r="L197">
        <f t="shared" si="24"/>
        <v>12350000</v>
      </c>
      <c r="M197">
        <f t="shared" si="25"/>
        <v>12530000</v>
      </c>
      <c r="N197">
        <f t="shared" si="26"/>
        <v>13460000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3759</v>
      </c>
      <c r="D199" t="s">
        <v>3760</v>
      </c>
      <c r="E199" t="s">
        <v>3761</v>
      </c>
      <c r="F199" t="s">
        <v>3762</v>
      </c>
      <c r="G199" t="s">
        <v>3763</v>
      </c>
      <c r="I199" t="str">
        <f t="shared" si="21"/>
        <v>N/A</v>
      </c>
      <c r="J199">
        <f t="shared" si="22"/>
        <v>16379999.999999998</v>
      </c>
      <c r="K199">
        <f t="shared" si="23"/>
        <v>14400000</v>
      </c>
      <c r="L199">
        <f t="shared" si="24"/>
        <v>12350000</v>
      </c>
      <c r="M199">
        <f t="shared" si="25"/>
        <v>12530000</v>
      </c>
      <c r="N199">
        <f t="shared" si="26"/>
        <v>13460000</v>
      </c>
    </row>
    <row r="200" spans="1:14" x14ac:dyDescent="0.3">
      <c r="A200" s="1">
        <v>39</v>
      </c>
      <c r="B200" t="s">
        <v>353</v>
      </c>
      <c r="C200" t="s">
        <v>264</v>
      </c>
      <c r="D200" t="s">
        <v>3764</v>
      </c>
      <c r="E200" t="s">
        <v>3765</v>
      </c>
      <c r="F200" t="s">
        <v>3766</v>
      </c>
      <c r="G200" t="s">
        <v>3767</v>
      </c>
      <c r="I200" t="str">
        <f t="shared" si="21"/>
        <v>N/A</v>
      </c>
      <c r="J200" t="str">
        <f t="shared" si="22"/>
        <v>N/A</v>
      </c>
      <c r="K200">
        <f t="shared" si="23"/>
        <v>-0.12090000000000001</v>
      </c>
      <c r="L200">
        <f t="shared" si="24"/>
        <v>-0.14280000000000001</v>
      </c>
      <c r="M200">
        <f t="shared" si="25"/>
        <v>1.49E-2</v>
      </c>
      <c r="N200">
        <f t="shared" si="26"/>
        <v>7.4099999999999999E-2</v>
      </c>
    </row>
    <row r="201" spans="1:14" x14ac:dyDescent="0.3">
      <c r="A201" s="1">
        <v>40</v>
      </c>
      <c r="B201" t="s">
        <v>358</v>
      </c>
      <c r="C201" t="s">
        <v>264</v>
      </c>
      <c r="D201" t="s">
        <v>264</v>
      </c>
      <c r="E201" t="s">
        <v>264</v>
      </c>
      <c r="F201" t="s">
        <v>264</v>
      </c>
      <c r="G201" t="s">
        <v>3768</v>
      </c>
      <c r="I201" t="str">
        <f t="shared" si="21"/>
        <v>N/A</v>
      </c>
      <c r="J201" t="str">
        <f t="shared" si="22"/>
        <v>N/A</v>
      </c>
      <c r="K201" t="str">
        <f t="shared" si="23"/>
        <v>N/A</v>
      </c>
      <c r="L201" t="str">
        <f t="shared" si="24"/>
        <v>N/A</v>
      </c>
      <c r="M201" t="str">
        <f t="shared" si="25"/>
        <v>N/A</v>
      </c>
      <c r="N201">
        <f t="shared" si="26"/>
        <v>0.11699999999999999</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3769</v>
      </c>
      <c r="D207" t="s">
        <v>264</v>
      </c>
      <c r="E207" t="s">
        <v>264</v>
      </c>
      <c r="F207" t="s">
        <v>264</v>
      </c>
      <c r="G207" t="s">
        <v>264</v>
      </c>
      <c r="I207" t="str">
        <f t="shared" si="21"/>
        <v>N/A</v>
      </c>
      <c r="J207" t="str">
        <f t="shared" si="22"/>
        <v>311000</v>
      </c>
      <c r="K207" t="str">
        <f t="shared" si="23"/>
        <v>N/A</v>
      </c>
      <c r="L207" t="str">
        <f t="shared" si="24"/>
        <v>N/A</v>
      </c>
      <c r="M207" t="str">
        <f t="shared" si="25"/>
        <v>N/A</v>
      </c>
      <c r="N207" t="str">
        <f t="shared" si="26"/>
        <v>N/A</v>
      </c>
    </row>
    <row r="208" spans="1:14" x14ac:dyDescent="0.3">
      <c r="A208" s="1">
        <v>47</v>
      </c>
      <c r="B208" t="s">
        <v>378</v>
      </c>
      <c r="C208" t="s">
        <v>3770</v>
      </c>
      <c r="D208" t="s">
        <v>3760</v>
      </c>
      <c r="E208" t="s">
        <v>3761</v>
      </c>
      <c r="F208" t="s">
        <v>3762</v>
      </c>
      <c r="G208" t="s">
        <v>3763</v>
      </c>
      <c r="I208" t="str">
        <f t="shared" si="21"/>
        <v>N/A</v>
      </c>
      <c r="J208">
        <f t="shared" si="22"/>
        <v>16070000</v>
      </c>
      <c r="K208">
        <f t="shared" si="23"/>
        <v>14400000</v>
      </c>
      <c r="L208">
        <f t="shared" si="24"/>
        <v>12350000</v>
      </c>
      <c r="M208">
        <f t="shared" si="25"/>
        <v>12530000</v>
      </c>
      <c r="N208">
        <f t="shared" si="26"/>
        <v>13460000</v>
      </c>
    </row>
    <row r="209" spans="1:14" x14ac:dyDescent="0.3">
      <c r="A209" s="1">
        <v>48</v>
      </c>
      <c r="B209" t="s">
        <v>382</v>
      </c>
      <c r="C209" t="s">
        <v>3771</v>
      </c>
      <c r="D209" t="s">
        <v>2389</v>
      </c>
      <c r="E209" t="s">
        <v>3772</v>
      </c>
      <c r="F209" t="s">
        <v>2638</v>
      </c>
      <c r="G209" t="s">
        <v>3773</v>
      </c>
      <c r="I209" t="str">
        <f t="shared" si="21"/>
        <v>N/A</v>
      </c>
      <c r="J209" t="str">
        <f t="shared" si="22"/>
        <v>5.00</v>
      </c>
      <c r="K209" t="str">
        <f t="shared" si="23"/>
        <v>4.36</v>
      </c>
      <c r="L209" t="str">
        <f t="shared" si="24"/>
        <v>3.63</v>
      </c>
      <c r="M209" t="str">
        <f t="shared" si="25"/>
        <v>3.68</v>
      </c>
      <c r="N209" t="str">
        <f t="shared" si="26"/>
        <v>3.90</v>
      </c>
    </row>
    <row r="210" spans="1:14" x14ac:dyDescent="0.3">
      <c r="A210" s="1">
        <v>49</v>
      </c>
      <c r="B210" t="s">
        <v>2042</v>
      </c>
      <c r="C210" t="s">
        <v>264</v>
      </c>
      <c r="D210" t="s">
        <v>3774</v>
      </c>
      <c r="E210" t="s">
        <v>3775</v>
      </c>
      <c r="F210" t="s">
        <v>3776</v>
      </c>
      <c r="G210" t="s">
        <v>3777</v>
      </c>
      <c r="I210" t="str">
        <f t="shared" si="21"/>
        <v>N/A</v>
      </c>
      <c r="J210" t="str">
        <f t="shared" si="22"/>
        <v>N/A</v>
      </c>
      <c r="K210">
        <f t="shared" si="23"/>
        <v>-0.128</v>
      </c>
      <c r="L210">
        <f t="shared" si="24"/>
        <v>-0.16739999999999999</v>
      </c>
      <c r="M210">
        <f t="shared" si="25"/>
        <v>1.38E-2</v>
      </c>
      <c r="N210">
        <f t="shared" si="26"/>
        <v>5.9800000000000006E-2</v>
      </c>
    </row>
    <row r="211" spans="1:14" x14ac:dyDescent="0.3">
      <c r="A211" s="1">
        <v>50</v>
      </c>
      <c r="B211" t="s">
        <v>393</v>
      </c>
      <c r="C211" t="s">
        <v>2216</v>
      </c>
      <c r="D211" t="s">
        <v>2809</v>
      </c>
      <c r="E211" t="s">
        <v>1973</v>
      </c>
      <c r="F211" t="s">
        <v>1973</v>
      </c>
      <c r="G211" t="s">
        <v>1461</v>
      </c>
      <c r="I211" t="str">
        <f t="shared" si="21"/>
        <v>N/A</v>
      </c>
      <c r="J211">
        <f t="shared" si="22"/>
        <v>3220000</v>
      </c>
      <c r="K211">
        <f t="shared" si="23"/>
        <v>3310000</v>
      </c>
      <c r="L211">
        <f t="shared" si="24"/>
        <v>3400000</v>
      </c>
      <c r="M211">
        <f t="shared" si="25"/>
        <v>3400000</v>
      </c>
      <c r="N211">
        <f t="shared" si="26"/>
        <v>3450000</v>
      </c>
    </row>
    <row r="212" spans="1:14" x14ac:dyDescent="0.3">
      <c r="A212" s="1">
        <v>51</v>
      </c>
      <c r="B212" t="s">
        <v>399</v>
      </c>
      <c r="C212" t="s">
        <v>1711</v>
      </c>
      <c r="D212" t="s">
        <v>3778</v>
      </c>
      <c r="E212" t="s">
        <v>1350</v>
      </c>
      <c r="F212" t="s">
        <v>2638</v>
      </c>
      <c r="G212" t="s">
        <v>3779</v>
      </c>
      <c r="I212" t="str">
        <f t="shared" si="21"/>
        <v>N/A</v>
      </c>
      <c r="J212" t="str">
        <f t="shared" si="22"/>
        <v>4.86</v>
      </c>
      <c r="K212" t="str">
        <f t="shared" si="23"/>
        <v>4.18</v>
      </c>
      <c r="L212" t="str">
        <f t="shared" si="24"/>
        <v>3.59</v>
      </c>
      <c r="M212" t="str">
        <f t="shared" si="25"/>
        <v>3.68</v>
      </c>
      <c r="N212" t="str">
        <f t="shared" si="26"/>
        <v>3.89</v>
      </c>
    </row>
    <row r="213" spans="1:14" x14ac:dyDescent="0.3">
      <c r="A213" s="1">
        <v>52</v>
      </c>
      <c r="B213" t="s">
        <v>402</v>
      </c>
      <c r="C213" t="s">
        <v>264</v>
      </c>
      <c r="D213" t="s">
        <v>3780</v>
      </c>
      <c r="E213" t="s">
        <v>3781</v>
      </c>
      <c r="F213" t="s">
        <v>3080</v>
      </c>
      <c r="G213" t="s">
        <v>2838</v>
      </c>
      <c r="I213" t="str">
        <f t="shared" si="21"/>
        <v>N/A</v>
      </c>
      <c r="J213" t="str">
        <f t="shared" si="22"/>
        <v>N/A</v>
      </c>
      <c r="K213">
        <f t="shared" si="23"/>
        <v>-0.1399</v>
      </c>
      <c r="L213">
        <f t="shared" si="24"/>
        <v>-0.1411</v>
      </c>
      <c r="M213">
        <f t="shared" si="25"/>
        <v>2.5099999999999997E-2</v>
      </c>
      <c r="N213">
        <f t="shared" si="26"/>
        <v>5.7099999999999998E-2</v>
      </c>
    </row>
    <row r="214" spans="1:14" x14ac:dyDescent="0.3">
      <c r="A214" s="1">
        <v>53</v>
      </c>
      <c r="B214" t="s">
        <v>407</v>
      </c>
      <c r="C214" t="s">
        <v>2809</v>
      </c>
      <c r="D214" t="s">
        <v>1965</v>
      </c>
      <c r="E214" t="s">
        <v>1965</v>
      </c>
      <c r="F214" t="s">
        <v>1973</v>
      </c>
      <c r="G214" t="s">
        <v>3782</v>
      </c>
      <c r="I214" t="str">
        <f t="shared" si="21"/>
        <v>N/A</v>
      </c>
      <c r="J214">
        <f t="shared" si="22"/>
        <v>3310000</v>
      </c>
      <c r="K214">
        <f t="shared" si="23"/>
        <v>3440000</v>
      </c>
      <c r="L214">
        <f t="shared" si="24"/>
        <v>3440000</v>
      </c>
      <c r="M214">
        <f t="shared" si="25"/>
        <v>3400000</v>
      </c>
      <c r="N214">
        <f t="shared" si="26"/>
        <v>3460000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3783</v>
      </c>
      <c r="D217" t="s">
        <v>3425</v>
      </c>
      <c r="E217" t="s">
        <v>3784</v>
      </c>
      <c r="F217" t="s">
        <v>3785</v>
      </c>
      <c r="G217" t="s">
        <v>2122</v>
      </c>
      <c r="I217" t="str">
        <f t="shared" si="21"/>
        <v>N/A</v>
      </c>
      <c r="J217">
        <f t="shared" si="22"/>
        <v>8080000</v>
      </c>
      <c r="K217">
        <f t="shared" si="23"/>
        <v>14670000</v>
      </c>
      <c r="L217">
        <f t="shared" si="24"/>
        <v>10750000</v>
      </c>
      <c r="M217">
        <f t="shared" si="25"/>
        <v>9680000</v>
      </c>
      <c r="N217">
        <f t="shared" si="26"/>
        <v>12890000</v>
      </c>
    </row>
    <row r="218" spans="1:14" x14ac:dyDescent="0.3">
      <c r="A218" s="1">
        <v>1</v>
      </c>
      <c r="B218" t="s">
        <v>2053</v>
      </c>
      <c r="C218" t="s">
        <v>264</v>
      </c>
      <c r="D218" t="s">
        <v>3786</v>
      </c>
      <c r="E218" t="s">
        <v>3787</v>
      </c>
      <c r="F218" t="s">
        <v>3788</v>
      </c>
      <c r="G218" t="s">
        <v>3789</v>
      </c>
      <c r="I218" t="str">
        <f t="shared" si="21"/>
        <v>N/A</v>
      </c>
      <c r="J218" t="str">
        <f t="shared" si="22"/>
        <v>N/A</v>
      </c>
      <c r="K218">
        <f t="shared" si="23"/>
        <v>0.81530000000000002</v>
      </c>
      <c r="L218">
        <f t="shared" si="24"/>
        <v>-0.2671</v>
      </c>
      <c r="M218">
        <f t="shared" si="25"/>
        <v>-9.9499999999999991E-2</v>
      </c>
      <c r="N218">
        <f t="shared" si="26"/>
        <v>0.33200000000000002</v>
      </c>
    </row>
    <row r="219" spans="1:14" x14ac:dyDescent="0.3">
      <c r="A219" s="1">
        <v>2</v>
      </c>
      <c r="B219" t="s">
        <v>2058</v>
      </c>
      <c r="C219" t="s">
        <v>3790</v>
      </c>
      <c r="D219" t="s">
        <v>3791</v>
      </c>
      <c r="E219" t="s">
        <v>3792</v>
      </c>
      <c r="F219" t="s">
        <v>3793</v>
      </c>
      <c r="G219" t="s">
        <v>3794</v>
      </c>
      <c r="I219" t="str">
        <f t="shared" si="21"/>
        <v>N/A</v>
      </c>
      <c r="J219">
        <f t="shared" si="22"/>
        <v>246830000</v>
      </c>
      <c r="K219">
        <f t="shared" si="23"/>
        <v>391800000</v>
      </c>
      <c r="L219">
        <f t="shared" si="24"/>
        <v>410490000</v>
      </c>
      <c r="M219">
        <f t="shared" si="25"/>
        <v>410090000</v>
      </c>
      <c r="N219">
        <f t="shared" si="26"/>
        <v>356430000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3795</v>
      </c>
      <c r="E221" t="s">
        <v>264</v>
      </c>
      <c r="F221" t="s">
        <v>264</v>
      </c>
      <c r="G221" t="s">
        <v>264</v>
      </c>
      <c r="I221" t="str">
        <f t="shared" si="21"/>
        <v>N/A</v>
      </c>
      <c r="J221" t="str">
        <f t="shared" si="22"/>
        <v>N/A</v>
      </c>
      <c r="K221">
        <f t="shared" si="23"/>
        <v>91720000</v>
      </c>
      <c r="L221" t="str">
        <f t="shared" si="24"/>
        <v>N/A</v>
      </c>
      <c r="M221" t="str">
        <f t="shared" si="25"/>
        <v>N/A</v>
      </c>
      <c r="N221" t="str">
        <f t="shared" si="26"/>
        <v>N/A</v>
      </c>
    </row>
    <row r="222" spans="1:14" x14ac:dyDescent="0.3">
      <c r="A222" s="1">
        <v>5</v>
      </c>
      <c r="B222" t="s">
        <v>2071</v>
      </c>
      <c r="C222" t="s">
        <v>264</v>
      </c>
      <c r="D222" t="s">
        <v>3795</v>
      </c>
      <c r="E222" t="s">
        <v>264</v>
      </c>
      <c r="F222" t="s">
        <v>264</v>
      </c>
      <c r="G222" t="s">
        <v>264</v>
      </c>
      <c r="I222" t="str">
        <f t="shared" si="21"/>
        <v>N/A</v>
      </c>
      <c r="J222" t="str">
        <f t="shared" si="22"/>
        <v>N/A</v>
      </c>
      <c r="K222">
        <f t="shared" si="23"/>
        <v>91720000</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3796</v>
      </c>
      <c r="D224" t="s">
        <v>3797</v>
      </c>
      <c r="E224" t="s">
        <v>3798</v>
      </c>
      <c r="F224" t="s">
        <v>3799</v>
      </c>
      <c r="G224" t="s">
        <v>3800</v>
      </c>
      <c r="I224" t="str">
        <f t="shared" si="21"/>
        <v>N/A</v>
      </c>
      <c r="J224">
        <f t="shared" si="22"/>
        <v>24650000</v>
      </c>
      <c r="K224">
        <f t="shared" si="23"/>
        <v>39950000</v>
      </c>
      <c r="L224">
        <f t="shared" si="24"/>
        <v>22930000</v>
      </c>
      <c r="M224">
        <f t="shared" si="25"/>
        <v>18500000</v>
      </c>
      <c r="N224">
        <f t="shared" si="26"/>
        <v>16110000</v>
      </c>
    </row>
    <row r="225" spans="1:14" x14ac:dyDescent="0.3">
      <c r="A225" s="1">
        <v>8</v>
      </c>
      <c r="B225" t="s">
        <v>2079</v>
      </c>
      <c r="C225" t="s">
        <v>3213</v>
      </c>
      <c r="D225" t="s">
        <v>854</v>
      </c>
      <c r="E225" t="s">
        <v>1965</v>
      </c>
      <c r="F225" t="s">
        <v>3801</v>
      </c>
      <c r="G225" t="s">
        <v>1973</v>
      </c>
      <c r="I225" t="str">
        <f t="shared" si="21"/>
        <v>N/A</v>
      </c>
      <c r="J225">
        <f t="shared" si="22"/>
        <v>3740000</v>
      </c>
      <c r="K225">
        <f t="shared" si="23"/>
        <v>4340000</v>
      </c>
      <c r="L225">
        <f t="shared" si="24"/>
        <v>3440000</v>
      </c>
      <c r="M225">
        <f t="shared" si="25"/>
        <v>3350000</v>
      </c>
      <c r="N225">
        <f t="shared" si="26"/>
        <v>3400000</v>
      </c>
    </row>
    <row r="226" spans="1:14" x14ac:dyDescent="0.3">
      <c r="A226" s="1">
        <v>9</v>
      </c>
      <c r="B226" t="s">
        <v>2080</v>
      </c>
      <c r="C226" t="s">
        <v>3802</v>
      </c>
      <c r="D226" t="s">
        <v>3803</v>
      </c>
      <c r="E226" t="s">
        <v>3804</v>
      </c>
      <c r="F226" t="s">
        <v>3805</v>
      </c>
      <c r="G226" t="s">
        <v>3806</v>
      </c>
      <c r="I226" t="str">
        <f t="shared" si="21"/>
        <v>N/A</v>
      </c>
      <c r="J226">
        <f t="shared" si="22"/>
        <v>125880000</v>
      </c>
      <c r="K226">
        <f t="shared" si="23"/>
        <v>127140000</v>
      </c>
      <c r="L226">
        <f t="shared" si="24"/>
        <v>131340000</v>
      </c>
      <c r="M226">
        <f t="shared" si="25"/>
        <v>123950000</v>
      </c>
      <c r="N226">
        <f t="shared" si="26"/>
        <v>117100000</v>
      </c>
    </row>
    <row r="227" spans="1:14" x14ac:dyDescent="0.3">
      <c r="A227" s="1">
        <v>10</v>
      </c>
      <c r="B227" t="s">
        <v>2086</v>
      </c>
      <c r="C227" t="s">
        <v>3807</v>
      </c>
      <c r="D227" t="s">
        <v>3808</v>
      </c>
      <c r="E227" t="s">
        <v>3809</v>
      </c>
      <c r="F227" t="s">
        <v>3810</v>
      </c>
      <c r="G227" t="s">
        <v>3811</v>
      </c>
      <c r="I227" t="str">
        <f t="shared" si="21"/>
        <v>N/A</v>
      </c>
      <c r="J227">
        <f t="shared" si="22"/>
        <v>2190000</v>
      </c>
      <c r="K227">
        <f t="shared" si="23"/>
        <v>50860000</v>
      </c>
      <c r="L227">
        <f t="shared" si="24"/>
        <v>67620000</v>
      </c>
      <c r="M227">
        <f t="shared" si="25"/>
        <v>77030000</v>
      </c>
      <c r="N227">
        <f t="shared" si="26"/>
        <v>76820000</v>
      </c>
    </row>
    <row r="228" spans="1:14" x14ac:dyDescent="0.3">
      <c r="A228" s="1">
        <v>11</v>
      </c>
      <c r="B228" t="s">
        <v>2090</v>
      </c>
      <c r="C228" t="s">
        <v>3812</v>
      </c>
      <c r="D228" t="s">
        <v>1013</v>
      </c>
      <c r="E228" t="s">
        <v>264</v>
      </c>
      <c r="F228" t="s">
        <v>264</v>
      </c>
      <c r="G228" t="s">
        <v>264</v>
      </c>
      <c r="I228" t="str">
        <f t="shared" si="21"/>
        <v>N/A</v>
      </c>
      <c r="J228" t="str">
        <f t="shared" si="22"/>
        <v>104000</v>
      </c>
      <c r="K228" t="str">
        <f t="shared" si="23"/>
        <v>158000</v>
      </c>
      <c r="L228" t="str">
        <f t="shared" si="24"/>
        <v>N/A</v>
      </c>
      <c r="M228" t="str">
        <f t="shared" si="25"/>
        <v>N/A</v>
      </c>
      <c r="N228" t="str">
        <f t="shared" si="26"/>
        <v>N/A</v>
      </c>
    </row>
    <row r="229" spans="1:14" x14ac:dyDescent="0.3">
      <c r="A229" s="1">
        <v>12</v>
      </c>
      <c r="B229" t="s">
        <v>440</v>
      </c>
      <c r="C229" t="s">
        <v>3813</v>
      </c>
      <c r="D229" t="s">
        <v>3814</v>
      </c>
      <c r="E229" t="s">
        <v>3815</v>
      </c>
      <c r="F229" t="s">
        <v>3816</v>
      </c>
      <c r="G229" t="s">
        <v>3817</v>
      </c>
      <c r="I229" t="str">
        <f t="shared" si="21"/>
        <v>N/A</v>
      </c>
      <c r="J229">
        <f t="shared" si="22"/>
        <v>90270000</v>
      </c>
      <c r="K229">
        <f t="shared" si="23"/>
        <v>77630000</v>
      </c>
      <c r="L229">
        <f t="shared" si="24"/>
        <v>185150000</v>
      </c>
      <c r="M229">
        <f t="shared" si="25"/>
        <v>187260000</v>
      </c>
      <c r="N229">
        <f t="shared" si="26"/>
        <v>143000000</v>
      </c>
    </row>
    <row r="230" spans="1:14" x14ac:dyDescent="0.3">
      <c r="A230" s="1">
        <v>13</v>
      </c>
      <c r="B230" t="s">
        <v>2097</v>
      </c>
      <c r="C230" t="s">
        <v>264</v>
      </c>
      <c r="D230" t="s">
        <v>1595</v>
      </c>
      <c r="E230" t="s">
        <v>3818</v>
      </c>
      <c r="F230" t="s">
        <v>1287</v>
      </c>
      <c r="G230" t="s">
        <v>3819</v>
      </c>
      <c r="I230" t="str">
        <f t="shared" si="21"/>
        <v>neg_trend</v>
      </c>
      <c r="J230" t="str">
        <f t="shared" si="22"/>
        <v>N/A</v>
      </c>
      <c r="K230">
        <f t="shared" si="23"/>
        <v>0.58729999999999993</v>
      </c>
      <c r="L230">
        <f t="shared" si="24"/>
        <v>4.7699999999999999E-2</v>
      </c>
      <c r="M230">
        <f t="shared" si="25"/>
        <v>-1E-3</v>
      </c>
      <c r="N230">
        <f t="shared" si="26"/>
        <v>-0.1308</v>
      </c>
    </row>
    <row r="231" spans="1:14" x14ac:dyDescent="0.3">
      <c r="A231" s="1">
        <v>14</v>
      </c>
      <c r="B231" t="s">
        <v>2102</v>
      </c>
      <c r="C231" t="s">
        <v>3820</v>
      </c>
      <c r="D231" t="s">
        <v>3821</v>
      </c>
      <c r="E231" t="s">
        <v>3822</v>
      </c>
      <c r="F231" t="s">
        <v>3823</v>
      </c>
      <c r="G231" t="s">
        <v>3824</v>
      </c>
      <c r="I231" t="str">
        <f t="shared" si="21"/>
        <v>pos_trend</v>
      </c>
      <c r="J231">
        <f t="shared" si="22"/>
        <v>640280000</v>
      </c>
      <c r="K231">
        <f t="shared" si="23"/>
        <v>785530000</v>
      </c>
      <c r="L231">
        <f t="shared" si="24"/>
        <v>800200000</v>
      </c>
      <c r="M231">
        <f t="shared" si="25"/>
        <v>865890000</v>
      </c>
      <c r="N231">
        <f t="shared" si="26"/>
        <v>960160000</v>
      </c>
    </row>
    <row r="232" spans="1:14" x14ac:dyDescent="0.3">
      <c r="A232" s="1">
        <v>15</v>
      </c>
      <c r="B232" t="s">
        <v>2108</v>
      </c>
      <c r="C232" t="s">
        <v>3825</v>
      </c>
      <c r="D232" t="s">
        <v>3826</v>
      </c>
      <c r="E232" t="s">
        <v>3827</v>
      </c>
      <c r="F232" t="s">
        <v>3828</v>
      </c>
      <c r="G232" t="s">
        <v>3829</v>
      </c>
      <c r="I232" t="str">
        <f t="shared" si="21"/>
        <v>pos_trend</v>
      </c>
      <c r="J232">
        <f t="shared" si="22"/>
        <v>676190000</v>
      </c>
      <c r="K232">
        <f t="shared" si="23"/>
        <v>820380000</v>
      </c>
      <c r="L232">
        <f t="shared" si="24"/>
        <v>835800000</v>
      </c>
      <c r="M232">
        <f t="shared" si="25"/>
        <v>901460000</v>
      </c>
      <c r="N232">
        <f t="shared" si="26"/>
        <v>997230000</v>
      </c>
    </row>
    <row r="233" spans="1:14" x14ac:dyDescent="0.3">
      <c r="A233" s="1">
        <v>16</v>
      </c>
      <c r="B233" t="s">
        <v>2114</v>
      </c>
      <c r="C233" t="s">
        <v>3830</v>
      </c>
      <c r="D233" t="s">
        <v>3831</v>
      </c>
      <c r="E233" t="s">
        <v>3832</v>
      </c>
      <c r="F233" t="s">
        <v>3833</v>
      </c>
      <c r="G233" t="s">
        <v>3834</v>
      </c>
      <c r="I233" t="str">
        <f t="shared" si="21"/>
        <v>pos_trend</v>
      </c>
      <c r="J233">
        <f t="shared" si="22"/>
        <v>205050000</v>
      </c>
      <c r="K233">
        <f t="shared" si="23"/>
        <v>288590000</v>
      </c>
      <c r="L233">
        <f t="shared" si="24"/>
        <v>306850000</v>
      </c>
      <c r="M233">
        <f t="shared" si="25"/>
        <v>356060000</v>
      </c>
      <c r="N233">
        <f t="shared" si="26"/>
        <v>390390000</v>
      </c>
    </row>
    <row r="234" spans="1:14" x14ac:dyDescent="0.3">
      <c r="A234" s="1">
        <v>17</v>
      </c>
      <c r="B234" t="s">
        <v>2120</v>
      </c>
      <c r="C234" t="s">
        <v>3835</v>
      </c>
      <c r="D234" t="s">
        <v>3836</v>
      </c>
      <c r="E234" t="s">
        <v>3837</v>
      </c>
      <c r="F234" t="s">
        <v>3838</v>
      </c>
      <c r="G234" t="s">
        <v>3839</v>
      </c>
      <c r="I234" t="str">
        <f t="shared" si="21"/>
        <v>pos_trend</v>
      </c>
      <c r="J234">
        <f t="shared" si="22"/>
        <v>283500000</v>
      </c>
      <c r="K234">
        <f t="shared" si="23"/>
        <v>286730000</v>
      </c>
      <c r="L234">
        <f t="shared" si="24"/>
        <v>341820000</v>
      </c>
      <c r="M234">
        <f t="shared" si="25"/>
        <v>350880000</v>
      </c>
      <c r="N234">
        <f t="shared" si="26"/>
        <v>362840000</v>
      </c>
    </row>
    <row r="235" spans="1:14" x14ac:dyDescent="0.3">
      <c r="A235" s="1">
        <v>18</v>
      </c>
      <c r="B235" t="s">
        <v>2126</v>
      </c>
      <c r="C235" t="s">
        <v>3840</v>
      </c>
      <c r="D235" t="s">
        <v>3841</v>
      </c>
      <c r="E235" t="s">
        <v>3842</v>
      </c>
      <c r="F235" t="s">
        <v>3843</v>
      </c>
      <c r="G235" t="s">
        <v>3313</v>
      </c>
      <c r="I235" t="str">
        <f t="shared" si="21"/>
        <v>N/A</v>
      </c>
      <c r="J235">
        <f t="shared" si="22"/>
        <v>154320000</v>
      </c>
      <c r="K235">
        <f t="shared" si="23"/>
        <v>194270000</v>
      </c>
      <c r="L235">
        <f t="shared" si="24"/>
        <v>187140000</v>
      </c>
      <c r="M235">
        <f t="shared" si="25"/>
        <v>194520000</v>
      </c>
      <c r="N235">
        <f t="shared" si="26"/>
        <v>244000000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3844</v>
      </c>
      <c r="D239" t="s">
        <v>3845</v>
      </c>
      <c r="E239" t="s">
        <v>264</v>
      </c>
      <c r="F239" t="s">
        <v>264</v>
      </c>
      <c r="G239" t="s">
        <v>264</v>
      </c>
      <c r="I239" t="str">
        <f t="shared" si="21"/>
        <v>N/A</v>
      </c>
      <c r="J239">
        <f t="shared" si="22"/>
        <v>33320000</v>
      </c>
      <c r="K239">
        <f t="shared" si="23"/>
        <v>50800000</v>
      </c>
      <c r="L239" t="str">
        <f t="shared" si="24"/>
        <v>N/A</v>
      </c>
      <c r="M239" t="str">
        <f t="shared" si="25"/>
        <v>N/A</v>
      </c>
      <c r="N239" t="str">
        <f t="shared" si="26"/>
        <v>N/A</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3846</v>
      </c>
      <c r="D241" t="s">
        <v>3847</v>
      </c>
      <c r="E241" t="s">
        <v>3848</v>
      </c>
      <c r="F241" t="s">
        <v>3849</v>
      </c>
      <c r="G241" t="s">
        <v>3850</v>
      </c>
      <c r="I241" t="str">
        <f t="shared" si="21"/>
        <v>N/A</v>
      </c>
      <c r="J241" t="str">
        <f t="shared" si="22"/>
        <v>(35.91M)</v>
      </c>
      <c r="K241" t="str">
        <f t="shared" si="23"/>
        <v>(34.85M)</v>
      </c>
      <c r="L241" t="str">
        <f t="shared" si="24"/>
        <v>(35.61M)</v>
      </c>
      <c r="M241" t="str">
        <f t="shared" si="25"/>
        <v>(35.57M)</v>
      </c>
      <c r="N241" t="str">
        <f t="shared" si="26"/>
        <v>(37.07M)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3851</v>
      </c>
      <c r="E243" t="s">
        <v>3852</v>
      </c>
      <c r="F243" t="s">
        <v>3853</v>
      </c>
      <c r="G243" t="s">
        <v>3854</v>
      </c>
      <c r="I243" t="str">
        <f t="shared" si="21"/>
        <v>N/A</v>
      </c>
      <c r="J243" t="str">
        <f t="shared" si="22"/>
        <v>N/A</v>
      </c>
      <c r="K243">
        <f t="shared" si="23"/>
        <v>0.22690000000000002</v>
      </c>
      <c r="L243">
        <f t="shared" si="24"/>
        <v>1.8700000000000001E-2</v>
      </c>
      <c r="M243">
        <f t="shared" si="25"/>
        <v>8.2100000000000006E-2</v>
      </c>
      <c r="N243">
        <f t="shared" si="26"/>
        <v>0.10890000000000001</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3855</v>
      </c>
      <c r="D246" t="s">
        <v>3856</v>
      </c>
      <c r="E246" t="s">
        <v>3857</v>
      </c>
      <c r="F246" t="s">
        <v>3858</v>
      </c>
      <c r="G246" t="s">
        <v>3859</v>
      </c>
      <c r="I246" t="str">
        <f t="shared" si="21"/>
        <v>N/A</v>
      </c>
      <c r="J246">
        <f t="shared" si="22"/>
        <v>27080000</v>
      </c>
      <c r="K246">
        <f t="shared" si="23"/>
        <v>39140000</v>
      </c>
      <c r="L246">
        <f t="shared" si="24"/>
        <v>37300000</v>
      </c>
      <c r="M246">
        <f t="shared" si="25"/>
        <v>36530000</v>
      </c>
      <c r="N246">
        <f t="shared" si="26"/>
        <v>35800000</v>
      </c>
    </row>
    <row r="247" spans="1:14" x14ac:dyDescent="0.3">
      <c r="A247" s="1">
        <v>30</v>
      </c>
      <c r="B247" t="s">
        <v>446</v>
      </c>
      <c r="C247" t="s">
        <v>3860</v>
      </c>
      <c r="D247" t="s">
        <v>3861</v>
      </c>
      <c r="E247" t="s">
        <v>3862</v>
      </c>
      <c r="F247" t="s">
        <v>3863</v>
      </c>
      <c r="G247" t="s">
        <v>3864</v>
      </c>
      <c r="I247" t="str">
        <f t="shared" si="21"/>
        <v>N/A</v>
      </c>
      <c r="J247">
        <f t="shared" si="22"/>
        <v>27950000</v>
      </c>
      <c r="K247">
        <f t="shared" si="23"/>
        <v>50090000</v>
      </c>
      <c r="L247">
        <f t="shared" si="24"/>
        <v>46680000</v>
      </c>
      <c r="M247">
        <f t="shared" si="25"/>
        <v>75120000</v>
      </c>
      <c r="N247">
        <f t="shared" si="26"/>
        <v>79250000</v>
      </c>
    </row>
    <row r="248" spans="1:14" x14ac:dyDescent="0.3">
      <c r="A248" s="1">
        <v>31</v>
      </c>
      <c r="B248" t="s">
        <v>452</v>
      </c>
      <c r="C248" t="s">
        <v>3865</v>
      </c>
      <c r="D248" t="s">
        <v>3866</v>
      </c>
      <c r="E248" t="s">
        <v>3867</v>
      </c>
      <c r="F248" t="s">
        <v>3868</v>
      </c>
      <c r="G248" t="s">
        <v>3869</v>
      </c>
      <c r="I248" t="str">
        <f t="shared" si="21"/>
        <v>N/A</v>
      </c>
      <c r="J248">
        <f t="shared" si="22"/>
        <v>17230000</v>
      </c>
      <c r="K248">
        <f t="shared" si="23"/>
        <v>29690000</v>
      </c>
      <c r="L248">
        <f t="shared" si="24"/>
        <v>29680000</v>
      </c>
      <c r="M248">
        <f t="shared" si="25"/>
        <v>59070000</v>
      </c>
      <c r="N248">
        <f t="shared" si="26"/>
        <v>62560000</v>
      </c>
    </row>
    <row r="249" spans="1:14" x14ac:dyDescent="0.3">
      <c r="A249" s="1">
        <v>32</v>
      </c>
      <c r="B249" t="s">
        <v>457</v>
      </c>
      <c r="C249" t="s">
        <v>2285</v>
      </c>
      <c r="D249" t="s">
        <v>3416</v>
      </c>
      <c r="E249" t="s">
        <v>1776</v>
      </c>
      <c r="F249" t="s">
        <v>3427</v>
      </c>
      <c r="G249" t="s">
        <v>3870</v>
      </c>
      <c r="I249" t="str">
        <f t="shared" si="21"/>
        <v>N/A</v>
      </c>
      <c r="J249">
        <f t="shared" si="22"/>
        <v>10720000</v>
      </c>
      <c r="K249">
        <f t="shared" si="23"/>
        <v>20400000</v>
      </c>
      <c r="L249">
        <f t="shared" si="24"/>
        <v>17010000</v>
      </c>
      <c r="M249">
        <f t="shared" si="25"/>
        <v>16040000</v>
      </c>
      <c r="N249">
        <f t="shared" si="26"/>
        <v>16690000.000000002</v>
      </c>
    </row>
    <row r="250" spans="1:14" x14ac:dyDescent="0.3">
      <c r="A250" s="1">
        <v>33</v>
      </c>
      <c r="B250" t="s">
        <v>2171</v>
      </c>
      <c r="C250" t="s">
        <v>3871</v>
      </c>
      <c r="D250" t="s">
        <v>1889</v>
      </c>
      <c r="E250" t="s">
        <v>3872</v>
      </c>
      <c r="F250" t="s">
        <v>3873</v>
      </c>
      <c r="G250" t="s">
        <v>3874</v>
      </c>
      <c r="I250" t="str">
        <f t="shared" si="21"/>
        <v>pos_trend</v>
      </c>
      <c r="J250">
        <f t="shared" si="22"/>
        <v>5670000</v>
      </c>
      <c r="K250">
        <f t="shared" si="23"/>
        <v>6360000</v>
      </c>
      <c r="L250">
        <f t="shared" si="24"/>
        <v>6420000</v>
      </c>
      <c r="M250">
        <f t="shared" si="25"/>
        <v>6830000</v>
      </c>
      <c r="N250">
        <f t="shared" si="26"/>
        <v>7260000</v>
      </c>
    </row>
    <row r="251" spans="1:14" x14ac:dyDescent="0.3">
      <c r="A251" s="1">
        <v>34</v>
      </c>
      <c r="B251" t="s">
        <v>462</v>
      </c>
      <c r="C251" t="s">
        <v>3875</v>
      </c>
      <c r="D251" t="s">
        <v>2864</v>
      </c>
      <c r="E251" t="s">
        <v>1646</v>
      </c>
      <c r="F251" t="s">
        <v>3876</v>
      </c>
      <c r="G251" t="s">
        <v>3340</v>
      </c>
      <c r="I251" t="str">
        <f t="shared" si="21"/>
        <v>pos_trend</v>
      </c>
      <c r="J251">
        <f t="shared" si="22"/>
        <v>983080000</v>
      </c>
      <c r="K251">
        <f t="shared" si="23"/>
        <v>1320000000</v>
      </c>
      <c r="L251">
        <f t="shared" si="24"/>
        <v>1340000000</v>
      </c>
      <c r="M251">
        <f t="shared" si="25"/>
        <v>1410000000</v>
      </c>
      <c r="N251">
        <f t="shared" si="26"/>
        <v>1450000000</v>
      </c>
    </row>
    <row r="252" spans="1:14" x14ac:dyDescent="0.3">
      <c r="A252" s="1">
        <v>35</v>
      </c>
      <c r="B252" t="s">
        <v>2177</v>
      </c>
      <c r="C252" t="s">
        <v>264</v>
      </c>
      <c r="D252" t="s">
        <v>3877</v>
      </c>
      <c r="E252" t="s">
        <v>3878</v>
      </c>
      <c r="F252" t="s">
        <v>3879</v>
      </c>
      <c r="G252" t="s">
        <v>2796</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0.34020000000000006</v>
      </c>
      <c r="L252">
        <f t="shared" ref="L252:L315" si="30">IF(TRIM(E252)="-", "N/A", IF(RIGHT(E252,1)="M",1000000*VALUE(LEFT(E252,LEN(E252)-1)),IF(RIGHT(E252,1)="B",1000000000*VALUE(LEFT(E252,LEN(E252)-1)),IF(RIGHT(E252,1)="%",0.01*VALUE(LEFT(E252,LEN(E252)-1)),E252))))</f>
        <v>1.7299999999999999E-2</v>
      </c>
      <c r="M252">
        <f t="shared" ref="M252:M315" si="31">IF(TRIM(F252)="-", "N/A", IF(RIGHT(F252,1)="M",1000000*VALUE(LEFT(F252,LEN(F252)-1)),IF(RIGHT(F252,1)="B",1000000000*VALUE(LEFT(F252,LEN(F252)-1)),IF(RIGHT(F252,1)="%",0.01*VALUE(LEFT(F252,LEN(F252)-1)),F252))))</f>
        <v>4.8300000000000003E-2</v>
      </c>
      <c r="N252">
        <f t="shared" ref="N252:N315" si="32">IF(TRIM(G252)="-", "N/A", IF(RIGHT(G252,1)="M",1000000*VALUE(LEFT(G252,LEN(G252)-1)),IF(RIGHT(G252,1)="B",1000000000*VALUE(LEFT(G252,LEN(G252)-1)),IF(RIGHT(G252,1)="%",0.01*VALUE(LEFT(G252,LEN(G252)-1)),G252))))</f>
        <v>3.3399999999999999E-2</v>
      </c>
    </row>
    <row r="253" spans="1:14" x14ac:dyDescent="0.3">
      <c r="A253" s="1">
        <v>36</v>
      </c>
      <c r="B253" t="s">
        <v>473</v>
      </c>
      <c r="C253" t="s">
        <v>264</v>
      </c>
      <c r="D253" t="s">
        <v>264</v>
      </c>
      <c r="E253" t="s">
        <v>264</v>
      </c>
      <c r="F253" t="s">
        <v>264</v>
      </c>
      <c r="G253" t="s">
        <v>1818</v>
      </c>
      <c r="I253" t="str">
        <f t="shared" si="27"/>
        <v>N/A</v>
      </c>
      <c r="J253" t="str">
        <f t="shared" si="28"/>
        <v>N/A</v>
      </c>
      <c r="K253" t="str">
        <f t="shared" si="29"/>
        <v>N/A</v>
      </c>
      <c r="L253" t="str">
        <f t="shared" si="30"/>
        <v>N/A</v>
      </c>
      <c r="M253" t="str">
        <f t="shared" si="31"/>
        <v>N/A</v>
      </c>
      <c r="N253">
        <f t="shared" si="32"/>
        <v>9.4000000000000004E-3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3880</v>
      </c>
      <c r="D256" t="s">
        <v>2850</v>
      </c>
      <c r="E256" t="s">
        <v>3881</v>
      </c>
      <c r="F256" t="s">
        <v>2941</v>
      </c>
      <c r="G256" t="s">
        <v>1659</v>
      </c>
      <c r="I256" t="str">
        <f t="shared" si="27"/>
        <v>pos_trend</v>
      </c>
      <c r="J256">
        <f t="shared" si="28"/>
        <v>686180000</v>
      </c>
      <c r="K256">
        <f t="shared" si="29"/>
        <v>1010000000</v>
      </c>
      <c r="L256">
        <f t="shared" si="30"/>
        <v>1030000000</v>
      </c>
      <c r="M256">
        <f t="shared" si="31"/>
        <v>1070000000.0000001</v>
      </c>
      <c r="N256">
        <f t="shared" si="32"/>
        <v>1120000000</v>
      </c>
    </row>
    <row r="257" spans="1:14" x14ac:dyDescent="0.3">
      <c r="A257" s="1">
        <v>1</v>
      </c>
      <c r="B257" t="s">
        <v>2188</v>
      </c>
      <c r="C257" t="s">
        <v>3882</v>
      </c>
      <c r="D257" t="s">
        <v>3883</v>
      </c>
      <c r="E257" t="s">
        <v>3884</v>
      </c>
      <c r="F257" t="s">
        <v>3885</v>
      </c>
      <c r="G257" t="s">
        <v>3886</v>
      </c>
      <c r="I257" t="str">
        <f t="shared" si="27"/>
        <v>pos_trend</v>
      </c>
      <c r="J257">
        <f t="shared" si="28"/>
        <v>105720000</v>
      </c>
      <c r="K257">
        <f t="shared" si="29"/>
        <v>147520000</v>
      </c>
      <c r="L257">
        <f t="shared" si="30"/>
        <v>161840000</v>
      </c>
      <c r="M257">
        <f t="shared" si="31"/>
        <v>197910000</v>
      </c>
      <c r="N257">
        <f t="shared" si="32"/>
        <v>218660000</v>
      </c>
    </row>
    <row r="258" spans="1:14" x14ac:dyDescent="0.3">
      <c r="A258" s="1">
        <v>2</v>
      </c>
      <c r="B258" t="s">
        <v>2194</v>
      </c>
      <c r="C258" t="s">
        <v>3887</v>
      </c>
      <c r="D258" t="s">
        <v>3888</v>
      </c>
      <c r="E258" t="s">
        <v>3889</v>
      </c>
      <c r="F258" t="s">
        <v>3890</v>
      </c>
      <c r="G258" t="s">
        <v>3891</v>
      </c>
      <c r="I258" t="str">
        <f t="shared" si="27"/>
        <v>pos_trend</v>
      </c>
      <c r="J258">
        <f t="shared" si="28"/>
        <v>580460000</v>
      </c>
      <c r="K258">
        <f t="shared" si="29"/>
        <v>860770000</v>
      </c>
      <c r="L258">
        <f t="shared" si="30"/>
        <v>864260000</v>
      </c>
      <c r="M258">
        <f t="shared" si="31"/>
        <v>875720000</v>
      </c>
      <c r="N258">
        <f t="shared" si="32"/>
        <v>901270000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3892</v>
      </c>
      <c r="E260" t="s">
        <v>1316</v>
      </c>
      <c r="F260" t="s">
        <v>3893</v>
      </c>
      <c r="G260" t="s">
        <v>3894</v>
      </c>
      <c r="I260" t="str">
        <f t="shared" si="27"/>
        <v>N/A</v>
      </c>
      <c r="J260" t="str">
        <f t="shared" si="28"/>
        <v>N/A</v>
      </c>
      <c r="K260">
        <f t="shared" si="29"/>
        <v>0.46939999999999998</v>
      </c>
      <c r="L260">
        <f t="shared" si="30"/>
        <v>1.77E-2</v>
      </c>
      <c r="M260">
        <f t="shared" si="31"/>
        <v>4.6300000000000001E-2</v>
      </c>
      <c r="N260">
        <f t="shared" si="32"/>
        <v>4.3099999999999999E-2</v>
      </c>
    </row>
    <row r="261" spans="1:14" x14ac:dyDescent="0.3">
      <c r="A261" s="1">
        <v>5</v>
      </c>
      <c r="B261" t="s">
        <v>475</v>
      </c>
      <c r="C261" t="s">
        <v>3895</v>
      </c>
      <c r="D261" t="s">
        <v>3896</v>
      </c>
      <c r="E261" t="s">
        <v>3897</v>
      </c>
      <c r="F261" t="s">
        <v>3898</v>
      </c>
      <c r="G261" t="s">
        <v>3899</v>
      </c>
      <c r="I261" t="str">
        <f t="shared" si="27"/>
        <v>N/A</v>
      </c>
      <c r="J261">
        <f t="shared" si="28"/>
        <v>162750000</v>
      </c>
      <c r="K261">
        <f t="shared" si="29"/>
        <v>169840000</v>
      </c>
      <c r="L261">
        <f t="shared" si="30"/>
        <v>167030000</v>
      </c>
      <c r="M261">
        <f t="shared" si="31"/>
        <v>177260000</v>
      </c>
      <c r="N261">
        <f t="shared" si="32"/>
        <v>164570000</v>
      </c>
    </row>
    <row r="262" spans="1:14" x14ac:dyDescent="0.3">
      <c r="A262" s="1">
        <v>6</v>
      </c>
      <c r="B262" t="s">
        <v>481</v>
      </c>
      <c r="C262" t="s">
        <v>3900</v>
      </c>
      <c r="D262" t="s">
        <v>3901</v>
      </c>
      <c r="E262" t="s">
        <v>1872</v>
      </c>
      <c r="F262" t="s">
        <v>3546</v>
      </c>
      <c r="G262" t="s">
        <v>3902</v>
      </c>
      <c r="I262" t="str">
        <f t="shared" si="27"/>
        <v>N/A</v>
      </c>
      <c r="J262">
        <f t="shared" si="28"/>
        <v>14140000</v>
      </c>
      <c r="K262">
        <f t="shared" si="29"/>
        <v>24280000</v>
      </c>
      <c r="L262">
        <f t="shared" si="30"/>
        <v>21940000</v>
      </c>
      <c r="M262">
        <f t="shared" si="31"/>
        <v>19590000</v>
      </c>
      <c r="N262">
        <f t="shared" si="32"/>
        <v>22360000</v>
      </c>
    </row>
    <row r="263" spans="1:14" x14ac:dyDescent="0.3">
      <c r="A263" s="1">
        <v>7</v>
      </c>
      <c r="B263" t="s">
        <v>486</v>
      </c>
      <c r="C263" t="s">
        <v>264</v>
      </c>
      <c r="D263" t="s">
        <v>3903</v>
      </c>
      <c r="E263" t="s">
        <v>3904</v>
      </c>
      <c r="F263" t="s">
        <v>3904</v>
      </c>
      <c r="G263" t="s">
        <v>2954</v>
      </c>
      <c r="I263" t="str">
        <f t="shared" si="27"/>
        <v>N/A</v>
      </c>
      <c r="J263" t="str">
        <f t="shared" si="28"/>
        <v>N/A</v>
      </c>
      <c r="K263">
        <f t="shared" si="29"/>
        <v>12500000</v>
      </c>
      <c r="L263">
        <f t="shared" si="30"/>
        <v>7500000</v>
      </c>
      <c r="M263">
        <f t="shared" si="31"/>
        <v>7500000</v>
      </c>
      <c r="N263">
        <f t="shared" si="32"/>
        <v>10000000</v>
      </c>
    </row>
    <row r="264" spans="1:14" x14ac:dyDescent="0.3">
      <c r="A264" s="1">
        <v>8</v>
      </c>
      <c r="B264" t="s">
        <v>485</v>
      </c>
      <c r="C264" t="s">
        <v>3900</v>
      </c>
      <c r="D264" t="s">
        <v>3905</v>
      </c>
      <c r="E264" t="s">
        <v>3906</v>
      </c>
      <c r="F264" t="s">
        <v>3907</v>
      </c>
      <c r="G264" t="s">
        <v>3908</v>
      </c>
      <c r="I264" t="str">
        <f t="shared" si="27"/>
        <v>N/A</v>
      </c>
      <c r="J264">
        <f t="shared" si="28"/>
        <v>14140000</v>
      </c>
      <c r="K264">
        <f t="shared" si="29"/>
        <v>11780000</v>
      </c>
      <c r="L264">
        <f t="shared" si="30"/>
        <v>14440000</v>
      </c>
      <c r="M264">
        <f t="shared" si="31"/>
        <v>12090000</v>
      </c>
      <c r="N264">
        <f t="shared" si="32"/>
        <v>12360000</v>
      </c>
    </row>
    <row r="265" spans="1:14" x14ac:dyDescent="0.3">
      <c r="A265" s="1">
        <v>9</v>
      </c>
      <c r="B265" t="s">
        <v>487</v>
      </c>
      <c r="C265" t="s">
        <v>3909</v>
      </c>
      <c r="D265" t="s">
        <v>3910</v>
      </c>
      <c r="E265" t="s">
        <v>3911</v>
      </c>
      <c r="F265" t="s">
        <v>3912</v>
      </c>
      <c r="G265" t="s">
        <v>3913</v>
      </c>
      <c r="I265" t="str">
        <f t="shared" si="27"/>
        <v>N/A</v>
      </c>
      <c r="J265">
        <f t="shared" si="28"/>
        <v>148610000</v>
      </c>
      <c r="K265">
        <f t="shared" si="29"/>
        <v>145560000</v>
      </c>
      <c r="L265">
        <f t="shared" si="30"/>
        <v>145090000</v>
      </c>
      <c r="M265">
        <f t="shared" si="31"/>
        <v>157670000</v>
      </c>
      <c r="N265">
        <f t="shared" si="32"/>
        <v>142200000</v>
      </c>
    </row>
    <row r="266" spans="1:14" x14ac:dyDescent="0.3">
      <c r="A266" s="1">
        <v>10</v>
      </c>
      <c r="B266" t="s">
        <v>491</v>
      </c>
      <c r="C266" t="s">
        <v>3909</v>
      </c>
      <c r="D266" t="s">
        <v>3910</v>
      </c>
      <c r="E266" t="s">
        <v>3911</v>
      </c>
      <c r="F266" t="s">
        <v>3912</v>
      </c>
      <c r="G266" t="s">
        <v>3913</v>
      </c>
      <c r="I266" t="str">
        <f t="shared" si="27"/>
        <v>N/A</v>
      </c>
      <c r="J266">
        <f t="shared" si="28"/>
        <v>148610000</v>
      </c>
      <c r="K266">
        <f t="shared" si="29"/>
        <v>145560000</v>
      </c>
      <c r="L266">
        <f t="shared" si="30"/>
        <v>145090000</v>
      </c>
      <c r="M266">
        <f t="shared" si="31"/>
        <v>157670000</v>
      </c>
      <c r="N266">
        <f t="shared" si="32"/>
        <v>142200000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3914</v>
      </c>
      <c r="E268" t="s">
        <v>3915</v>
      </c>
      <c r="F268" t="s">
        <v>3916</v>
      </c>
      <c r="G268" t="s">
        <v>3917</v>
      </c>
      <c r="I268" t="str">
        <f t="shared" si="27"/>
        <v>N/A</v>
      </c>
      <c r="J268" t="str">
        <f t="shared" si="28"/>
        <v>N/A</v>
      </c>
      <c r="K268">
        <f t="shared" si="29"/>
        <v>-2.0499999999999997E-2</v>
      </c>
      <c r="L268">
        <f t="shared" si="30"/>
        <v>-3.2000000000000002E-3</v>
      </c>
      <c r="M268">
        <f t="shared" si="31"/>
        <v>8.6699999999999999E-2</v>
      </c>
      <c r="N268">
        <f t="shared" si="32"/>
        <v>-9.8100000000000007E-2</v>
      </c>
    </row>
    <row r="269" spans="1:14" x14ac:dyDescent="0.3">
      <c r="A269" s="1">
        <v>13</v>
      </c>
      <c r="B269" t="s">
        <v>498</v>
      </c>
      <c r="C269" t="s">
        <v>3918</v>
      </c>
      <c r="D269" t="s">
        <v>3919</v>
      </c>
      <c r="E269" t="s">
        <v>3920</v>
      </c>
      <c r="F269" t="s">
        <v>3921</v>
      </c>
      <c r="G269" t="s">
        <v>3922</v>
      </c>
      <c r="I269" t="str">
        <f t="shared" si="27"/>
        <v>N/A</v>
      </c>
      <c r="J269">
        <f t="shared" si="28"/>
        <v>0.16550000000000001</v>
      </c>
      <c r="K269">
        <f t="shared" si="29"/>
        <v>0.12890000000000001</v>
      </c>
      <c r="L269">
        <f t="shared" si="30"/>
        <v>0.12460000000000002</v>
      </c>
      <c r="M269">
        <f t="shared" si="31"/>
        <v>0.12620000000000001</v>
      </c>
      <c r="N269">
        <f t="shared" si="32"/>
        <v>0.1133</v>
      </c>
    </row>
    <row r="270" spans="1:14" x14ac:dyDescent="0.3">
      <c r="A270" s="1">
        <v>14</v>
      </c>
      <c r="B270" t="s">
        <v>506</v>
      </c>
      <c r="C270" t="s">
        <v>3923</v>
      </c>
      <c r="D270" t="s">
        <v>3924</v>
      </c>
      <c r="E270" t="s">
        <v>3925</v>
      </c>
      <c r="F270" t="s">
        <v>3926</v>
      </c>
      <c r="G270" t="s">
        <v>3927</v>
      </c>
      <c r="I270" t="str">
        <f t="shared" si="27"/>
        <v>N/A</v>
      </c>
      <c r="J270">
        <f t="shared" si="28"/>
        <v>25890000</v>
      </c>
      <c r="K270">
        <f t="shared" si="29"/>
        <v>21230000</v>
      </c>
      <c r="L270">
        <f t="shared" si="30"/>
        <v>16820000</v>
      </c>
      <c r="M270">
        <f t="shared" si="31"/>
        <v>23120000</v>
      </c>
      <c r="N270">
        <f t="shared" si="32"/>
        <v>28290000</v>
      </c>
    </row>
    <row r="271" spans="1:14" x14ac:dyDescent="0.3">
      <c r="A271" s="1">
        <v>15</v>
      </c>
      <c r="B271" t="s">
        <v>512</v>
      </c>
      <c r="C271" t="s">
        <v>3923</v>
      </c>
      <c r="D271" t="s">
        <v>3924</v>
      </c>
      <c r="E271" t="s">
        <v>3925</v>
      </c>
      <c r="F271" t="s">
        <v>3926</v>
      </c>
      <c r="G271" t="s">
        <v>3927</v>
      </c>
      <c r="I271" t="str">
        <f t="shared" si="27"/>
        <v>N/A</v>
      </c>
      <c r="J271">
        <f t="shared" si="28"/>
        <v>25890000</v>
      </c>
      <c r="K271">
        <f t="shared" si="29"/>
        <v>21230000</v>
      </c>
      <c r="L271">
        <f t="shared" si="30"/>
        <v>16820000</v>
      </c>
      <c r="M271">
        <f t="shared" si="31"/>
        <v>23120000</v>
      </c>
      <c r="N271">
        <f t="shared" si="32"/>
        <v>28290000</v>
      </c>
    </row>
    <row r="272" spans="1:14" x14ac:dyDescent="0.3">
      <c r="A272" s="1">
        <v>16</v>
      </c>
      <c r="B272" t="s">
        <v>517</v>
      </c>
      <c r="C272" t="s">
        <v>3928</v>
      </c>
      <c r="D272" t="s">
        <v>3929</v>
      </c>
      <c r="E272" t="s">
        <v>2905</v>
      </c>
      <c r="F272" t="s">
        <v>3339</v>
      </c>
      <c r="G272" t="s">
        <v>3930</v>
      </c>
      <c r="I272" t="str">
        <f t="shared" si="27"/>
        <v>pos_trend</v>
      </c>
      <c r="J272">
        <f t="shared" si="28"/>
        <v>880880000</v>
      </c>
      <c r="K272">
        <f t="shared" si="29"/>
        <v>1200000000</v>
      </c>
      <c r="L272">
        <f t="shared" si="30"/>
        <v>1220000000</v>
      </c>
      <c r="M272">
        <f t="shared" si="31"/>
        <v>1270000000</v>
      </c>
      <c r="N272">
        <f t="shared" si="32"/>
        <v>1310000000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3931</v>
      </c>
      <c r="D276" t="s">
        <v>3932</v>
      </c>
      <c r="E276" t="s">
        <v>3933</v>
      </c>
      <c r="F276" t="s">
        <v>3934</v>
      </c>
      <c r="G276" t="s">
        <v>3935</v>
      </c>
      <c r="I276" t="str">
        <f t="shared" si="27"/>
        <v>pos_trend</v>
      </c>
      <c r="J276">
        <f t="shared" si="28"/>
        <v>102200000</v>
      </c>
      <c r="K276">
        <f t="shared" si="29"/>
        <v>112940000</v>
      </c>
      <c r="L276">
        <f t="shared" si="30"/>
        <v>123370000</v>
      </c>
      <c r="M276">
        <f t="shared" si="31"/>
        <v>131060000</v>
      </c>
      <c r="N276">
        <f t="shared" si="32"/>
        <v>139210000</v>
      </c>
    </row>
    <row r="277" spans="1:14" x14ac:dyDescent="0.3">
      <c r="A277" s="1">
        <v>21</v>
      </c>
      <c r="B277" t="s">
        <v>537</v>
      </c>
      <c r="C277" t="s">
        <v>3936</v>
      </c>
      <c r="D277" t="s">
        <v>3937</v>
      </c>
      <c r="E277" t="s">
        <v>1631</v>
      </c>
      <c r="F277" t="s">
        <v>3938</v>
      </c>
      <c r="G277" t="s">
        <v>3939</v>
      </c>
      <c r="I277" t="str">
        <f t="shared" si="27"/>
        <v>pos_trend</v>
      </c>
      <c r="J277">
        <f t="shared" si="28"/>
        <v>3160000</v>
      </c>
      <c r="K277">
        <f t="shared" si="29"/>
        <v>3270000</v>
      </c>
      <c r="L277">
        <f t="shared" si="30"/>
        <v>3280000</v>
      </c>
      <c r="M277">
        <f t="shared" si="31"/>
        <v>3300000</v>
      </c>
      <c r="N277">
        <f t="shared" si="32"/>
        <v>3330000</v>
      </c>
    </row>
    <row r="278" spans="1:14" x14ac:dyDescent="0.3">
      <c r="A278" s="1">
        <v>22</v>
      </c>
      <c r="B278" t="s">
        <v>543</v>
      </c>
      <c r="C278" t="s">
        <v>3940</v>
      </c>
      <c r="D278" t="s">
        <v>374</v>
      </c>
      <c r="E278" t="s">
        <v>3941</v>
      </c>
      <c r="F278" t="s">
        <v>3713</v>
      </c>
      <c r="G278" t="s">
        <v>3942</v>
      </c>
      <c r="I278" t="str">
        <f t="shared" si="27"/>
        <v>N/A</v>
      </c>
      <c r="J278">
        <f t="shared" si="28"/>
        <v>5620000</v>
      </c>
      <c r="K278">
        <f t="shared" si="29"/>
        <v>10690000</v>
      </c>
      <c r="L278">
        <f t="shared" si="30"/>
        <v>9460000</v>
      </c>
      <c r="M278">
        <f t="shared" si="31"/>
        <v>10420000</v>
      </c>
      <c r="N278">
        <f t="shared" si="32"/>
        <v>11710000</v>
      </c>
    </row>
    <row r="279" spans="1:14" x14ac:dyDescent="0.3">
      <c r="A279" s="1">
        <v>23</v>
      </c>
      <c r="B279" t="s">
        <v>549</v>
      </c>
      <c r="C279" t="s">
        <v>3943</v>
      </c>
      <c r="D279" t="s">
        <v>3944</v>
      </c>
      <c r="E279" t="s">
        <v>3945</v>
      </c>
      <c r="F279" t="s">
        <v>3946</v>
      </c>
      <c r="G279" t="s">
        <v>3947</v>
      </c>
      <c r="I279" t="str">
        <f t="shared" si="27"/>
        <v>pos_trend</v>
      </c>
      <c r="J279">
        <f t="shared" si="28"/>
        <v>88700000</v>
      </c>
      <c r="K279">
        <f t="shared" si="29"/>
        <v>99250000</v>
      </c>
      <c r="L279">
        <f t="shared" si="30"/>
        <v>107550000</v>
      </c>
      <c r="M279">
        <f t="shared" si="31"/>
        <v>116170000</v>
      </c>
      <c r="N279">
        <f t="shared" si="32"/>
        <v>125160000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3948</v>
      </c>
      <c r="D282" t="s">
        <v>3949</v>
      </c>
      <c r="E282" t="s">
        <v>3754</v>
      </c>
      <c r="F282" t="s">
        <v>3611</v>
      </c>
      <c r="G282" t="s">
        <v>1170</v>
      </c>
      <c r="I282" t="str">
        <f t="shared" si="27"/>
        <v>N/A</v>
      </c>
      <c r="J282">
        <f t="shared" si="28"/>
        <v>4720000</v>
      </c>
      <c r="K282" t="str">
        <f t="shared" si="29"/>
        <v>261000</v>
      </c>
      <c r="L282">
        <f t="shared" si="30"/>
        <v>4850000</v>
      </c>
      <c r="M282">
        <f t="shared" si="31"/>
        <v>3490000</v>
      </c>
      <c r="N282">
        <f t="shared" si="32"/>
        <v>1390000</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264</v>
      </c>
      <c r="D284" t="s">
        <v>3950</v>
      </c>
      <c r="E284" t="s">
        <v>3951</v>
      </c>
      <c r="F284" t="s">
        <v>3952</v>
      </c>
      <c r="G284" t="s">
        <v>3953</v>
      </c>
      <c r="I284" t="str">
        <f t="shared" si="27"/>
        <v>N/A</v>
      </c>
      <c r="J284" t="str">
        <f t="shared" si="28"/>
        <v>N/A</v>
      </c>
      <c r="K284" t="str">
        <f t="shared" si="29"/>
        <v>(527,000)</v>
      </c>
      <c r="L284" t="str">
        <f t="shared" si="30"/>
        <v>(1.76M)</v>
      </c>
      <c r="M284" t="str">
        <f t="shared" si="31"/>
        <v>(2.32M)</v>
      </c>
      <c r="N284" t="str">
        <f t="shared" si="32"/>
        <v>(2.37M)</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3456</v>
      </c>
      <c r="D286" t="s">
        <v>2254</v>
      </c>
      <c r="E286" t="s">
        <v>3954</v>
      </c>
      <c r="F286" t="s">
        <v>3955</v>
      </c>
      <c r="G286" t="s">
        <v>3956</v>
      </c>
      <c r="I286" t="str">
        <f t="shared" si="27"/>
        <v>N/A</v>
      </c>
      <c r="J286">
        <f t="shared" si="28"/>
        <v>0.10400000000000001</v>
      </c>
      <c r="K286">
        <f t="shared" si="29"/>
        <v>8.5699999999999998E-2</v>
      </c>
      <c r="L286">
        <f t="shared" si="30"/>
        <v>9.1999999999999998E-2</v>
      </c>
      <c r="M286">
        <f t="shared" si="31"/>
        <v>9.3300000000000008E-2</v>
      </c>
      <c r="N286">
        <f t="shared" si="32"/>
        <v>9.5899999999999999E-2</v>
      </c>
    </row>
    <row r="287" spans="1:14" x14ac:dyDescent="0.3">
      <c r="A287" s="1">
        <v>31</v>
      </c>
      <c r="B287" t="s">
        <v>573</v>
      </c>
      <c r="C287" t="s">
        <v>3931</v>
      </c>
      <c r="D287" t="s">
        <v>3932</v>
      </c>
      <c r="E287" t="s">
        <v>3933</v>
      </c>
      <c r="F287" t="s">
        <v>3934</v>
      </c>
      <c r="G287" t="s">
        <v>3935</v>
      </c>
      <c r="I287" t="str">
        <f t="shared" si="27"/>
        <v>pos_trend</v>
      </c>
      <c r="J287">
        <f t="shared" si="28"/>
        <v>102200000</v>
      </c>
      <c r="K287">
        <f t="shared" si="29"/>
        <v>112940000</v>
      </c>
      <c r="L287">
        <f t="shared" si="30"/>
        <v>123370000</v>
      </c>
      <c r="M287">
        <f t="shared" si="31"/>
        <v>131060000</v>
      </c>
      <c r="N287">
        <f t="shared" si="32"/>
        <v>139210000</v>
      </c>
    </row>
    <row r="288" spans="1:14" x14ac:dyDescent="0.3">
      <c r="A288" s="1">
        <v>32</v>
      </c>
      <c r="B288" t="s">
        <v>574</v>
      </c>
      <c r="C288" t="s">
        <v>3456</v>
      </c>
      <c r="D288" t="s">
        <v>2254</v>
      </c>
      <c r="E288" t="s">
        <v>3954</v>
      </c>
      <c r="F288" t="s">
        <v>3955</v>
      </c>
      <c r="G288" t="s">
        <v>3956</v>
      </c>
      <c r="I288" t="str">
        <f t="shared" si="27"/>
        <v>N/A</v>
      </c>
      <c r="J288">
        <f t="shared" si="28"/>
        <v>0.10400000000000001</v>
      </c>
      <c r="K288">
        <f t="shared" si="29"/>
        <v>8.5699999999999998E-2</v>
      </c>
      <c r="L288">
        <f t="shared" si="30"/>
        <v>9.1999999999999998E-2</v>
      </c>
      <c r="M288">
        <f t="shared" si="31"/>
        <v>9.3300000000000008E-2</v>
      </c>
      <c r="N288">
        <f t="shared" si="32"/>
        <v>9.5899999999999999E-2</v>
      </c>
    </row>
    <row r="289" spans="1:14" x14ac:dyDescent="0.3">
      <c r="A289" s="1">
        <v>33</v>
      </c>
      <c r="B289" t="s">
        <v>575</v>
      </c>
      <c r="C289" t="s">
        <v>264</v>
      </c>
      <c r="D289" t="s">
        <v>264</v>
      </c>
      <c r="E289" t="s">
        <v>264</v>
      </c>
      <c r="F289" t="s">
        <v>264</v>
      </c>
      <c r="G289" t="s">
        <v>3957</v>
      </c>
      <c r="I289" t="str">
        <f t="shared" si="27"/>
        <v>N/A</v>
      </c>
      <c r="J289" t="str">
        <f t="shared" si="28"/>
        <v>N/A</v>
      </c>
      <c r="K289" t="str">
        <f t="shared" si="29"/>
        <v>N/A</v>
      </c>
      <c r="L289" t="str">
        <f t="shared" si="30"/>
        <v>N/A</v>
      </c>
      <c r="M289" t="str">
        <f t="shared" si="31"/>
        <v>N/A</v>
      </c>
      <c r="N289">
        <f t="shared" si="32"/>
        <v>9.9600000000000008E-2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3931</v>
      </c>
      <c r="D291" t="s">
        <v>3932</v>
      </c>
      <c r="E291" t="s">
        <v>3933</v>
      </c>
      <c r="F291" t="s">
        <v>3934</v>
      </c>
      <c r="G291" t="s">
        <v>3935</v>
      </c>
      <c r="I291" t="str">
        <f t="shared" si="27"/>
        <v>pos_trend</v>
      </c>
      <c r="J291">
        <f t="shared" si="28"/>
        <v>102200000</v>
      </c>
      <c r="K291">
        <f t="shared" si="29"/>
        <v>112940000</v>
      </c>
      <c r="L291">
        <f t="shared" si="30"/>
        <v>123370000</v>
      </c>
      <c r="M291">
        <f t="shared" si="31"/>
        <v>131060000</v>
      </c>
      <c r="N291">
        <f t="shared" si="32"/>
        <v>139210000</v>
      </c>
    </row>
    <row r="292" spans="1:14" x14ac:dyDescent="0.3">
      <c r="A292" s="1">
        <v>36</v>
      </c>
      <c r="B292" t="s">
        <v>589</v>
      </c>
      <c r="C292" t="s">
        <v>3875</v>
      </c>
      <c r="D292" t="s">
        <v>2864</v>
      </c>
      <c r="E292" t="s">
        <v>1646</v>
      </c>
      <c r="F292" t="s">
        <v>3876</v>
      </c>
      <c r="G292" t="s">
        <v>3340</v>
      </c>
      <c r="I292" t="str">
        <f t="shared" si="27"/>
        <v>pos_trend</v>
      </c>
      <c r="J292">
        <f t="shared" si="28"/>
        <v>983080000</v>
      </c>
      <c r="K292">
        <f t="shared" si="29"/>
        <v>1320000000</v>
      </c>
      <c r="L292">
        <f t="shared" si="30"/>
        <v>1340000000</v>
      </c>
      <c r="M292">
        <f t="shared" si="31"/>
        <v>1410000000</v>
      </c>
      <c r="N292">
        <f t="shared" si="32"/>
        <v>1450000000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3958</v>
      </c>
      <c r="D295" t="s">
        <v>3959</v>
      </c>
      <c r="E295" t="s">
        <v>3960</v>
      </c>
      <c r="F295" t="s">
        <v>910</v>
      </c>
      <c r="G295" t="s">
        <v>3961</v>
      </c>
      <c r="I295" t="str">
        <f t="shared" si="27"/>
        <v>neg_trend</v>
      </c>
      <c r="J295" t="str">
        <f t="shared" si="28"/>
        <v>(891,000)</v>
      </c>
      <c r="K295" t="str">
        <f t="shared" si="29"/>
        <v>(3.65M)</v>
      </c>
      <c r="L295" t="str">
        <f t="shared" si="30"/>
        <v>(1.82M)</v>
      </c>
      <c r="M295" t="str">
        <f t="shared" si="31"/>
        <v>(1.81M)</v>
      </c>
      <c r="N295" t="str">
        <f t="shared" si="32"/>
        <v>(1.69M)</v>
      </c>
    </row>
    <row r="296" spans="1:14" x14ac:dyDescent="0.3">
      <c r="A296" s="1">
        <v>1</v>
      </c>
      <c r="B296" t="s">
        <v>596</v>
      </c>
      <c r="C296" t="s">
        <v>3958</v>
      </c>
      <c r="D296" t="s">
        <v>3959</v>
      </c>
      <c r="E296" t="s">
        <v>3960</v>
      </c>
      <c r="F296" t="s">
        <v>910</v>
      </c>
      <c r="G296" t="s">
        <v>3961</v>
      </c>
      <c r="I296" t="str">
        <f t="shared" si="27"/>
        <v>neg_trend</v>
      </c>
      <c r="J296" t="str">
        <f t="shared" si="28"/>
        <v>(891,000)</v>
      </c>
      <c r="K296" t="str">
        <f t="shared" si="29"/>
        <v>(3.65M)</v>
      </c>
      <c r="L296" t="str">
        <f t="shared" si="30"/>
        <v>(1.82M)</v>
      </c>
      <c r="M296" t="str">
        <f t="shared" si="31"/>
        <v>(1.81M)</v>
      </c>
      <c r="N296" t="str">
        <f t="shared" si="32"/>
        <v>(1.69M)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3962</v>
      </c>
      <c r="E299" t="s">
        <v>264</v>
      </c>
      <c r="F299" t="s">
        <v>264</v>
      </c>
      <c r="G299" t="s">
        <v>264</v>
      </c>
      <c r="I299" t="str">
        <f t="shared" si="27"/>
        <v>N/A</v>
      </c>
      <c r="J299" t="str">
        <f t="shared" si="28"/>
        <v>N/A</v>
      </c>
      <c r="K299">
        <f t="shared" si="29"/>
        <v>55580000</v>
      </c>
      <c r="L299" t="str">
        <f t="shared" si="30"/>
        <v>N/A</v>
      </c>
      <c r="M299" t="str">
        <f t="shared" si="31"/>
        <v>N/A</v>
      </c>
      <c r="N299" t="str">
        <f t="shared" si="32"/>
        <v>N/A</v>
      </c>
    </row>
    <row r="300" spans="1:14" x14ac:dyDescent="0.3">
      <c r="A300" s="1">
        <v>5</v>
      </c>
      <c r="B300" t="s">
        <v>615</v>
      </c>
      <c r="C300" t="s">
        <v>3963</v>
      </c>
      <c r="D300" t="s">
        <v>3964</v>
      </c>
      <c r="E300" t="s">
        <v>3965</v>
      </c>
      <c r="F300" t="s">
        <v>1883</v>
      </c>
      <c r="G300" t="s">
        <v>3966</v>
      </c>
      <c r="I300" t="str">
        <f t="shared" si="27"/>
        <v>N/A</v>
      </c>
      <c r="J300" t="str">
        <f t="shared" si="28"/>
        <v>(6.78M)</v>
      </c>
      <c r="K300">
        <f t="shared" si="29"/>
        <v>51920000</v>
      </c>
      <c r="L300">
        <f t="shared" si="30"/>
        <v>7690000</v>
      </c>
      <c r="M300" t="str">
        <f t="shared" si="31"/>
        <v>42000</v>
      </c>
      <c r="N300">
        <f t="shared" si="32"/>
        <v>6110000</v>
      </c>
    </row>
    <row r="301" spans="1:14" x14ac:dyDescent="0.3">
      <c r="A301" s="1">
        <v>6</v>
      </c>
      <c r="B301" t="s">
        <v>619</v>
      </c>
      <c r="C301" t="s">
        <v>3967</v>
      </c>
      <c r="D301" t="s">
        <v>3968</v>
      </c>
      <c r="E301" t="s">
        <v>3969</v>
      </c>
      <c r="F301" t="s">
        <v>3970</v>
      </c>
      <c r="G301" t="s">
        <v>3971</v>
      </c>
      <c r="I301" t="str">
        <f t="shared" si="27"/>
        <v>N/A</v>
      </c>
      <c r="J301" t="str">
        <f t="shared" si="28"/>
        <v>(40.91M)</v>
      </c>
      <c r="K301" t="str">
        <f t="shared" si="29"/>
        <v>(33.82M)</v>
      </c>
      <c r="L301" t="str">
        <f t="shared" si="30"/>
        <v>(36.25M)</v>
      </c>
      <c r="M301" t="str">
        <f t="shared" si="31"/>
        <v>(37.21M)</v>
      </c>
      <c r="N301" t="str">
        <f t="shared" si="32"/>
        <v>(52.63M)</v>
      </c>
    </row>
    <row r="302" spans="1:14" x14ac:dyDescent="0.3">
      <c r="A302" s="1">
        <v>7</v>
      </c>
      <c r="B302" t="s">
        <v>621</v>
      </c>
      <c r="C302" t="s">
        <v>3972</v>
      </c>
      <c r="D302" t="s">
        <v>3973</v>
      </c>
      <c r="E302" t="s">
        <v>3974</v>
      </c>
      <c r="F302" t="s">
        <v>3975</v>
      </c>
      <c r="G302" t="s">
        <v>3976</v>
      </c>
      <c r="I302" t="str">
        <f t="shared" si="27"/>
        <v>N/A</v>
      </c>
      <c r="J302">
        <f t="shared" si="28"/>
        <v>34120000</v>
      </c>
      <c r="K302">
        <f t="shared" si="29"/>
        <v>85740000</v>
      </c>
      <c r="L302">
        <f t="shared" si="30"/>
        <v>43940000</v>
      </c>
      <c r="M302">
        <f t="shared" si="31"/>
        <v>37250000</v>
      </c>
      <c r="N302">
        <f t="shared" si="32"/>
        <v>58740000</v>
      </c>
    </row>
    <row r="303" spans="1:14" x14ac:dyDescent="0.3">
      <c r="A303" s="1">
        <v>8</v>
      </c>
      <c r="B303" t="s">
        <v>2279</v>
      </c>
      <c r="C303" t="s">
        <v>3977</v>
      </c>
      <c r="D303" t="s">
        <v>3978</v>
      </c>
      <c r="E303" t="s">
        <v>3979</v>
      </c>
      <c r="F303" t="s">
        <v>3980</v>
      </c>
      <c r="G303" t="s">
        <v>3981</v>
      </c>
      <c r="I303" t="str">
        <f t="shared" si="27"/>
        <v>N/A</v>
      </c>
      <c r="J303" t="str">
        <f t="shared" si="28"/>
        <v>(39.57M)</v>
      </c>
      <c r="K303" t="str">
        <f t="shared" si="29"/>
        <v>(13.03M)</v>
      </c>
      <c r="L303" t="str">
        <f t="shared" si="30"/>
        <v>(30.29M)</v>
      </c>
      <c r="M303" t="str">
        <f t="shared" si="31"/>
        <v>(91.28M)</v>
      </c>
      <c r="N303" t="str">
        <f t="shared" si="32"/>
        <v>(793.04M)</v>
      </c>
    </row>
    <row r="304" spans="1:14" x14ac:dyDescent="0.3">
      <c r="A304" s="1">
        <v>9</v>
      </c>
      <c r="B304" t="s">
        <v>2284</v>
      </c>
      <c r="C304" t="s">
        <v>264</v>
      </c>
      <c r="D304" t="s">
        <v>264</v>
      </c>
      <c r="E304" t="s">
        <v>264</v>
      </c>
      <c r="F304" t="s">
        <v>264</v>
      </c>
      <c r="G304" t="s">
        <v>3982</v>
      </c>
      <c r="I304" t="str">
        <f t="shared" si="27"/>
        <v>N/A</v>
      </c>
      <c r="J304" t="str">
        <f t="shared" si="28"/>
        <v>N/A</v>
      </c>
      <c r="K304" t="str">
        <f t="shared" si="29"/>
        <v>N/A</v>
      </c>
      <c r="L304" t="str">
        <f t="shared" si="30"/>
        <v>N/A</v>
      </c>
      <c r="M304" t="str">
        <f t="shared" si="31"/>
        <v>N/A</v>
      </c>
      <c r="N304">
        <f t="shared" si="32"/>
        <v>674410000</v>
      </c>
    </row>
    <row r="305" spans="1:14" x14ac:dyDescent="0.3">
      <c r="A305" s="1">
        <v>10</v>
      </c>
      <c r="B305" t="s">
        <v>623</v>
      </c>
      <c r="C305" t="s">
        <v>3983</v>
      </c>
      <c r="D305" t="s">
        <v>264</v>
      </c>
      <c r="E305" t="s">
        <v>264</v>
      </c>
      <c r="F305" t="s">
        <v>264</v>
      </c>
      <c r="G305" t="s">
        <v>264</v>
      </c>
      <c r="I305" t="str">
        <f t="shared" si="27"/>
        <v>N/A</v>
      </c>
      <c r="J305" t="str">
        <f t="shared" si="28"/>
        <v>(205,000)</v>
      </c>
      <c r="K305" t="str">
        <f t="shared" si="29"/>
        <v>N/A</v>
      </c>
      <c r="L305" t="str">
        <f t="shared" si="30"/>
        <v>N/A</v>
      </c>
      <c r="M305" t="str">
        <f t="shared" si="31"/>
        <v>N/A</v>
      </c>
      <c r="N305" t="str">
        <f t="shared" si="32"/>
        <v>N/A</v>
      </c>
    </row>
    <row r="306" spans="1:14" x14ac:dyDescent="0.3">
      <c r="A306" s="1">
        <v>11</v>
      </c>
      <c r="B306" t="s">
        <v>624</v>
      </c>
      <c r="C306" t="s">
        <v>3984</v>
      </c>
      <c r="D306" t="s">
        <v>264</v>
      </c>
      <c r="E306" t="s">
        <v>264</v>
      </c>
      <c r="F306" t="s">
        <v>264</v>
      </c>
      <c r="G306" t="s">
        <v>264</v>
      </c>
      <c r="I306" t="str">
        <f t="shared" si="27"/>
        <v>N/A</v>
      </c>
      <c r="J306">
        <f t="shared" si="28"/>
        <v>2680000</v>
      </c>
      <c r="K306" t="str">
        <f t="shared" si="29"/>
        <v>N/A</v>
      </c>
      <c r="L306" t="str">
        <f t="shared" si="30"/>
        <v>N/A</v>
      </c>
      <c r="M306" t="str">
        <f t="shared" si="31"/>
        <v>N/A</v>
      </c>
      <c r="N306" t="str">
        <f t="shared" si="32"/>
        <v>N/A</v>
      </c>
    </row>
    <row r="307" spans="1:14" x14ac:dyDescent="0.3">
      <c r="A307" s="1">
        <v>12</v>
      </c>
      <c r="B307" t="s">
        <v>627</v>
      </c>
      <c r="C307" t="s">
        <v>3985</v>
      </c>
      <c r="D307" t="s">
        <v>3986</v>
      </c>
      <c r="E307" t="s">
        <v>3987</v>
      </c>
      <c r="F307" t="s">
        <v>3988</v>
      </c>
      <c r="G307" t="s">
        <v>3989</v>
      </c>
      <c r="I307" t="str">
        <f t="shared" si="27"/>
        <v>N/A</v>
      </c>
      <c r="J307" t="str">
        <f t="shared" si="28"/>
        <v>(44.77M)</v>
      </c>
      <c r="K307">
        <f t="shared" si="29"/>
        <v>90810000</v>
      </c>
      <c r="L307" t="str">
        <f t="shared" si="30"/>
        <v>(24.41M)</v>
      </c>
      <c r="M307" t="str">
        <f t="shared" si="31"/>
        <v>(93.05M)</v>
      </c>
      <c r="N307" t="str">
        <f t="shared" si="32"/>
        <v>(114.21M)</v>
      </c>
    </row>
    <row r="308" spans="1:14" x14ac:dyDescent="0.3">
      <c r="A308" s="1">
        <v>13</v>
      </c>
      <c r="B308" t="s">
        <v>2292</v>
      </c>
      <c r="C308" t="s">
        <v>264</v>
      </c>
      <c r="D308" t="s">
        <v>3990</v>
      </c>
      <c r="E308" t="s">
        <v>3991</v>
      </c>
      <c r="F308" t="s">
        <v>3992</v>
      </c>
      <c r="G308" t="s">
        <v>3993</v>
      </c>
      <c r="I308" t="str">
        <f t="shared" si="27"/>
        <v>N/A</v>
      </c>
      <c r="J308" t="str">
        <f t="shared" si="28"/>
        <v>N/A</v>
      </c>
      <c r="K308">
        <f t="shared" si="29"/>
        <v>3.0286000000000004</v>
      </c>
      <c r="L308">
        <f t="shared" si="30"/>
        <v>-1.2687999999999999</v>
      </c>
      <c r="M308">
        <f t="shared" si="31"/>
        <v>-2.8113999999999999</v>
      </c>
      <c r="N308">
        <f t="shared" si="32"/>
        <v>-0.22739999999999999</v>
      </c>
    </row>
    <row r="309" spans="1:14" x14ac:dyDescent="0.3">
      <c r="A309" s="1">
        <v>14</v>
      </c>
      <c r="B309" t="s">
        <v>2297</v>
      </c>
      <c r="C309" t="s">
        <v>3994</v>
      </c>
      <c r="D309" t="s">
        <v>3995</v>
      </c>
      <c r="E309" t="s">
        <v>3996</v>
      </c>
      <c r="F309" t="s">
        <v>3997</v>
      </c>
      <c r="G309" t="s">
        <v>3998</v>
      </c>
      <c r="I309" t="str">
        <f t="shared" si="27"/>
        <v>N/A</v>
      </c>
      <c r="J309">
        <f t="shared" si="28"/>
        <v>-0.58160000000000001</v>
      </c>
      <c r="K309">
        <f t="shared" si="29"/>
        <v>1.1320999999999999</v>
      </c>
      <c r="L309">
        <f t="shared" si="30"/>
        <v>-0.28220000000000001</v>
      </c>
      <c r="M309">
        <f t="shared" si="31"/>
        <v>-1.0689</v>
      </c>
      <c r="N309">
        <f t="shared" si="32"/>
        <v>-1.2768999999999999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3999</v>
      </c>
      <c r="D312" t="s">
        <v>4000</v>
      </c>
      <c r="E312" t="s">
        <v>4001</v>
      </c>
      <c r="F312" t="s">
        <v>4002</v>
      </c>
      <c r="G312" t="s">
        <v>4003</v>
      </c>
      <c r="I312" t="str">
        <f t="shared" si="27"/>
        <v>pos_trend</v>
      </c>
      <c r="J312" t="str">
        <f t="shared" si="28"/>
        <v>(3.68M)</v>
      </c>
      <c r="K312" t="str">
        <f t="shared" si="29"/>
        <v>(3.85M)</v>
      </c>
      <c r="L312" t="str">
        <f t="shared" si="30"/>
        <v>(4.05M)</v>
      </c>
      <c r="M312" t="str">
        <f t="shared" si="31"/>
        <v>(4.15M)</v>
      </c>
      <c r="N312" t="str">
        <f t="shared" si="32"/>
        <v>(4.46M)</v>
      </c>
    </row>
    <row r="313" spans="1:14" x14ac:dyDescent="0.3">
      <c r="A313" s="1">
        <v>1</v>
      </c>
      <c r="B313" t="s">
        <v>639</v>
      </c>
      <c r="C313" t="s">
        <v>3999</v>
      </c>
      <c r="D313" t="s">
        <v>4000</v>
      </c>
      <c r="E313" t="s">
        <v>4001</v>
      </c>
      <c r="F313" t="s">
        <v>4002</v>
      </c>
      <c r="G313" t="s">
        <v>4003</v>
      </c>
      <c r="I313" t="str">
        <f t="shared" si="27"/>
        <v>pos_trend</v>
      </c>
      <c r="J313" t="str">
        <f t="shared" si="28"/>
        <v>(3.68M)</v>
      </c>
      <c r="K313" t="str">
        <f t="shared" si="29"/>
        <v>(3.85M)</v>
      </c>
      <c r="L313" t="str">
        <f t="shared" si="30"/>
        <v>(4.05M)</v>
      </c>
      <c r="M313" t="str">
        <f t="shared" si="31"/>
        <v>(4.15M)</v>
      </c>
      <c r="N313" t="str">
        <f t="shared" si="32"/>
        <v>(4.46M)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4004</v>
      </c>
      <c r="E315" t="s">
        <v>1045</v>
      </c>
      <c r="F315" t="s">
        <v>2308</v>
      </c>
      <c r="G315" t="s">
        <v>4005</v>
      </c>
      <c r="I315" t="str">
        <f t="shared" si="27"/>
        <v>N/A</v>
      </c>
      <c r="J315" t="str">
        <f t="shared" si="28"/>
        <v>N/A</v>
      </c>
      <c r="K315">
        <f t="shared" si="29"/>
        <v>-4.4299999999999999E-2</v>
      </c>
      <c r="L315">
        <f t="shared" si="30"/>
        <v>-5.33E-2</v>
      </c>
      <c r="M315">
        <f t="shared" si="31"/>
        <v>-2.4199999999999999E-2</v>
      </c>
      <c r="N315">
        <f t="shared" si="32"/>
        <v>-7.6200000000000004E-2</v>
      </c>
    </row>
    <row r="316" spans="1:14" x14ac:dyDescent="0.3">
      <c r="A316" s="1">
        <v>4</v>
      </c>
      <c r="B316" t="s">
        <v>2311</v>
      </c>
      <c r="C316" t="s">
        <v>4006</v>
      </c>
      <c r="D316" t="s">
        <v>4007</v>
      </c>
      <c r="E316" t="s">
        <v>4008</v>
      </c>
      <c r="F316" t="s">
        <v>264</v>
      </c>
      <c r="G316" t="s">
        <v>264</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21330000</v>
      </c>
      <c r="K316">
        <f t="shared" ref="K316:K379" si="35">IF(TRIM(D316)="-", "N/A", IF(RIGHT(D316,1)="M",1000000*VALUE(LEFT(D316,LEN(D316)-1)),IF(RIGHT(D316,1)="B",1000000000*VALUE(LEFT(D316,LEN(D316)-1)),IF(RIGHT(D316,1)="%",0.01*VALUE(LEFT(D316,LEN(D316)-1)),D316))))</f>
        <v>14000000</v>
      </c>
      <c r="L316">
        <f t="shared" ref="L316:L379" si="36">IF(TRIM(E316)="-", "N/A", IF(RIGHT(E316,1)="M",1000000*VALUE(LEFT(E316,LEN(E316)-1)),IF(RIGHT(E316,1)="B",1000000000*VALUE(LEFT(E316,LEN(E316)-1)),IF(RIGHT(E316,1)="%",0.01*VALUE(LEFT(E316,LEN(E316)-1)),E316))))</f>
        <v>32259999.999999996</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4009</v>
      </c>
      <c r="D317" t="s">
        <v>4010</v>
      </c>
      <c r="E317" t="s">
        <v>4011</v>
      </c>
      <c r="F317" t="s">
        <v>4012</v>
      </c>
      <c r="G317" t="s">
        <v>4013</v>
      </c>
      <c r="I317" t="str">
        <f t="shared" si="33"/>
        <v>N/A</v>
      </c>
      <c r="J317">
        <f t="shared" si="34"/>
        <v>61100000</v>
      </c>
      <c r="K317">
        <f t="shared" si="35"/>
        <v>20960000</v>
      </c>
      <c r="L317">
        <f t="shared" si="36"/>
        <v>51190000</v>
      </c>
      <c r="M317">
        <f t="shared" si="37"/>
        <v>47860000</v>
      </c>
      <c r="N317">
        <f t="shared" si="38"/>
        <v>46290000</v>
      </c>
    </row>
    <row r="318" spans="1:14" x14ac:dyDescent="0.3">
      <c r="A318" s="1">
        <v>6</v>
      </c>
      <c r="B318" t="s">
        <v>645</v>
      </c>
      <c r="C318" t="s">
        <v>4014</v>
      </c>
      <c r="D318" t="s">
        <v>4015</v>
      </c>
      <c r="E318" t="s">
        <v>3952</v>
      </c>
      <c r="F318" t="s">
        <v>4016</v>
      </c>
      <c r="G318" t="s">
        <v>4017</v>
      </c>
      <c r="I318" t="str">
        <f t="shared" si="33"/>
        <v>N/A</v>
      </c>
      <c r="J318" t="str">
        <f t="shared" si="34"/>
        <v>(8.49M)</v>
      </c>
      <c r="K318">
        <f t="shared" si="35"/>
        <v>4430000</v>
      </c>
      <c r="L318" t="str">
        <f t="shared" si="36"/>
        <v>(2.32M)</v>
      </c>
      <c r="M318" t="str">
        <f t="shared" si="37"/>
        <v>(249,000)</v>
      </c>
      <c r="N318" t="str">
        <f t="shared" si="38"/>
        <v>97000</v>
      </c>
    </row>
    <row r="319" spans="1:14" x14ac:dyDescent="0.3">
      <c r="A319" s="1">
        <v>7</v>
      </c>
      <c r="B319" t="s">
        <v>651</v>
      </c>
      <c r="C319" t="s">
        <v>4018</v>
      </c>
      <c r="D319" t="s">
        <v>264</v>
      </c>
      <c r="E319" t="s">
        <v>4019</v>
      </c>
      <c r="F319" t="s">
        <v>3961</v>
      </c>
      <c r="G319" t="s">
        <v>4020</v>
      </c>
      <c r="I319" t="str">
        <f t="shared" si="33"/>
        <v>N/A</v>
      </c>
      <c r="J319" t="str">
        <f t="shared" si="34"/>
        <v>(10M)</v>
      </c>
      <c r="K319" t="str">
        <f t="shared" si="35"/>
        <v>N/A</v>
      </c>
      <c r="L319" t="str">
        <f t="shared" si="36"/>
        <v>(2.46M)</v>
      </c>
      <c r="M319" t="str">
        <f t="shared" si="37"/>
        <v>(1.69M)</v>
      </c>
      <c r="N319" t="str">
        <f t="shared" si="38"/>
        <v>(414,000)</v>
      </c>
    </row>
    <row r="320" spans="1:14" x14ac:dyDescent="0.3">
      <c r="A320" s="1">
        <v>8</v>
      </c>
      <c r="B320" t="s">
        <v>653</v>
      </c>
      <c r="C320" t="s">
        <v>3165</v>
      </c>
      <c r="D320" t="s">
        <v>4015</v>
      </c>
      <c r="E320" t="s">
        <v>4021</v>
      </c>
      <c r="F320" t="s">
        <v>4022</v>
      </c>
      <c r="G320" t="s">
        <v>4023</v>
      </c>
      <c r="I320" t="str">
        <f t="shared" si="33"/>
        <v>N/A</v>
      </c>
      <c r="J320">
        <f t="shared" si="34"/>
        <v>1510000</v>
      </c>
      <c r="K320">
        <f t="shared" si="35"/>
        <v>4430000</v>
      </c>
      <c r="L320" t="str">
        <f t="shared" si="36"/>
        <v>144000</v>
      </c>
      <c r="M320">
        <f t="shared" si="37"/>
        <v>1440000</v>
      </c>
      <c r="N320" t="str">
        <f t="shared" si="38"/>
        <v>511000</v>
      </c>
    </row>
    <row r="321" spans="1:14" x14ac:dyDescent="0.3">
      <c r="A321" s="1">
        <v>9</v>
      </c>
      <c r="B321" t="s">
        <v>655</v>
      </c>
      <c r="C321" t="s">
        <v>1935</v>
      </c>
      <c r="D321" t="s">
        <v>4024</v>
      </c>
      <c r="E321" t="s">
        <v>4025</v>
      </c>
      <c r="F321" t="s">
        <v>4026</v>
      </c>
      <c r="G321" t="s">
        <v>4027</v>
      </c>
      <c r="I321" t="str">
        <f t="shared" si="33"/>
        <v>N/A</v>
      </c>
      <c r="J321" t="str">
        <f t="shared" si="34"/>
        <v>200000</v>
      </c>
      <c r="K321" t="str">
        <f t="shared" si="35"/>
        <v>125000</v>
      </c>
      <c r="L321" t="str">
        <f t="shared" si="36"/>
        <v>133000</v>
      </c>
      <c r="M321" t="str">
        <f t="shared" si="37"/>
        <v>135000</v>
      </c>
      <c r="N321" t="str">
        <f t="shared" si="38"/>
        <v>149000</v>
      </c>
    </row>
    <row r="322" spans="1:14" x14ac:dyDescent="0.3">
      <c r="A322" s="1">
        <v>10</v>
      </c>
      <c r="B322" t="s">
        <v>657</v>
      </c>
      <c r="C322" t="s">
        <v>4028</v>
      </c>
      <c r="D322" t="s">
        <v>4029</v>
      </c>
      <c r="E322" t="s">
        <v>4030</v>
      </c>
      <c r="F322" t="s">
        <v>2567</v>
      </c>
      <c r="G322" t="s">
        <v>4031</v>
      </c>
      <c r="I322" t="str">
        <f t="shared" si="33"/>
        <v>N/A</v>
      </c>
      <c r="J322">
        <f t="shared" si="34"/>
        <v>1600000</v>
      </c>
      <c r="K322" t="str">
        <f t="shared" si="35"/>
        <v>(39.47M)</v>
      </c>
      <c r="L322" t="str">
        <f t="shared" si="36"/>
        <v>(2.84M)</v>
      </c>
      <c r="M322">
        <f t="shared" si="37"/>
        <v>10200000</v>
      </c>
      <c r="N322" t="str">
        <f t="shared" si="38"/>
        <v>(12.73M)</v>
      </c>
    </row>
    <row r="323" spans="1:14" x14ac:dyDescent="0.3">
      <c r="A323" s="1">
        <v>11</v>
      </c>
      <c r="B323" t="s">
        <v>663</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664</v>
      </c>
      <c r="C324" t="s">
        <v>4028</v>
      </c>
      <c r="D324" t="s">
        <v>4029</v>
      </c>
      <c r="E324" t="s">
        <v>4030</v>
      </c>
      <c r="F324" t="s">
        <v>2567</v>
      </c>
      <c r="G324" t="s">
        <v>4031</v>
      </c>
      <c r="I324" t="str">
        <f t="shared" si="33"/>
        <v>N/A</v>
      </c>
      <c r="J324">
        <f t="shared" si="34"/>
        <v>1600000</v>
      </c>
      <c r="K324" t="str">
        <f t="shared" si="35"/>
        <v>(39.47M)</v>
      </c>
      <c r="L324" t="str">
        <f t="shared" si="36"/>
        <v>(2.84M)</v>
      </c>
      <c r="M324">
        <f t="shared" si="37"/>
        <v>10200000</v>
      </c>
      <c r="N324" t="str">
        <f t="shared" si="38"/>
        <v>(12.73M)</v>
      </c>
    </row>
    <row r="325" spans="1:14" x14ac:dyDescent="0.3">
      <c r="A325" s="1">
        <v>13</v>
      </c>
      <c r="B325" t="s">
        <v>665</v>
      </c>
      <c r="C325" t="s">
        <v>4028</v>
      </c>
      <c r="D325" t="s">
        <v>264</v>
      </c>
      <c r="E325" t="s">
        <v>264</v>
      </c>
      <c r="F325" t="s">
        <v>2567</v>
      </c>
      <c r="G325" t="s">
        <v>264</v>
      </c>
      <c r="I325" t="str">
        <f t="shared" si="33"/>
        <v>N/A</v>
      </c>
      <c r="J325">
        <f t="shared" si="34"/>
        <v>1600000</v>
      </c>
      <c r="K325" t="str">
        <f t="shared" si="35"/>
        <v>N/A</v>
      </c>
      <c r="L325" t="str">
        <f t="shared" si="36"/>
        <v>N/A</v>
      </c>
      <c r="M325">
        <f t="shared" si="37"/>
        <v>10200000</v>
      </c>
      <c r="N325" t="str">
        <f t="shared" si="38"/>
        <v>N/A</v>
      </c>
    </row>
    <row r="326" spans="1:14" x14ac:dyDescent="0.3">
      <c r="A326" s="1">
        <v>14</v>
      </c>
      <c r="B326" t="s">
        <v>671</v>
      </c>
      <c r="C326" t="s">
        <v>264</v>
      </c>
      <c r="D326" t="s">
        <v>4029</v>
      </c>
      <c r="E326" t="s">
        <v>4030</v>
      </c>
      <c r="F326" t="s">
        <v>264</v>
      </c>
      <c r="G326" t="s">
        <v>4031</v>
      </c>
      <c r="I326" t="str">
        <f t="shared" si="33"/>
        <v>N/A</v>
      </c>
      <c r="J326" t="str">
        <f t="shared" si="34"/>
        <v>N/A</v>
      </c>
      <c r="K326" t="str">
        <f t="shared" si="35"/>
        <v>(39.47M)</v>
      </c>
      <c r="L326" t="str">
        <f t="shared" si="36"/>
        <v>(2.84M)</v>
      </c>
      <c r="M326" t="str">
        <f t="shared" si="37"/>
        <v>N/A</v>
      </c>
      <c r="N326" t="str">
        <f t="shared" si="38"/>
        <v>(12.73M)</v>
      </c>
    </row>
    <row r="327" spans="1:14" x14ac:dyDescent="0.3">
      <c r="A327" s="1">
        <v>15</v>
      </c>
      <c r="B327" t="s">
        <v>677</v>
      </c>
      <c r="C327" t="s">
        <v>264</v>
      </c>
      <c r="D327" t="s">
        <v>264</v>
      </c>
      <c r="E327" t="s">
        <v>264</v>
      </c>
      <c r="F327" t="s">
        <v>264</v>
      </c>
      <c r="G327" t="s">
        <v>264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4032</v>
      </c>
      <c r="D330" t="s">
        <v>4033</v>
      </c>
      <c r="E330" t="s">
        <v>4034</v>
      </c>
      <c r="F330" t="s">
        <v>4035</v>
      </c>
      <c r="G330" t="s">
        <v>4032</v>
      </c>
      <c r="I330" t="str">
        <f t="shared" si="33"/>
        <v>N/A</v>
      </c>
      <c r="J330">
        <f t="shared" si="34"/>
        <v>29190000</v>
      </c>
      <c r="K330" t="str">
        <f t="shared" si="35"/>
        <v>(31.93M)</v>
      </c>
      <c r="L330">
        <f t="shared" si="36"/>
        <v>9710000</v>
      </c>
      <c r="M330">
        <f t="shared" si="37"/>
        <v>53660000</v>
      </c>
      <c r="N330">
        <f t="shared" si="38"/>
        <v>29190000</v>
      </c>
    </row>
    <row r="331" spans="1:14" x14ac:dyDescent="0.3">
      <c r="A331" s="1">
        <v>19</v>
      </c>
      <c r="B331" t="s">
        <v>689</v>
      </c>
      <c r="C331" t="s">
        <v>264</v>
      </c>
      <c r="D331" t="s">
        <v>4036</v>
      </c>
      <c r="E331" t="s">
        <v>4037</v>
      </c>
      <c r="F331" t="s">
        <v>4038</v>
      </c>
      <c r="G331" t="s">
        <v>4039</v>
      </c>
      <c r="I331" t="str">
        <f t="shared" si="33"/>
        <v>N/A</v>
      </c>
      <c r="J331" t="str">
        <f t="shared" si="34"/>
        <v>N/A</v>
      </c>
      <c r="K331">
        <f t="shared" si="35"/>
        <v>-2.0939000000000001</v>
      </c>
      <c r="L331">
        <f t="shared" si="36"/>
        <v>1.3041999999999998</v>
      </c>
      <c r="M331">
        <f t="shared" si="37"/>
        <v>4.5243000000000002</v>
      </c>
      <c r="N331">
        <f t="shared" si="38"/>
        <v>-0.45600000000000002</v>
      </c>
    </row>
    <row r="332" spans="1:14" x14ac:dyDescent="0.3">
      <c r="A332" s="1">
        <v>20</v>
      </c>
      <c r="B332" t="s">
        <v>2337</v>
      </c>
      <c r="C332" t="s">
        <v>4040</v>
      </c>
      <c r="D332" t="s">
        <v>4041</v>
      </c>
      <c r="E332" t="s">
        <v>1314</v>
      </c>
      <c r="F332" t="s">
        <v>4042</v>
      </c>
      <c r="G332" t="s">
        <v>4043</v>
      </c>
      <c r="I332" t="str">
        <f t="shared" si="33"/>
        <v>N/A</v>
      </c>
      <c r="J332">
        <f t="shared" si="34"/>
        <v>0.37930000000000003</v>
      </c>
      <c r="K332">
        <f t="shared" si="35"/>
        <v>-0.39810000000000001</v>
      </c>
      <c r="L332">
        <f t="shared" si="36"/>
        <v>0.11230000000000001</v>
      </c>
      <c r="M332">
        <f t="shared" si="37"/>
        <v>0.61640000000000006</v>
      </c>
      <c r="N332">
        <f t="shared" si="38"/>
        <v>0.32640000000000002</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696</v>
      </c>
      <c r="E334" t="s">
        <v>696</v>
      </c>
      <c r="F334" t="s">
        <v>264</v>
      </c>
      <c r="G334" t="s">
        <v>696</v>
      </c>
      <c r="I334" t="str">
        <f t="shared" si="33"/>
        <v>N/A</v>
      </c>
      <c r="J334" t="str">
        <f t="shared" si="34"/>
        <v>0</v>
      </c>
      <c r="K334" t="str">
        <f t="shared" si="35"/>
        <v>0</v>
      </c>
      <c r="L334" t="str">
        <f t="shared" si="36"/>
        <v>0</v>
      </c>
      <c r="M334" t="str">
        <f t="shared" si="37"/>
        <v>N/A</v>
      </c>
      <c r="N334" t="str">
        <f t="shared" si="38"/>
        <v>0</v>
      </c>
    </row>
    <row r="335" spans="1:14" x14ac:dyDescent="0.3">
      <c r="A335" s="1">
        <v>23</v>
      </c>
      <c r="B335" t="s">
        <v>697</v>
      </c>
      <c r="C335" t="s">
        <v>4044</v>
      </c>
      <c r="D335" t="s">
        <v>4045</v>
      </c>
      <c r="E335" t="s">
        <v>4046</v>
      </c>
      <c r="F335" t="s">
        <v>4047</v>
      </c>
      <c r="G335" t="s">
        <v>4048</v>
      </c>
      <c r="I335" t="str">
        <f t="shared" si="33"/>
        <v>N/A</v>
      </c>
      <c r="J335">
        <f t="shared" si="34"/>
        <v>14110000</v>
      </c>
      <c r="K335">
        <f t="shared" si="35"/>
        <v>122520000</v>
      </c>
      <c r="L335">
        <f t="shared" si="36"/>
        <v>19480000</v>
      </c>
      <c r="M335" t="str">
        <f t="shared" si="37"/>
        <v>(14.67M)</v>
      </c>
      <c r="N335" t="str">
        <f t="shared" si="38"/>
        <v>(49.74M)</v>
      </c>
    </row>
    <row r="336" spans="1:14" x14ac:dyDescent="0.3">
      <c r="A336" s="1">
        <v>24</v>
      </c>
      <c r="B336" t="s">
        <v>703</v>
      </c>
      <c r="C336" t="s">
        <v>57</v>
      </c>
      <c r="D336" t="s">
        <v>4049</v>
      </c>
      <c r="E336" t="s">
        <v>4050</v>
      </c>
      <c r="F336" t="s">
        <v>2707</v>
      </c>
      <c r="G336" t="s">
        <v>4051</v>
      </c>
      <c r="I336" t="str">
        <f t="shared" si="33"/>
        <v>N/A</v>
      </c>
      <c r="J336">
        <f t="shared" si="34"/>
        <v>28800000</v>
      </c>
      <c r="K336">
        <f t="shared" si="35"/>
        <v>59980000</v>
      </c>
      <c r="L336">
        <f t="shared" si="36"/>
        <v>32360000</v>
      </c>
      <c r="M336">
        <f t="shared" si="37"/>
        <v>22910000</v>
      </c>
      <c r="N336">
        <f t="shared" si="38"/>
        <v>33580000</v>
      </c>
    </row>
    <row r="337" spans="1:14" x14ac:dyDescent="0.3">
      <c r="A337" s="1">
        <v>25</v>
      </c>
      <c r="B337" t="s">
        <v>709</v>
      </c>
      <c r="C337" t="s">
        <v>264</v>
      </c>
      <c r="D337" t="s">
        <v>4052</v>
      </c>
      <c r="E337" t="s">
        <v>4053</v>
      </c>
      <c r="F337" t="s">
        <v>4054</v>
      </c>
      <c r="G337" t="s">
        <v>4055</v>
      </c>
      <c r="I337" t="str">
        <f t="shared" si="33"/>
        <v>N/A</v>
      </c>
      <c r="J337" t="str">
        <f t="shared" si="34"/>
        <v>N/A</v>
      </c>
      <c r="K337">
        <f t="shared" si="35"/>
        <v>1.0829000000000002</v>
      </c>
      <c r="L337">
        <f t="shared" si="36"/>
        <v>-0.46049999999999996</v>
      </c>
      <c r="M337">
        <f t="shared" si="37"/>
        <v>-0.29210000000000003</v>
      </c>
      <c r="N337">
        <f t="shared" si="38"/>
        <v>0.46579999999999999</v>
      </c>
    </row>
    <row r="338" spans="1:14" x14ac:dyDescent="0.3">
      <c r="A338" s="1">
        <v>26</v>
      </c>
      <c r="B338" t="s">
        <v>714</v>
      </c>
      <c r="C338" t="s">
        <v>264</v>
      </c>
      <c r="D338" t="s">
        <v>264</v>
      </c>
      <c r="E338" t="s">
        <v>264</v>
      </c>
      <c r="F338" t="s">
        <v>264</v>
      </c>
      <c r="G338" t="s">
        <v>4056</v>
      </c>
      <c r="I338" t="str">
        <f t="shared" si="33"/>
        <v>N/A</v>
      </c>
      <c r="J338" t="str">
        <f t="shared" si="34"/>
        <v>N/A</v>
      </c>
      <c r="K338" t="str">
        <f t="shared" si="35"/>
        <v>N/A</v>
      </c>
      <c r="L338" t="str">
        <f t="shared" si="36"/>
        <v>N/A</v>
      </c>
      <c r="M338" t="str">
        <f t="shared" si="37"/>
        <v>N/A</v>
      </c>
      <c r="N338">
        <f t="shared" si="38"/>
        <v>0.16899999999999998</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D16" workbookViewId="0">
      <selection activeCell="I26" sqref="I26"/>
    </sheetView>
  </sheetViews>
  <sheetFormatPr defaultRowHeight="14.4" x14ac:dyDescent="0.3"/>
  <cols>
    <col min="1" max="1" width="0" hidden="1" customWidth="1"/>
    <col min="2" max="7" width="20.6640625" customWidth="1"/>
  </cols>
  <sheetData>
    <row r="1" spans="1:16" x14ac:dyDescent="0.3">
      <c r="B1" t="s">
        <v>0</v>
      </c>
      <c r="C1" t="s">
        <v>4057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Cadence Design Systems</v>
      </c>
    </row>
    <row r="2" spans="1:16" x14ac:dyDescent="0.3">
      <c r="B2" t="s">
        <v>2</v>
      </c>
      <c r="C2" t="s">
        <v>4058</v>
      </c>
      <c r="K2" t="str">
        <f>LEFT(C1,FIND("(",C1) - 2)</f>
        <v>Cadence Design Systems, Inc.</v>
      </c>
    </row>
    <row r="3" spans="1:16" x14ac:dyDescent="0.3">
      <c r="J3">
        <f ca="1">RANDBETWEEN(1,6)</f>
        <v>3</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$35.05, down .11%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$35.05, down .11% after opening a bit below yesterday's closing price</v>
      </c>
    </row>
    <row r="5" spans="1:16" x14ac:dyDescent="0.3">
      <c r="J5">
        <f ca="1">RANDBETWEEN(1,2)</f>
        <v>2</v>
      </c>
      <c r="K5" t="str">
        <f>"The one year target estimate for " &amp; D1 &amp; " is " &amp; TEXT(C23,"$####.00")</f>
        <v>The one year target estimate for Cadence Design Systems is $33.71</v>
      </c>
      <c r="L5" t="str">
        <f>D1 &amp; " is expected to be trading at " &amp; TEXT(C23, "$####.00") &amp; ", based on target estimates"</f>
        <v>Cadence Design Systems is expected to be trading at $33.71, based on target estimates</v>
      </c>
    </row>
    <row r="6" spans="1:16" x14ac:dyDescent="0.3">
      <c r="K6" t="str">
        <f>" which would be " &amp; IF(OR(LEFT(ABS((C23-C2)/C2*100),1)="8",LEFT(ABS((C23-C2)/C2*100),2)="18"), "an ", "a ")  &amp;TEXT(ABS((C23-C2)/C2),"####.00%")&amp;IF((C23-C2)&gt;0," increase over"," decrease from")&amp;" the current price"</f>
        <v xml:space="preserve"> which would be a 3.82% decrease from the current price</v>
      </c>
    </row>
    <row r="7" spans="1:16" x14ac:dyDescent="0.3">
      <c r="A7" s="1">
        <v>0</v>
      </c>
      <c r="B7" t="s">
        <v>5</v>
      </c>
      <c r="C7" t="s">
        <v>4059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9.37% over last quarter based on the average of 9 analyst estimates (Yahoo Finance)</v>
      </c>
    </row>
    <row r="8" spans="1:16" x14ac:dyDescent="0.3">
      <c r="A8" s="1">
        <v>1</v>
      </c>
      <c r="B8" t="s">
        <v>7</v>
      </c>
      <c r="C8" t="s">
        <v>4060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4061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4062</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$0.04 in the 2 months leading up to the earnings report</v>
      </c>
    </row>
    <row r="11" spans="1:16" x14ac:dyDescent="0.3">
      <c r="A11" s="1">
        <v>4</v>
      </c>
      <c r="B11" t="s">
        <v>13</v>
      </c>
      <c r="C11" t="s">
        <v>4063</v>
      </c>
      <c r="K11" t="str">
        <f>IF(B145="Interest Income",U42, K42)</f>
        <v>Cadence Design Systems has managed to increase revenue, and gross income each year since 2012</v>
      </c>
    </row>
    <row r="12" spans="1:16" x14ac:dyDescent="0.3">
      <c r="A12" s="1">
        <v>5</v>
      </c>
      <c r="B12" t="s">
        <v>15</v>
      </c>
      <c r="C12" t="s">
        <v>4064</v>
      </c>
      <c r="D12" t="str">
        <f>LEFT(C12,FIND("-",C12)-2)</f>
        <v>23.83</v>
      </c>
      <c r="E12" t="str">
        <f>TRIM(RIGHT(C12,FIND("-",C12)-1))</f>
        <v>35.69</v>
      </c>
      <c r="K12" t="str">
        <f ca="1">D78</f>
        <v>There are some indications that Cadence Design Systems may be overvalued. The company has a higher peg ratio, price/sales, price/book than the comparable average</v>
      </c>
    </row>
    <row r="13" spans="1:16" x14ac:dyDescent="0.3">
      <c r="A13" s="1">
        <v>6</v>
      </c>
      <c r="B13" t="s">
        <v>17</v>
      </c>
      <c r="C13" t="s">
        <v>4065</v>
      </c>
      <c r="K13" t="str">
        <f ca="1">D89</f>
        <v>There are some indications that Cadence Design Systems may be undervalued. The company has a lower trailing p/e, and forward p/e than the comparable average</v>
      </c>
    </row>
    <row r="14" spans="1:16" x14ac:dyDescent="0.3">
      <c r="A14" s="1">
        <v>7</v>
      </c>
      <c r="B14" t="s">
        <v>19</v>
      </c>
      <c r="C14" t="s">
        <v>4066</v>
      </c>
    </row>
    <row r="15" spans="1:16" x14ac:dyDescent="0.3">
      <c r="K15" t="s">
        <v>12264</v>
      </c>
    </row>
    <row r="16" spans="1:16" x14ac:dyDescent="0.3">
      <c r="A16" s="1">
        <v>0</v>
      </c>
      <c r="B16" t="s">
        <v>21</v>
      </c>
      <c r="C16" t="s">
        <v>4067</v>
      </c>
    </row>
    <row r="17" spans="1:23" x14ac:dyDescent="0.3">
      <c r="A17" s="1">
        <v>1</v>
      </c>
      <c r="B17" t="s">
        <v>23</v>
      </c>
      <c r="C17" t="s">
        <v>4068</v>
      </c>
      <c r="K17" t="str">
        <f ca="1">K2 &amp; IF(J3=1, K3,IF(J3=2,L3,IF(J3=3,M3,IF(J3=4,N3,IF(J3=5,O3,IF(J3=6,P3)))))) &amp; ". " &amp; IF(J4=1,K4,IF(J4=2,L4)) &amp; ". " &amp; IF(J5=1,K5,IF(J5=2,L5)) &amp; K6 &amp; ". " &amp; K7 &amp; ". " &amp; K8 &amp; ". " &amp; K9 &amp; "."</f>
        <v>Cadence Design Systems, Inc. will report earnings on Jul 24, 2017. The stock is currently trading at $35.05, down .11% after opening slightly below yesterday's close. Cadence Design Systems is expected to be trading at $33.71, based on target estimates which would be a 3.82% decrease from the current price. Earnings are expected to increase by 9.37% over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4069</v>
      </c>
    </row>
    <row r="19" spans="1:23" x14ac:dyDescent="0.3">
      <c r="A19" s="1">
        <v>3</v>
      </c>
      <c r="B19" t="s">
        <v>27</v>
      </c>
      <c r="C19" t="s">
        <v>4070</v>
      </c>
    </row>
    <row r="20" spans="1:23" x14ac:dyDescent="0.3">
      <c r="A20" s="1">
        <v>4</v>
      </c>
      <c r="B20" t="s">
        <v>29</v>
      </c>
      <c r="C20" t="s">
        <v>30</v>
      </c>
    </row>
    <row r="21" spans="1:23" x14ac:dyDescent="0.3">
      <c r="A21" s="1">
        <v>5</v>
      </c>
      <c r="B21" t="s">
        <v>31</v>
      </c>
      <c r="C21" t="s">
        <v>1739</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4071</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42</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43</v>
      </c>
      <c r="C28">
        <v>0.32</v>
      </c>
      <c r="D28">
        <v>0.35</v>
      </c>
      <c r="E28">
        <v>1.38</v>
      </c>
      <c r="F28">
        <v>1.5</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44</v>
      </c>
      <c r="C29">
        <v>0.32</v>
      </c>
      <c r="D29">
        <v>0.33</v>
      </c>
      <c r="E29">
        <v>1.36</v>
      </c>
      <c r="F29">
        <v>1.45</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45</v>
      </c>
      <c r="C30">
        <v>0.33</v>
      </c>
      <c r="D30">
        <v>0.36</v>
      </c>
      <c r="E30">
        <v>1.4</v>
      </c>
      <c r="F30">
        <v>1.54</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46</v>
      </c>
      <c r="C31">
        <v>0.28999999999999998</v>
      </c>
      <c r="D31">
        <v>0.3</v>
      </c>
      <c r="E31">
        <v>1.21</v>
      </c>
      <c r="F31">
        <v>1.38</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42</v>
      </c>
      <c r="C34" t="s">
        <v>1269</v>
      </c>
      <c r="D34" t="s">
        <v>1269</v>
      </c>
      <c r="E34" t="s">
        <v>1269</v>
      </c>
      <c r="F34" t="s">
        <v>1269</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43</v>
      </c>
      <c r="C35" t="s">
        <v>4072</v>
      </c>
      <c r="D35" t="s">
        <v>4073</v>
      </c>
      <c r="E35" t="s">
        <v>4074</v>
      </c>
      <c r="F35" t="s">
        <v>3387</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44</v>
      </c>
      <c r="C36" t="s">
        <v>4075</v>
      </c>
      <c r="D36" t="s">
        <v>4076</v>
      </c>
      <c r="E36" t="s">
        <v>4077</v>
      </c>
      <c r="F36" t="s">
        <v>2903</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45</v>
      </c>
      <c r="C37" t="s">
        <v>4078</v>
      </c>
      <c r="D37" t="s">
        <v>4079</v>
      </c>
      <c r="E37" t="s">
        <v>4080</v>
      </c>
      <c r="F37" t="s">
        <v>4081</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61</v>
      </c>
      <c r="C38" t="s">
        <v>4082</v>
      </c>
      <c r="D38" t="s">
        <v>4083</v>
      </c>
      <c r="E38" t="s">
        <v>3430</v>
      </c>
      <c r="F38" t="s">
        <v>4074</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65</v>
      </c>
      <c r="C39" t="s">
        <v>4084</v>
      </c>
      <c r="D39" t="s">
        <v>2439</v>
      </c>
      <c r="E39" t="s">
        <v>4085</v>
      </c>
      <c r="F39" t="s">
        <v>1839</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4086</v>
      </c>
      <c r="D42" t="s">
        <v>4086</v>
      </c>
      <c r="E42" t="s">
        <v>4087</v>
      </c>
      <c r="F42">
        <v>0.32</v>
      </c>
      <c r="K42" t="str">
        <f>SUBSTITUTE(IF(M40&lt;&gt;"", D1 &amp; " has managed to increase " &amp; M40 &amp; " each year since " &amp; C144, "No positive trends")," , "," ")</f>
        <v>Cadence Design Systems has managed to increase revenue, and gross income each year since 2012</v>
      </c>
      <c r="U42" t="str">
        <f>SUBSTITUTE(IF(W40&lt;&gt;"", D1 &amp; " has managed to increase " &amp; W40 &amp; " each year since " &amp; C144, "No positive trends")," , "," ")</f>
        <v>No positive trends</v>
      </c>
    </row>
    <row r="43" spans="1:23" x14ac:dyDescent="0.3">
      <c r="A43" s="1">
        <v>1</v>
      </c>
      <c r="B43" t="s">
        <v>79</v>
      </c>
      <c r="C43" t="s">
        <v>4088</v>
      </c>
      <c r="D43" t="s">
        <v>4089</v>
      </c>
      <c r="E43" t="s">
        <v>4090</v>
      </c>
      <c r="F43">
        <v>0.32</v>
      </c>
    </row>
    <row r="44" spans="1:23" x14ac:dyDescent="0.3">
      <c r="A44" s="1">
        <v>2</v>
      </c>
      <c r="B44" t="s">
        <v>84</v>
      </c>
      <c r="C44" t="s">
        <v>1236</v>
      </c>
      <c r="D44" t="s">
        <v>1294</v>
      </c>
      <c r="E44" t="s">
        <v>1236</v>
      </c>
    </row>
    <row r="45" spans="1:23" x14ac:dyDescent="0.3">
      <c r="A45" s="1">
        <v>3</v>
      </c>
      <c r="B45" t="s">
        <v>89</v>
      </c>
      <c r="C45" t="s">
        <v>3001</v>
      </c>
      <c r="D45" t="s">
        <v>1303</v>
      </c>
      <c r="E45" t="s">
        <v>2435</v>
      </c>
    </row>
    <row r="47" spans="1:23" x14ac:dyDescent="0.3">
      <c r="B47" s="1" t="s">
        <v>94</v>
      </c>
      <c r="C47" s="1" t="s">
        <v>38</v>
      </c>
      <c r="D47" s="1" t="s">
        <v>39</v>
      </c>
      <c r="E47" s="1" t="s">
        <v>40</v>
      </c>
      <c r="F47" s="1" t="s">
        <v>41</v>
      </c>
    </row>
    <row r="48" spans="1:23" x14ac:dyDescent="0.3">
      <c r="A48" s="1">
        <v>0</v>
      </c>
      <c r="B48" t="s">
        <v>95</v>
      </c>
      <c r="C48">
        <v>0.32</v>
      </c>
      <c r="D48">
        <v>0.35</v>
      </c>
      <c r="E48">
        <v>1.38</v>
      </c>
      <c r="F48">
        <v>1.5</v>
      </c>
    </row>
    <row r="49" spans="1:14" x14ac:dyDescent="0.3">
      <c r="A49" s="1">
        <v>1</v>
      </c>
      <c r="B49" t="s">
        <v>96</v>
      </c>
      <c r="C49">
        <v>0.32</v>
      </c>
      <c r="D49">
        <v>0.35</v>
      </c>
      <c r="E49">
        <v>1.38</v>
      </c>
      <c r="F49">
        <v>1.5</v>
      </c>
    </row>
    <row r="50" spans="1:14" x14ac:dyDescent="0.3">
      <c r="A50" s="1">
        <v>2</v>
      </c>
      <c r="B50" t="s">
        <v>97</v>
      </c>
      <c r="C50">
        <v>0.32</v>
      </c>
      <c r="D50">
        <v>0.35</v>
      </c>
      <c r="E50">
        <v>1.38</v>
      </c>
      <c r="F50">
        <v>1.5</v>
      </c>
    </row>
    <row r="51" spans="1:14" x14ac:dyDescent="0.3">
      <c r="A51" s="1">
        <v>3</v>
      </c>
      <c r="B51" t="s">
        <v>98</v>
      </c>
      <c r="C51">
        <v>0.32</v>
      </c>
      <c r="D51">
        <v>0.35</v>
      </c>
      <c r="E51">
        <v>1.38</v>
      </c>
      <c r="F51">
        <v>1.5</v>
      </c>
    </row>
    <row r="52" spans="1:14" x14ac:dyDescent="0.3">
      <c r="A52" s="1">
        <v>4</v>
      </c>
      <c r="B52" t="s">
        <v>99</v>
      </c>
      <c r="C52">
        <v>0.34</v>
      </c>
      <c r="D52">
        <v>0.35</v>
      </c>
      <c r="E52">
        <v>1.38</v>
      </c>
      <c r="F52">
        <v>1.46</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4091</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CDNS</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4092</v>
      </c>
      <c r="F61">
        <v>0.19</v>
      </c>
      <c r="I61" t="str">
        <f t="shared" si="4"/>
        <v>N/A</v>
      </c>
      <c r="J61">
        <f t="shared" si="5"/>
        <v>0.10300000000000001</v>
      </c>
      <c r="K61">
        <f t="shared" si="6"/>
        <v>0</v>
      </c>
      <c r="L61">
        <f t="shared" si="7"/>
        <v>0</v>
      </c>
      <c r="M61">
        <f t="shared" si="8"/>
        <v>0.19</v>
      </c>
      <c r="N61">
        <f t="shared" si="9"/>
        <v>0</v>
      </c>
    </row>
    <row r="62" spans="1:14" x14ac:dyDescent="0.3">
      <c r="A62" s="1">
        <v>1</v>
      </c>
      <c r="B62" t="s">
        <v>112</v>
      </c>
      <c r="C62" t="s">
        <v>1298</v>
      </c>
      <c r="F62">
        <v>0.22</v>
      </c>
      <c r="I62" t="str">
        <f t="shared" si="4"/>
        <v>N/A</v>
      </c>
      <c r="J62">
        <f t="shared" si="5"/>
        <v>0.16700000000000001</v>
      </c>
      <c r="K62">
        <f t="shared" si="6"/>
        <v>0</v>
      </c>
      <c r="L62">
        <f t="shared" si="7"/>
        <v>0</v>
      </c>
      <c r="M62">
        <f t="shared" si="8"/>
        <v>0.22</v>
      </c>
      <c r="N62">
        <f t="shared" si="9"/>
        <v>0</v>
      </c>
    </row>
    <row r="63" spans="1:14" x14ac:dyDescent="0.3">
      <c r="A63" s="1">
        <v>2</v>
      </c>
      <c r="B63" t="s">
        <v>114</v>
      </c>
      <c r="C63" t="s">
        <v>4093</v>
      </c>
      <c r="F63">
        <v>0.08</v>
      </c>
      <c r="I63" t="str">
        <f t="shared" si="4"/>
        <v>N/A</v>
      </c>
      <c r="J63">
        <f t="shared" si="5"/>
        <v>0.14000000000000001</v>
      </c>
      <c r="K63">
        <f t="shared" si="6"/>
        <v>0</v>
      </c>
      <c r="L63">
        <f t="shared" si="7"/>
        <v>0</v>
      </c>
      <c r="M63">
        <f t="shared" si="8"/>
        <v>0.08</v>
      </c>
      <c r="N63">
        <f t="shared" si="9"/>
        <v>0</v>
      </c>
    </row>
    <row r="64" spans="1:14" x14ac:dyDescent="0.3">
      <c r="A64" s="1">
        <v>3</v>
      </c>
      <c r="B64" t="s">
        <v>116</v>
      </c>
      <c r="C64" t="s">
        <v>4094</v>
      </c>
      <c r="F64">
        <v>0.12</v>
      </c>
      <c r="I64" t="str">
        <f t="shared" si="4"/>
        <v>N/A</v>
      </c>
      <c r="J64">
        <f t="shared" si="5"/>
        <v>8.6999999999999994E-2</v>
      </c>
      <c r="K64">
        <f t="shared" si="6"/>
        <v>0</v>
      </c>
      <c r="L64">
        <f t="shared" si="7"/>
        <v>0</v>
      </c>
      <c r="M64">
        <f t="shared" si="8"/>
        <v>0.12</v>
      </c>
      <c r="N64">
        <f t="shared" si="9"/>
        <v>0</v>
      </c>
    </row>
    <row r="65" spans="1:14" x14ac:dyDescent="0.3">
      <c r="A65" s="1">
        <v>4</v>
      </c>
      <c r="B65" t="s">
        <v>118</v>
      </c>
      <c r="C65" t="s">
        <v>4095</v>
      </c>
      <c r="F65">
        <v>0.08</v>
      </c>
      <c r="I65" t="str">
        <f t="shared" si="4"/>
        <v>N/A</v>
      </c>
      <c r="J65">
        <f t="shared" si="5"/>
        <v>0.10550000000000001</v>
      </c>
      <c r="K65">
        <f t="shared" si="6"/>
        <v>0</v>
      </c>
      <c r="L65">
        <f t="shared" si="7"/>
        <v>0</v>
      </c>
      <c r="M65">
        <f t="shared" si="8"/>
        <v>0.08</v>
      </c>
      <c r="N65">
        <f t="shared" si="9"/>
        <v>0</v>
      </c>
    </row>
    <row r="66" spans="1:14" x14ac:dyDescent="0.3">
      <c r="A66" s="1">
        <v>5</v>
      </c>
      <c r="B66" t="s">
        <v>120</v>
      </c>
      <c r="C66" t="s">
        <v>4096</v>
      </c>
      <c r="I66" t="str">
        <f t="shared" si="4"/>
        <v>N/A</v>
      </c>
      <c r="J66">
        <f t="shared" si="5"/>
        <v>0.126</v>
      </c>
      <c r="K66">
        <f t="shared" si="6"/>
        <v>0</v>
      </c>
      <c r="L66">
        <f t="shared" si="7"/>
        <v>0</v>
      </c>
      <c r="M66">
        <f t="shared" si="8"/>
        <v>0</v>
      </c>
      <c r="N66">
        <f t="shared" si="9"/>
        <v>0</v>
      </c>
    </row>
    <row r="67" spans="1:14" x14ac:dyDescent="0.3">
      <c r="D67" t="s">
        <v>122</v>
      </c>
      <c r="E67" t="str">
        <f>C1</f>
        <v>Cadence Design Systems, Inc. (CDNS)</v>
      </c>
      <c r="I67" t="str">
        <f t="shared" si="4"/>
        <v>N/A</v>
      </c>
      <c r="J67">
        <f t="shared" si="5"/>
        <v>0</v>
      </c>
      <c r="K67" t="str">
        <f t="shared" si="6"/>
        <v>Comp Average</v>
      </c>
      <c r="L67" t="str">
        <f t="shared" si="7"/>
        <v>Cadence Design Systems, Inc. (CDNS)</v>
      </c>
      <c r="M67">
        <f t="shared" si="8"/>
        <v>0</v>
      </c>
      <c r="N67">
        <f t="shared" si="9"/>
        <v>0</v>
      </c>
    </row>
    <row r="68" spans="1:14" x14ac:dyDescent="0.3">
      <c r="A68" s="1">
        <v>0</v>
      </c>
      <c r="B68" t="s">
        <v>123</v>
      </c>
      <c r="C68" t="s">
        <v>4097</v>
      </c>
      <c r="D68">
        <f ca="1">AVERAGE(VALUE(INDIRECT("J"&amp;(MATCH(B68,B69:B500,0)+68))),VALUE(INDIRECT("J"&amp;(MATCH(B68,B69:B500,0)+79))),VALUE(INDIRECT("J"&amp;(MATCH(B68,B69:B500,0)+90))),VALUE(INDIRECT("J"&amp;(MATCH(B68,B69:B500,0)+101))))</f>
        <v>4747500000</v>
      </c>
      <c r="E68" t="str">
        <f t="shared" ref="E68:E76" ca="1" si="10">IF(AND(C68&lt;&gt;"",D68&lt;&gt;0),IF(VALUE(J68)&gt;VALUE(K68),"above average","below average"),"no data")</f>
        <v>above average</v>
      </c>
      <c r="I68" t="str">
        <f t="shared" ca="1" si="4"/>
        <v>N/A</v>
      </c>
      <c r="J68">
        <f t="shared" si="5"/>
        <v>9790000000</v>
      </c>
      <c r="K68">
        <f t="shared" ca="1" si="6"/>
        <v>4747500000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4098</v>
      </c>
      <c r="D70">
        <f ca="1">AVERAGE(VALUE(INDIRECT("J"&amp;(MATCH(B70,B71:B502,0)+70))),VALUE(INDIRECT("J"&amp;(MATCH(B70,B71:B502,0)+81))),VALUE(INDIRECT("J"&amp;(MATCH(B70,B71:B502,0)+92))),VALUE(INDIRECT("J"&amp;(MATCH(B70,B71:B502,0)+103))))</f>
        <v>1498.3425</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45.03</v>
      </c>
      <c r="K70">
        <f t="shared" ca="1" si="6"/>
        <v>1498.3425</v>
      </c>
      <c r="L70" t="str">
        <f t="shared" ca="1" si="7"/>
        <v>below average</v>
      </c>
      <c r="M70" t="str">
        <f t="shared" ca="1" si="8"/>
        <v/>
      </c>
      <c r="N70" t="str">
        <f t="shared" ca="1" si="9"/>
        <v/>
      </c>
    </row>
    <row r="71" spans="1:14" x14ac:dyDescent="0.3">
      <c r="A71" s="1">
        <v>3</v>
      </c>
      <c r="B71" t="s">
        <v>128</v>
      </c>
      <c r="C71" t="s">
        <v>4099</v>
      </c>
      <c r="D71">
        <f ca="1">AVERAGE(VALUE(INDIRECT("J"&amp;(MATCH(B71,B72:B503,0)+71))),VALUE(INDIRECT("J"&amp;(MATCH(B71,B72:B503,0)+82))),VALUE(INDIRECT("J"&amp;(MATCH(B71,B72:B503,0)+93))),VALUE(INDIRECT("J"&amp;(MATCH(B71,B72:B503,0)+104))))</f>
        <v>44.067500000000003</v>
      </c>
      <c r="E71" t="str">
        <f t="shared" ca="1" si="10"/>
        <v>below average</v>
      </c>
      <c r="F71" t="str">
        <f t="shared" ca="1" si="11"/>
        <v/>
      </c>
      <c r="G71" t="str">
        <f t="shared" ref="G71:G76" ca="1" si="12">IF(F71&lt;&gt;"", G70 &amp; ", " &amp; IFERROR(LEFT(F71,FIND("(",F71) - 2),F71),G70)</f>
        <v/>
      </c>
      <c r="I71" t="str">
        <f t="shared" ca="1" si="4"/>
        <v>N/A</v>
      </c>
      <c r="J71" t="str">
        <f t="shared" si="5"/>
        <v>23.35</v>
      </c>
      <c r="K71">
        <f t="shared" ca="1" si="6"/>
        <v>44.067500000000003</v>
      </c>
      <c r="L71" t="str">
        <f t="shared" ca="1" si="7"/>
        <v>below average</v>
      </c>
      <c r="M71" t="str">
        <f t="shared" ca="1" si="8"/>
        <v/>
      </c>
      <c r="N71" t="str">
        <f t="shared" ca="1" si="9"/>
        <v/>
      </c>
    </row>
    <row r="72" spans="1:14" x14ac:dyDescent="0.3">
      <c r="A72" s="1">
        <v>4</v>
      </c>
      <c r="B72" t="s">
        <v>130</v>
      </c>
      <c r="C72" t="s">
        <v>4100</v>
      </c>
      <c r="D72">
        <f ca="1">AVERAGE(VALUE(INDIRECT("J"&amp;(MATCH(B72,B73:B504,0)+72))),VALUE(INDIRECT("J"&amp;(MATCH(B72,B73:B504,0)+83))),VALUE(INDIRECT("J"&amp;(MATCH(B72,B73:B504,0)+94))),VALUE(INDIRECT("J"&amp;(MATCH(B72,B73:B504,0)+105))))</f>
        <v>0.52500000000000002</v>
      </c>
      <c r="E72" t="str">
        <f t="shared" ca="1" si="10"/>
        <v>above average</v>
      </c>
      <c r="F72" t="str">
        <f t="shared" ca="1" si="11"/>
        <v>peg ratio (5 yr expected)</v>
      </c>
      <c r="G72" t="str">
        <f t="shared" ca="1" si="12"/>
        <v>, peg ratio</v>
      </c>
      <c r="I72" t="str">
        <f t="shared" ca="1" si="4"/>
        <v>N/A</v>
      </c>
      <c r="J72" t="str">
        <f t="shared" si="5"/>
        <v>2.41</v>
      </c>
      <c r="K72">
        <f t="shared" ca="1" si="6"/>
        <v>0.52500000000000002</v>
      </c>
      <c r="L72" t="str">
        <f t="shared" ca="1" si="7"/>
        <v>above average</v>
      </c>
      <c r="M72" t="str">
        <f t="shared" ca="1" si="8"/>
        <v>peg ratio (5 yr expected)</v>
      </c>
      <c r="N72" t="str">
        <f t="shared" ca="1" si="9"/>
        <v>, peg ratio</v>
      </c>
    </row>
    <row r="73" spans="1:14" x14ac:dyDescent="0.3">
      <c r="A73" s="1">
        <v>5</v>
      </c>
      <c r="B73" t="s">
        <v>132</v>
      </c>
      <c r="C73" t="s">
        <v>4101</v>
      </c>
      <c r="D73">
        <f ca="1">AVERAGE(VALUE(INDIRECT("J"&amp;(MATCH(B73,B74:B505,0)+73))),VALUE(INDIRECT("J"&amp;(MATCH(B73,B74:B505,0)+84))),VALUE(INDIRECT("J"&amp;(MATCH(B73,B74:B505,0)+95))),VALUE(INDIRECT("J"&amp;(MATCH(B73,B74:B505,0)+106))))</f>
        <v>3.4325000000000001</v>
      </c>
      <c r="E73" t="str">
        <f t="shared" ca="1" si="10"/>
        <v>above average</v>
      </c>
      <c r="F73" t="str">
        <f t="shared" ca="1" si="11"/>
        <v>price/sales (ttm)</v>
      </c>
      <c r="G73" t="str">
        <f t="shared" ca="1" si="12"/>
        <v>, peg ratio, price/sales</v>
      </c>
      <c r="I73" t="str">
        <f t="shared" ca="1" si="4"/>
        <v>N/A</v>
      </c>
      <c r="J73" t="str">
        <f t="shared" si="5"/>
        <v>5.31</v>
      </c>
      <c r="K73">
        <f t="shared" ca="1" si="6"/>
        <v>3.4325000000000001</v>
      </c>
      <c r="L73" t="str">
        <f t="shared" ca="1" si="7"/>
        <v>above average</v>
      </c>
      <c r="M73" t="str">
        <f t="shared" ca="1" si="8"/>
        <v>price/sales (ttm)</v>
      </c>
      <c r="N73" t="str">
        <f t="shared" ca="1" si="9"/>
        <v>, peg ratio, price/sales</v>
      </c>
    </row>
    <row r="74" spans="1:14" x14ac:dyDescent="0.3">
      <c r="A74" s="1">
        <v>6</v>
      </c>
      <c r="B74" t="s">
        <v>134</v>
      </c>
      <c r="C74" t="s">
        <v>4102</v>
      </c>
      <c r="D74">
        <f ca="1">AVERAGE(VALUE(INDIRECT("J"&amp;(MATCH(B74,B75:B506,0)+74))),VALUE(INDIRECT("J"&amp;(MATCH(B74,B75:B506,0)+85))),VALUE(INDIRECT("J"&amp;(MATCH(B74,B75:B506,0)+96))),VALUE(INDIRECT("J"&amp;(MATCH(B74,B75:B506,0)+107))))</f>
        <v>4.3250000000000002</v>
      </c>
      <c r="E74" t="str">
        <f t="shared" ca="1" si="10"/>
        <v>above average</v>
      </c>
      <c r="F74" t="str">
        <f t="shared" ca="1" si="11"/>
        <v>price/book (mrq)</v>
      </c>
      <c r="G74" t="str">
        <f t="shared" ca="1" si="12"/>
        <v>, peg ratio, price/sales, price/book</v>
      </c>
      <c r="I74" t="str">
        <f t="shared" ca="1" si="4"/>
        <v>N/A</v>
      </c>
      <c r="J74" t="str">
        <f t="shared" si="5"/>
        <v>11.65</v>
      </c>
      <c r="K74">
        <f t="shared" ca="1" si="6"/>
        <v>4.3250000000000002</v>
      </c>
      <c r="L74" t="str">
        <f t="shared" ca="1" si="7"/>
        <v>above average</v>
      </c>
      <c r="M74" t="str">
        <f t="shared" ca="1" si="8"/>
        <v>price/book (mrq)</v>
      </c>
      <c r="N74" t="str">
        <f t="shared" ca="1" si="9"/>
        <v>, peg ratio,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peg ratio, price/sales, price/book</v>
      </c>
      <c r="I75" t="str">
        <f t="shared" ca="1" si="4"/>
        <v>N/A</v>
      </c>
      <c r="J75">
        <f t="shared" si="5"/>
        <v>0</v>
      </c>
      <c r="K75">
        <f t="shared" ca="1" si="6"/>
        <v>0</v>
      </c>
      <c r="L75" t="str">
        <f t="shared" ca="1" si="7"/>
        <v>no data</v>
      </c>
      <c r="M75" t="str">
        <f t="shared" ca="1" si="8"/>
        <v/>
      </c>
      <c r="N75" t="str">
        <f t="shared" ca="1" si="9"/>
        <v>, peg ratio,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peg ratio, price/sales, price/book</v>
      </c>
      <c r="I76" t="str">
        <f t="shared" ca="1" si="4"/>
        <v>N/A</v>
      </c>
      <c r="J76">
        <f t="shared" si="5"/>
        <v>0</v>
      </c>
      <c r="K76">
        <f t="shared" ca="1" si="6"/>
        <v>0</v>
      </c>
      <c r="L76" t="str">
        <f t="shared" ca="1" si="7"/>
        <v>no data</v>
      </c>
      <c r="M76" t="str">
        <f t="shared" ca="1" si="8"/>
        <v/>
      </c>
      <c r="N76" t="str">
        <f t="shared" ca="1" si="9"/>
        <v>,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peg ratio, price/sales, price/book</v>
      </c>
      <c r="I77" t="str">
        <f t="shared" ca="1" si="4"/>
        <v>N/A</v>
      </c>
      <c r="J77">
        <f t="shared" si="5"/>
        <v>0</v>
      </c>
      <c r="K77">
        <f t="shared" si="6"/>
        <v>0</v>
      </c>
      <c r="L77">
        <f t="shared" si="7"/>
        <v>0</v>
      </c>
      <c r="M77" t="str">
        <f t="shared" ca="1" si="8"/>
        <v>price/book</v>
      </c>
      <c r="N77" t="str">
        <f t="shared" ca="1" si="9"/>
        <v>peg ratio, 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Cadence Design Systems may be overvalued. The company has a higher peg ratio, price/sales, price/book than the comparable average</v>
      </c>
      <c r="I78" t="str">
        <f t="shared" ca="1" si="4"/>
        <v>N/A</v>
      </c>
      <c r="J78" t="str">
        <f t="shared" si="5"/>
        <v>Dec 31, 2016</v>
      </c>
      <c r="K78" t="str">
        <f t="shared" ca="1" si="6"/>
        <v>There are some indications that Cadence Design Systems may be overvalued. The company has a higher peg ratio, price/sales, price/book than the comparable average</v>
      </c>
      <c r="L78">
        <f t="shared" si="7"/>
        <v>0</v>
      </c>
      <c r="M78">
        <f t="shared" si="8"/>
        <v>0</v>
      </c>
      <c r="N78">
        <f t="shared" si="9"/>
        <v>0</v>
      </c>
    </row>
    <row r="79" spans="1:14" x14ac:dyDescent="0.3">
      <c r="A79" s="1">
        <v>1</v>
      </c>
      <c r="B79" t="s">
        <v>140</v>
      </c>
      <c r="C79" t="s">
        <v>4103</v>
      </c>
      <c r="I79" t="str">
        <f t="shared" si="4"/>
        <v>N/A</v>
      </c>
      <c r="J79" t="str">
        <f t="shared" si="5"/>
        <v>Apr 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4104</v>
      </c>
      <c r="F81" t="str">
        <f t="shared" ref="F81:F87" ca="1" si="13">IF(E70="below average",LOWER(TRIM(IF(ISNUMBER(VALUE(RIGHT(B70,1))),REPLACE(B70,LEN(B70),1,""),B70))),"")</f>
        <v>trailing p/e</v>
      </c>
      <c r="G81" t="str">
        <f ca="1">IFERROR(LEFT(F81,FIND("(",F81) - 2),F81)</f>
        <v>trailing p/e</v>
      </c>
      <c r="I81" t="str">
        <f t="shared" ca="1" si="4"/>
        <v>N/A</v>
      </c>
      <c r="J81">
        <f t="shared" si="5"/>
        <v>0.11970000000000001</v>
      </c>
      <c r="K81">
        <f t="shared" si="6"/>
        <v>0</v>
      </c>
      <c r="L81">
        <f t="shared" si="7"/>
        <v>0</v>
      </c>
      <c r="M81" t="str">
        <f t="shared" ca="1" si="8"/>
        <v>trailing p/e</v>
      </c>
      <c r="N81" t="str">
        <f t="shared" ca="1" si="9"/>
        <v>trailing p/e</v>
      </c>
    </row>
    <row r="82" spans="1:14" x14ac:dyDescent="0.3">
      <c r="A82" s="1">
        <v>1</v>
      </c>
      <c r="B82" t="s">
        <v>144</v>
      </c>
      <c r="C82" t="s">
        <v>4105</v>
      </c>
      <c r="F82" t="str">
        <f t="shared" ca="1" si="13"/>
        <v>forward p/e</v>
      </c>
      <c r="G82" t="str">
        <f t="shared" ref="G82:G87" ca="1" si="14">IF(F82&lt;&gt;"", G81 &amp; ", " &amp; IFERROR(LEFT(F82,FIND("(",F82) - 2),F82),G81)</f>
        <v>trailing p/e, forward p/e</v>
      </c>
      <c r="I82" t="str">
        <f t="shared" ca="1" si="4"/>
        <v>N/A</v>
      </c>
      <c r="J82">
        <f t="shared" si="5"/>
        <v>0.15770000000000001</v>
      </c>
      <c r="K82">
        <f t="shared" si="6"/>
        <v>0</v>
      </c>
      <c r="L82">
        <f t="shared" si="7"/>
        <v>0</v>
      </c>
      <c r="M82" t="str">
        <f t="shared" ca="1" si="8"/>
        <v>forward p/e</v>
      </c>
      <c r="N82" t="str">
        <f t="shared" ca="1" si="9"/>
        <v>trailing p/e, forward p/e</v>
      </c>
    </row>
    <row r="83" spans="1:14" x14ac:dyDescent="0.3">
      <c r="F83" t="str">
        <f t="shared" ca="1" si="13"/>
        <v/>
      </c>
      <c r="G83" t="str">
        <f t="shared" ca="1" si="14"/>
        <v>trailing p/e, forward p/e</v>
      </c>
      <c r="I83" t="str">
        <f t="shared" ca="1" si="4"/>
        <v>N/A</v>
      </c>
      <c r="J83">
        <f t="shared" si="5"/>
        <v>0</v>
      </c>
      <c r="K83">
        <f t="shared" si="6"/>
        <v>0</v>
      </c>
      <c r="L83">
        <f t="shared" si="7"/>
        <v>0</v>
      </c>
      <c r="M83" t="str">
        <f t="shared" ca="1" si="8"/>
        <v/>
      </c>
      <c r="N83" t="str">
        <f t="shared" ca="1" si="9"/>
        <v>trailing p/e, forward p/e</v>
      </c>
    </row>
    <row r="84" spans="1:14" x14ac:dyDescent="0.3">
      <c r="A84" s="1">
        <v>0</v>
      </c>
      <c r="B84" t="s">
        <v>146</v>
      </c>
      <c r="C84" t="s">
        <v>4106</v>
      </c>
      <c r="F84" t="str">
        <f t="shared" ca="1" si="13"/>
        <v/>
      </c>
      <c r="G84" t="str">
        <f t="shared" ca="1" si="14"/>
        <v>trailing p/e, forward p/e</v>
      </c>
      <c r="I84" t="str">
        <f t="shared" ca="1" si="4"/>
        <v>N/A</v>
      </c>
      <c r="J84">
        <f t="shared" si="5"/>
        <v>7.690000000000001E-2</v>
      </c>
      <c r="K84">
        <f t="shared" si="6"/>
        <v>0</v>
      </c>
      <c r="L84">
        <f t="shared" si="7"/>
        <v>0</v>
      </c>
      <c r="M84" t="str">
        <f t="shared" ca="1" si="8"/>
        <v/>
      </c>
      <c r="N84" t="str">
        <f t="shared" ca="1" si="9"/>
        <v>trailing p/e, forward p/e</v>
      </c>
    </row>
    <row r="85" spans="1:14" x14ac:dyDescent="0.3">
      <c r="A85" s="1">
        <v>1</v>
      </c>
      <c r="B85" t="s">
        <v>148</v>
      </c>
      <c r="C85" t="s">
        <v>4107</v>
      </c>
      <c r="F85" t="str">
        <f t="shared" ca="1" si="13"/>
        <v/>
      </c>
      <c r="G85" t="str">
        <f t="shared" ca="1" si="14"/>
        <v>trailing p/e, forward p/e</v>
      </c>
      <c r="I85" t="str">
        <f t="shared" ca="1" si="4"/>
        <v>N/A</v>
      </c>
      <c r="J85">
        <f t="shared" si="5"/>
        <v>0.21280000000000002</v>
      </c>
      <c r="K85">
        <f t="shared" si="6"/>
        <v>0</v>
      </c>
      <c r="L85">
        <f t="shared" si="7"/>
        <v>0</v>
      </c>
      <c r="M85" t="str">
        <f t="shared" ca="1" si="8"/>
        <v/>
      </c>
      <c r="N85" t="str">
        <f t="shared" ca="1" si="9"/>
        <v>trailing p/e, forward p/e</v>
      </c>
    </row>
    <row r="86" spans="1:14" x14ac:dyDescent="0.3">
      <c r="F86" t="str">
        <f t="shared" ca="1" si="13"/>
        <v/>
      </c>
      <c r="G86" t="str">
        <f t="shared" ca="1" si="14"/>
        <v>trailing p/e, forward p/e</v>
      </c>
      <c r="I86" t="str">
        <f t="shared" ca="1" si="4"/>
        <v>N/A</v>
      </c>
      <c r="J86">
        <f t="shared" si="5"/>
        <v>0</v>
      </c>
      <c r="K86">
        <f t="shared" si="6"/>
        <v>0</v>
      </c>
      <c r="L86">
        <f t="shared" si="7"/>
        <v>0</v>
      </c>
      <c r="M86" t="str">
        <f t="shared" ca="1" si="8"/>
        <v/>
      </c>
      <c r="N86" t="str">
        <f t="shared" ca="1" si="9"/>
        <v>trailing p/e, forward p/e</v>
      </c>
    </row>
    <row r="87" spans="1:14" x14ac:dyDescent="0.3">
      <c r="A87" s="1">
        <v>0</v>
      </c>
      <c r="B87" t="s">
        <v>150</v>
      </c>
      <c r="C87" t="s">
        <v>4108</v>
      </c>
      <c r="F87" t="str">
        <f t="shared" ca="1" si="13"/>
        <v/>
      </c>
      <c r="G87" t="str">
        <f t="shared" ca="1" si="14"/>
        <v>trailing p/e, forward p/e</v>
      </c>
      <c r="I87" t="str">
        <f t="shared" ca="1" si="4"/>
        <v>N/A</v>
      </c>
      <c r="J87">
        <f t="shared" si="5"/>
        <v>1850000000</v>
      </c>
      <c r="K87">
        <f t="shared" si="6"/>
        <v>0</v>
      </c>
      <c r="L87">
        <f t="shared" si="7"/>
        <v>0</v>
      </c>
      <c r="M87" t="str">
        <f t="shared" ca="1" si="8"/>
        <v/>
      </c>
      <c r="N87" t="str">
        <f t="shared" ca="1" si="9"/>
        <v>trailing p/e, forward p/e</v>
      </c>
    </row>
    <row r="88" spans="1:14" x14ac:dyDescent="0.3">
      <c r="A88" s="1">
        <v>1</v>
      </c>
      <c r="B88" t="s">
        <v>152</v>
      </c>
      <c r="C88" t="s">
        <v>4109</v>
      </c>
      <c r="F88" t="str">
        <f ca="1">IF(F87="",IF(F86="",IF(F85="",IF(F84="",IF(F83="",IF(F82="",IFERROR(LEFT(F81,FIND("(",F81) - 2),F81),IFERROR(LEFT(F82,FIND("(",F82) - 2),F82)),IFERROR(LEFT(F83,FIND("(",F83) - 2),F83)),IFERROR(LEFT(F84,FIND("(",F84) - 2),F84)),IFERROR(LEFT(F85,FIND("(",F85) - 2),F85)),IFERROR(LEFT(F86,FIND("(",F86) - 2),F86)),IFERROR(LEFT(F87,FIND("(",F87) - 2),F87))</f>
        <v>forward p/e</v>
      </c>
      <c r="G88" t="str">
        <f ca="1">TRIM(IF(LEFT(G87,1)=",",REPLACE(G87,1,1,""),SUBSTITUTE(G87,F88, "and " &amp; F88)))</f>
        <v>trailing p/e, and forward p/e</v>
      </c>
      <c r="I88" t="str">
        <f t="shared" ca="1" si="4"/>
        <v>N/A</v>
      </c>
      <c r="J88" t="str">
        <f t="shared" si="5"/>
        <v>6.64</v>
      </c>
      <c r="K88">
        <f t="shared" si="6"/>
        <v>0</v>
      </c>
      <c r="L88">
        <f t="shared" si="7"/>
        <v>0</v>
      </c>
      <c r="M88" t="str">
        <f t="shared" ca="1" si="8"/>
        <v>forward p/e</v>
      </c>
      <c r="N88" t="str">
        <f t="shared" ca="1" si="9"/>
        <v>trailing p/e, and forward p/e</v>
      </c>
    </row>
    <row r="89" spans="1:14" x14ac:dyDescent="0.3">
      <c r="A89" s="1">
        <v>2</v>
      </c>
      <c r="B89" t="s">
        <v>154</v>
      </c>
      <c r="C89" t="s">
        <v>2355</v>
      </c>
      <c r="D89" t="str">
        <f ca="1">IF(COUNTIF(E70:E76,"=below average")&gt;0,"There are some indications that "&amp;D1&amp;" may be undervalued. The company has a lower " &amp; G88 &amp; " than the comparable average", "Inconclusive")</f>
        <v>There are some indications that Cadence Design Systems may be undervalued. The company has a lower trailing p/e, and forward p/e than the comparable average</v>
      </c>
      <c r="I89" t="str">
        <f t="shared" ca="1" si="4"/>
        <v>N/A</v>
      </c>
      <c r="J89">
        <f t="shared" si="5"/>
        <v>6.5000000000000002E-2</v>
      </c>
      <c r="K89" t="str">
        <f t="shared" ca="1" si="6"/>
        <v>There are some indications that Cadence Design Systems may be undervalued. The company has a lower trailing p/e, and forward p/e than the comparable average</v>
      </c>
      <c r="L89">
        <f t="shared" si="7"/>
        <v>0</v>
      </c>
      <c r="M89">
        <f t="shared" si="8"/>
        <v>0</v>
      </c>
      <c r="N89">
        <f t="shared" si="9"/>
        <v>0</v>
      </c>
    </row>
    <row r="90" spans="1:14" x14ac:dyDescent="0.3">
      <c r="A90" s="1">
        <v>3</v>
      </c>
      <c r="B90" t="s">
        <v>156</v>
      </c>
      <c r="C90" t="s">
        <v>4110</v>
      </c>
      <c r="I90" t="str">
        <f t="shared" si="4"/>
        <v>N/A</v>
      </c>
      <c r="J90">
        <f t="shared" si="5"/>
        <v>1560000000</v>
      </c>
      <c r="K90">
        <f t="shared" si="6"/>
        <v>0</v>
      </c>
      <c r="L90">
        <f t="shared" si="7"/>
        <v>0</v>
      </c>
      <c r="M90">
        <f t="shared" si="8"/>
        <v>0</v>
      </c>
      <c r="N90">
        <f t="shared" si="9"/>
        <v>0</v>
      </c>
    </row>
    <row r="91" spans="1:14" x14ac:dyDescent="0.3">
      <c r="A91" s="1">
        <v>4</v>
      </c>
      <c r="B91" t="s">
        <v>158</v>
      </c>
      <c r="C91" t="s">
        <v>4111</v>
      </c>
      <c r="I91" t="str">
        <f t="shared" si="4"/>
        <v>N/A</v>
      </c>
      <c r="J91">
        <f t="shared" si="5"/>
        <v>408300000</v>
      </c>
      <c r="K91">
        <f t="shared" si="6"/>
        <v>0</v>
      </c>
      <c r="L91">
        <f t="shared" si="7"/>
        <v>0</v>
      </c>
      <c r="M91">
        <f t="shared" si="8"/>
        <v>0</v>
      </c>
      <c r="N91">
        <f t="shared" si="9"/>
        <v>0</v>
      </c>
    </row>
    <row r="92" spans="1:14" x14ac:dyDescent="0.3">
      <c r="A92" s="1">
        <v>5</v>
      </c>
      <c r="B92" t="s">
        <v>160</v>
      </c>
      <c r="C92" t="s">
        <v>4112</v>
      </c>
      <c r="I92" t="str">
        <f t="shared" si="4"/>
        <v>N/A</v>
      </c>
      <c r="J92">
        <f t="shared" si="5"/>
        <v>220780000</v>
      </c>
      <c r="K92">
        <f t="shared" si="6"/>
        <v>0</v>
      </c>
      <c r="L92">
        <f t="shared" si="7"/>
        <v>0</v>
      </c>
      <c r="M92">
        <f t="shared" si="8"/>
        <v>0</v>
      </c>
      <c r="N92">
        <f t="shared" si="9"/>
        <v>0</v>
      </c>
    </row>
    <row r="93" spans="1:14" x14ac:dyDescent="0.3">
      <c r="A93" s="1">
        <v>6</v>
      </c>
      <c r="B93" t="s">
        <v>162</v>
      </c>
      <c r="C93" t="s">
        <v>4070</v>
      </c>
      <c r="I93" t="str">
        <f t="shared" si="4"/>
        <v>N/A</v>
      </c>
      <c r="J93" t="str">
        <f t="shared" si="5"/>
        <v>0.78</v>
      </c>
      <c r="K93">
        <f t="shared" si="6"/>
        <v>0</v>
      </c>
      <c r="L93">
        <f t="shared" si="7"/>
        <v>0</v>
      </c>
      <c r="M93">
        <f t="shared" si="8"/>
        <v>0</v>
      </c>
      <c r="N93">
        <f t="shared" si="9"/>
        <v>0</v>
      </c>
    </row>
    <row r="94" spans="1:14" x14ac:dyDescent="0.3">
      <c r="A94" s="1">
        <v>7</v>
      </c>
      <c r="B94" t="s">
        <v>163</v>
      </c>
      <c r="C94" t="s">
        <v>4113</v>
      </c>
      <c r="I94" t="str">
        <f t="shared" si="4"/>
        <v>N/A</v>
      </c>
      <c r="J94">
        <f t="shared" si="5"/>
        <v>0.35000000000000003</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4114</v>
      </c>
      <c r="I96" t="str">
        <f t="shared" si="4"/>
        <v>N/A</v>
      </c>
      <c r="J96">
        <f t="shared" si="5"/>
        <v>547610000</v>
      </c>
      <c r="K96">
        <f t="shared" si="6"/>
        <v>0</v>
      </c>
      <c r="L96">
        <f t="shared" si="7"/>
        <v>0</v>
      </c>
      <c r="M96">
        <f t="shared" si="8"/>
        <v>0</v>
      </c>
      <c r="N96">
        <f t="shared" si="9"/>
        <v>0</v>
      </c>
    </row>
    <row r="97" spans="1:14" x14ac:dyDescent="0.3">
      <c r="A97" s="1">
        <v>1</v>
      </c>
      <c r="B97" t="s">
        <v>167</v>
      </c>
      <c r="C97" t="s">
        <v>1233</v>
      </c>
      <c r="I97" t="str">
        <f t="shared" si="4"/>
        <v>N/A</v>
      </c>
      <c r="J97" t="str">
        <f t="shared" si="5"/>
        <v>1.96</v>
      </c>
      <c r="K97">
        <f t="shared" si="6"/>
        <v>0</v>
      </c>
      <c r="L97">
        <f t="shared" si="7"/>
        <v>0</v>
      </c>
      <c r="M97">
        <f t="shared" si="8"/>
        <v>0</v>
      </c>
      <c r="N97">
        <f t="shared" si="9"/>
        <v>0</v>
      </c>
    </row>
    <row r="98" spans="1:14" x14ac:dyDescent="0.3">
      <c r="A98" s="1">
        <v>2</v>
      </c>
      <c r="B98" t="s">
        <v>169</v>
      </c>
      <c r="C98" t="s">
        <v>4115</v>
      </c>
      <c r="I98" t="str">
        <f t="shared" si="4"/>
        <v>N/A</v>
      </c>
      <c r="J98">
        <f t="shared" si="5"/>
        <v>693710000</v>
      </c>
      <c r="K98">
        <f t="shared" si="6"/>
        <v>0</v>
      </c>
      <c r="L98">
        <f t="shared" si="7"/>
        <v>0</v>
      </c>
      <c r="M98">
        <f t="shared" si="8"/>
        <v>0</v>
      </c>
      <c r="N98">
        <f t="shared" si="9"/>
        <v>0</v>
      </c>
    </row>
    <row r="99" spans="1:14" x14ac:dyDescent="0.3">
      <c r="A99" s="1">
        <v>3</v>
      </c>
      <c r="B99" t="s">
        <v>171</v>
      </c>
      <c r="C99" t="s">
        <v>4116</v>
      </c>
      <c r="I99" t="str">
        <f t="shared" si="4"/>
        <v>N/A</v>
      </c>
      <c r="J99" t="str">
        <f t="shared" si="5"/>
        <v>82.53</v>
      </c>
      <c r="K99">
        <f t="shared" si="6"/>
        <v>0</v>
      </c>
      <c r="L99">
        <f t="shared" si="7"/>
        <v>0</v>
      </c>
      <c r="M99">
        <f t="shared" si="8"/>
        <v>0</v>
      </c>
      <c r="N99">
        <f t="shared" si="9"/>
        <v>0</v>
      </c>
    </row>
    <row r="100" spans="1:14" x14ac:dyDescent="0.3">
      <c r="A100" s="1">
        <v>4</v>
      </c>
      <c r="B100" t="s">
        <v>173</v>
      </c>
      <c r="C100" t="s">
        <v>1240</v>
      </c>
      <c r="I100" t="str">
        <f t="shared" si="4"/>
        <v>N/A</v>
      </c>
      <c r="J100" t="str">
        <f t="shared" si="5"/>
        <v>1.39</v>
      </c>
      <c r="K100">
        <f t="shared" si="6"/>
        <v>0</v>
      </c>
      <c r="L100">
        <f t="shared" si="7"/>
        <v>0</v>
      </c>
      <c r="M100">
        <f t="shared" si="8"/>
        <v>0</v>
      </c>
      <c r="N100">
        <f t="shared" si="9"/>
        <v>0</v>
      </c>
    </row>
    <row r="101" spans="1:14" x14ac:dyDescent="0.3">
      <c r="A101" s="1">
        <v>5</v>
      </c>
      <c r="B101" t="s">
        <v>175</v>
      </c>
      <c r="C101" t="s">
        <v>4117</v>
      </c>
      <c r="I101" t="str">
        <f t="shared" si="4"/>
        <v>N/A</v>
      </c>
      <c r="J101" t="str">
        <f t="shared" si="5"/>
        <v>3.01</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4118</v>
      </c>
      <c r="I103" t="str">
        <f t="shared" si="4"/>
        <v>N/A</v>
      </c>
      <c r="J103">
        <f t="shared" si="5"/>
        <v>454120000</v>
      </c>
      <c r="K103">
        <f t="shared" si="6"/>
        <v>0</v>
      </c>
      <c r="L103">
        <f t="shared" si="7"/>
        <v>0</v>
      </c>
      <c r="M103">
        <f t="shared" si="8"/>
        <v>0</v>
      </c>
      <c r="N103">
        <f t="shared" si="9"/>
        <v>0</v>
      </c>
    </row>
    <row r="104" spans="1:14" x14ac:dyDescent="0.3">
      <c r="A104" s="1">
        <v>1</v>
      </c>
      <c r="B104" t="s">
        <v>179</v>
      </c>
      <c r="C104" t="s">
        <v>4119</v>
      </c>
      <c r="I104" t="str">
        <f t="shared" si="4"/>
        <v>N/A</v>
      </c>
      <c r="J104">
        <f t="shared" si="5"/>
        <v>341460000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4068</v>
      </c>
      <c r="I106" t="str">
        <f t="shared" si="4"/>
        <v>N/A</v>
      </c>
      <c r="J106" t="str">
        <f t="shared" si="5"/>
        <v>1.06</v>
      </c>
      <c r="K106">
        <f t="shared" si="6"/>
        <v>0</v>
      </c>
      <c r="L106">
        <f t="shared" si="7"/>
        <v>0</v>
      </c>
      <c r="M106">
        <f t="shared" si="8"/>
        <v>0</v>
      </c>
      <c r="N106">
        <f t="shared" si="9"/>
        <v>0</v>
      </c>
    </row>
    <row r="107" spans="1:14" x14ac:dyDescent="0.3">
      <c r="A107" s="1">
        <v>1</v>
      </c>
      <c r="B107" t="s">
        <v>181</v>
      </c>
      <c r="C107" t="s">
        <v>4120</v>
      </c>
      <c r="I107" t="str">
        <f t="shared" si="4"/>
        <v>N/A</v>
      </c>
      <c r="J107">
        <f t="shared" si="5"/>
        <v>0.35799999999999998</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4121</v>
      </c>
      <c r="I109" t="str">
        <f t="shared" si="4"/>
        <v>N/A</v>
      </c>
      <c r="J109" t="str">
        <f t="shared" si="5"/>
        <v>35.69</v>
      </c>
      <c r="K109">
        <f t="shared" si="6"/>
        <v>0</v>
      </c>
      <c r="L109">
        <f t="shared" si="7"/>
        <v>0</v>
      </c>
      <c r="M109">
        <f t="shared" si="8"/>
        <v>0</v>
      </c>
      <c r="N109">
        <f t="shared" si="9"/>
        <v>0</v>
      </c>
    </row>
    <row r="110" spans="1:14" x14ac:dyDescent="0.3">
      <c r="A110" s="1">
        <v>4</v>
      </c>
      <c r="B110" t="s">
        <v>187</v>
      </c>
      <c r="C110" t="s">
        <v>4122</v>
      </c>
      <c r="I110" t="str">
        <f t="shared" si="4"/>
        <v>N/A</v>
      </c>
      <c r="J110" t="str">
        <f t="shared" si="5"/>
        <v>23.83</v>
      </c>
      <c r="K110">
        <f t="shared" si="6"/>
        <v>0</v>
      </c>
      <c r="L110">
        <f t="shared" si="7"/>
        <v>0</v>
      </c>
      <c r="M110">
        <f t="shared" si="8"/>
        <v>0</v>
      </c>
      <c r="N110">
        <f t="shared" si="9"/>
        <v>0</v>
      </c>
    </row>
    <row r="111" spans="1:14" x14ac:dyDescent="0.3">
      <c r="A111" s="1">
        <v>5</v>
      </c>
      <c r="B111" t="s">
        <v>189</v>
      </c>
      <c r="C111" t="s">
        <v>4123</v>
      </c>
      <c r="I111" t="str">
        <f t="shared" si="4"/>
        <v>N/A</v>
      </c>
      <c r="J111" t="str">
        <f t="shared" si="5"/>
        <v>34.38</v>
      </c>
      <c r="K111">
        <f t="shared" si="6"/>
        <v>0</v>
      </c>
      <c r="L111">
        <f t="shared" si="7"/>
        <v>0</v>
      </c>
      <c r="M111">
        <f t="shared" si="8"/>
        <v>0</v>
      </c>
      <c r="N111">
        <f t="shared" si="9"/>
        <v>0</v>
      </c>
    </row>
    <row r="112" spans="1:14" x14ac:dyDescent="0.3">
      <c r="A112" s="1">
        <v>6</v>
      </c>
      <c r="B112" t="s">
        <v>191</v>
      </c>
      <c r="C112" t="s">
        <v>4124</v>
      </c>
      <c r="I112" t="str">
        <f t="shared" si="4"/>
        <v>N/A</v>
      </c>
      <c r="J112" t="str">
        <f t="shared" si="5"/>
        <v>31.53</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4125</v>
      </c>
      <c r="I114" t="str">
        <f t="shared" si="4"/>
        <v>N/A</v>
      </c>
      <c r="J114">
        <f t="shared" si="5"/>
        <v>1890000</v>
      </c>
      <c r="K114">
        <f t="shared" si="6"/>
        <v>0</v>
      </c>
      <c r="L114">
        <f t="shared" si="7"/>
        <v>0</v>
      </c>
      <c r="M114">
        <f t="shared" si="8"/>
        <v>0</v>
      </c>
      <c r="N114">
        <f t="shared" si="9"/>
        <v>0</v>
      </c>
    </row>
    <row r="115" spans="1:14" x14ac:dyDescent="0.3">
      <c r="A115" s="1">
        <v>1</v>
      </c>
      <c r="B115" t="s">
        <v>195</v>
      </c>
      <c r="C115" t="s">
        <v>4126</v>
      </c>
      <c r="I115" t="str">
        <f t="shared" si="4"/>
        <v>N/A</v>
      </c>
      <c r="J115">
        <f t="shared" si="5"/>
        <v>1180000</v>
      </c>
      <c r="K115">
        <f t="shared" si="6"/>
        <v>0</v>
      </c>
      <c r="L115">
        <f t="shared" si="7"/>
        <v>0</v>
      </c>
      <c r="M115">
        <f t="shared" si="8"/>
        <v>0</v>
      </c>
      <c r="N115">
        <f t="shared" si="9"/>
        <v>0</v>
      </c>
    </row>
    <row r="116" spans="1:14" x14ac:dyDescent="0.3">
      <c r="A116" s="1">
        <v>2</v>
      </c>
      <c r="B116" t="s">
        <v>197</v>
      </c>
      <c r="C116" t="s">
        <v>4127</v>
      </c>
      <c r="I116" t="str">
        <f t="shared" si="4"/>
        <v>N/A</v>
      </c>
      <c r="J116">
        <f t="shared" si="5"/>
        <v>279600000</v>
      </c>
      <c r="K116">
        <f t="shared" si="6"/>
        <v>0</v>
      </c>
      <c r="L116">
        <f t="shared" si="7"/>
        <v>0</v>
      </c>
      <c r="M116">
        <f t="shared" si="8"/>
        <v>0</v>
      </c>
      <c r="N116">
        <f t="shared" si="9"/>
        <v>0</v>
      </c>
    </row>
    <row r="117" spans="1:14" x14ac:dyDescent="0.3">
      <c r="A117" s="1">
        <v>3</v>
      </c>
      <c r="B117" t="s">
        <v>199</v>
      </c>
      <c r="C117" t="s">
        <v>4128</v>
      </c>
      <c r="I117" t="str">
        <f t="shared" si="4"/>
        <v>N/A</v>
      </c>
      <c r="J117">
        <f t="shared" si="5"/>
        <v>275970000</v>
      </c>
      <c r="K117">
        <f t="shared" si="6"/>
        <v>0</v>
      </c>
      <c r="L117">
        <f t="shared" si="7"/>
        <v>0</v>
      </c>
      <c r="M117">
        <f t="shared" si="8"/>
        <v>0</v>
      </c>
      <c r="N117">
        <f t="shared" si="9"/>
        <v>0</v>
      </c>
    </row>
    <row r="118" spans="1:14" x14ac:dyDescent="0.3">
      <c r="A118" s="1">
        <v>4</v>
      </c>
      <c r="B118" t="s">
        <v>201</v>
      </c>
      <c r="C118" t="s">
        <v>3066</v>
      </c>
      <c r="I118" t="str">
        <f t="shared" si="4"/>
        <v>N/A</v>
      </c>
      <c r="J118">
        <f t="shared" si="5"/>
        <v>9.0000000000000011E-3</v>
      </c>
      <c r="K118">
        <f t="shared" si="6"/>
        <v>0</v>
      </c>
      <c r="L118">
        <f t="shared" si="7"/>
        <v>0</v>
      </c>
      <c r="M118">
        <f t="shared" si="8"/>
        <v>0</v>
      </c>
      <c r="N118">
        <f t="shared" si="9"/>
        <v>0</v>
      </c>
    </row>
    <row r="119" spans="1:14" x14ac:dyDescent="0.3">
      <c r="A119" s="1">
        <v>5</v>
      </c>
      <c r="B119" t="s">
        <v>203</v>
      </c>
      <c r="C119" t="s">
        <v>4129</v>
      </c>
      <c r="I119" t="str">
        <f t="shared" si="4"/>
        <v>N/A</v>
      </c>
      <c r="J119">
        <f t="shared" si="5"/>
        <v>1.0580000000000001</v>
      </c>
      <c r="K119">
        <f t="shared" si="6"/>
        <v>0</v>
      </c>
      <c r="L119">
        <f t="shared" si="7"/>
        <v>0</v>
      </c>
      <c r="M119">
        <f t="shared" si="8"/>
        <v>0</v>
      </c>
      <c r="N119">
        <f t="shared" si="9"/>
        <v>0</v>
      </c>
    </row>
    <row r="120" spans="1:14" x14ac:dyDescent="0.3">
      <c r="A120" s="1">
        <v>6</v>
      </c>
      <c r="B120" t="s">
        <v>205</v>
      </c>
      <c r="C120" t="s">
        <v>3228</v>
      </c>
      <c r="I120" t="str">
        <f t="shared" si="4"/>
        <v>N/A</v>
      </c>
      <c r="J120">
        <f t="shared" si="5"/>
        <v>5470000</v>
      </c>
      <c r="K120">
        <f t="shared" si="6"/>
        <v>0</v>
      </c>
      <c r="L120">
        <f t="shared" si="7"/>
        <v>0</v>
      </c>
      <c r="M120">
        <f t="shared" si="8"/>
        <v>0</v>
      </c>
      <c r="N120">
        <f t="shared" si="9"/>
        <v>0</v>
      </c>
    </row>
    <row r="121" spans="1:14" x14ac:dyDescent="0.3">
      <c r="A121" s="1">
        <v>7</v>
      </c>
      <c r="B121" t="s">
        <v>207</v>
      </c>
      <c r="C121" t="s">
        <v>4130</v>
      </c>
      <c r="I121" t="str">
        <f t="shared" si="4"/>
        <v>N/A</v>
      </c>
      <c r="J121" t="str">
        <f t="shared" si="5"/>
        <v>2.7</v>
      </c>
      <c r="K121">
        <f t="shared" si="6"/>
        <v>0</v>
      </c>
      <c r="L121">
        <f t="shared" si="7"/>
        <v>0</v>
      </c>
      <c r="M121">
        <f t="shared" si="8"/>
        <v>0</v>
      </c>
      <c r="N121">
        <f t="shared" si="9"/>
        <v>0</v>
      </c>
    </row>
    <row r="122" spans="1:14" x14ac:dyDescent="0.3">
      <c r="A122" s="1">
        <v>8</v>
      </c>
      <c r="B122" t="s">
        <v>209</v>
      </c>
      <c r="C122" t="s">
        <v>3673</v>
      </c>
      <c r="I122" t="str">
        <f t="shared" si="4"/>
        <v>N/A</v>
      </c>
      <c r="J122">
        <f t="shared" si="5"/>
        <v>1.9800000000000002E-2</v>
      </c>
      <c r="K122">
        <f t="shared" si="6"/>
        <v>0</v>
      </c>
      <c r="L122">
        <f t="shared" si="7"/>
        <v>0</v>
      </c>
      <c r="M122">
        <f t="shared" si="8"/>
        <v>0</v>
      </c>
      <c r="N122">
        <f t="shared" si="9"/>
        <v>0</v>
      </c>
    </row>
    <row r="123" spans="1:14" x14ac:dyDescent="0.3">
      <c r="A123" s="1">
        <v>9</v>
      </c>
      <c r="B123" t="s">
        <v>211</v>
      </c>
      <c r="C123" t="s">
        <v>4131</v>
      </c>
      <c r="I123" t="str">
        <f t="shared" si="4"/>
        <v>N/A</v>
      </c>
      <c r="J123">
        <f t="shared" si="5"/>
        <v>5270000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I126" t="str">
        <f t="shared" si="15"/>
        <v>N/A</v>
      </c>
      <c r="J126">
        <f t="shared" si="16"/>
        <v>0</v>
      </c>
      <c r="K126">
        <f t="shared" si="17"/>
        <v>0</v>
      </c>
      <c r="L126">
        <f t="shared" si="18"/>
        <v>0</v>
      </c>
      <c r="M126">
        <f t="shared" si="19"/>
        <v>0</v>
      </c>
      <c r="N126">
        <f t="shared" si="20"/>
        <v>0</v>
      </c>
    </row>
    <row r="127" spans="1:14" x14ac:dyDescent="0.3">
      <c r="A127" s="1">
        <v>2</v>
      </c>
      <c r="B127" t="s">
        <v>217</v>
      </c>
      <c r="I127" t="str">
        <f t="shared" si="15"/>
        <v>N/A</v>
      </c>
      <c r="J127">
        <f t="shared" si="16"/>
        <v>0</v>
      </c>
      <c r="K127">
        <f t="shared" si="17"/>
        <v>0</v>
      </c>
      <c r="L127">
        <f t="shared" si="18"/>
        <v>0</v>
      </c>
      <c r="M127">
        <f t="shared" si="19"/>
        <v>0</v>
      </c>
      <c r="N127">
        <f t="shared" si="20"/>
        <v>0</v>
      </c>
    </row>
    <row r="128" spans="1:14" x14ac:dyDescent="0.3">
      <c r="A128" s="1">
        <v>3</v>
      </c>
      <c r="B128" t="s">
        <v>219</v>
      </c>
      <c r="I128" t="str">
        <f t="shared" si="15"/>
        <v>N/A</v>
      </c>
      <c r="J128">
        <f t="shared" si="16"/>
        <v>0</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I130" t="str">
        <f t="shared" si="15"/>
        <v>N/A</v>
      </c>
      <c r="J130">
        <f t="shared" si="16"/>
        <v>0</v>
      </c>
      <c r="K130">
        <f t="shared" si="17"/>
        <v>0</v>
      </c>
      <c r="L130">
        <f t="shared" si="18"/>
        <v>0</v>
      </c>
      <c r="M130">
        <f t="shared" si="19"/>
        <v>0</v>
      </c>
      <c r="N130">
        <f t="shared" si="20"/>
        <v>0</v>
      </c>
    </row>
    <row r="131" spans="1:14" x14ac:dyDescent="0.3">
      <c r="A131" s="1">
        <v>6</v>
      </c>
      <c r="B131" t="s">
        <v>225</v>
      </c>
      <c r="I131" t="str">
        <f t="shared" si="15"/>
        <v>N/A</v>
      </c>
      <c r="J131">
        <f t="shared" si="16"/>
        <v>0</v>
      </c>
      <c r="K131">
        <f t="shared" si="17"/>
        <v>0</v>
      </c>
      <c r="L131">
        <f t="shared" si="18"/>
        <v>0</v>
      </c>
      <c r="M131">
        <f t="shared" si="19"/>
        <v>0</v>
      </c>
      <c r="N131">
        <f t="shared" si="20"/>
        <v>0</v>
      </c>
    </row>
    <row r="132" spans="1:14" x14ac:dyDescent="0.3">
      <c r="A132" s="1">
        <v>7</v>
      </c>
      <c r="B132" t="s">
        <v>227</v>
      </c>
      <c r="I132" t="str">
        <f t="shared" si="15"/>
        <v>N/A</v>
      </c>
      <c r="J132">
        <f t="shared" si="16"/>
        <v>0</v>
      </c>
      <c r="K132">
        <f t="shared" si="17"/>
        <v>0</v>
      </c>
      <c r="L132">
        <f t="shared" si="18"/>
        <v>0</v>
      </c>
      <c r="M132">
        <f t="shared" si="19"/>
        <v>0</v>
      </c>
      <c r="N132">
        <f t="shared" si="20"/>
        <v>0</v>
      </c>
    </row>
    <row r="133" spans="1:14" x14ac:dyDescent="0.3">
      <c r="A133" s="1">
        <v>8</v>
      </c>
      <c r="B133" t="s">
        <v>229</v>
      </c>
      <c r="C133" t="s">
        <v>2479</v>
      </c>
      <c r="I133" t="str">
        <f t="shared" si="15"/>
        <v>N/A</v>
      </c>
      <c r="J133" t="str">
        <f t="shared" si="16"/>
        <v>2/1</v>
      </c>
      <c r="K133">
        <f t="shared" si="17"/>
        <v>0</v>
      </c>
      <c r="L133">
        <f t="shared" si="18"/>
        <v>0</v>
      </c>
      <c r="M133">
        <f t="shared" si="19"/>
        <v>0</v>
      </c>
      <c r="N133">
        <f t="shared" si="20"/>
        <v>0</v>
      </c>
    </row>
    <row r="134" spans="1:14" x14ac:dyDescent="0.3">
      <c r="A134" s="1">
        <v>9</v>
      </c>
      <c r="B134" t="s">
        <v>230</v>
      </c>
      <c r="C134" t="s">
        <v>4132</v>
      </c>
      <c r="I134" t="str">
        <f t="shared" si="15"/>
        <v>N/A</v>
      </c>
      <c r="J134" t="str">
        <f t="shared" si="16"/>
        <v>Nov 17, 1997</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4133</v>
      </c>
      <c r="C138" t="s">
        <v>4134</v>
      </c>
      <c r="D138" t="s">
        <v>1989</v>
      </c>
      <c r="E138" t="s">
        <v>4135</v>
      </c>
      <c r="F138">
        <v>57</v>
      </c>
      <c r="I138" t="str">
        <f t="shared" si="15"/>
        <v>N/A</v>
      </c>
      <c r="J138" t="str">
        <f t="shared" si="16"/>
        <v>Pres, Chief Exec. Officer &amp; Director</v>
      </c>
      <c r="K138">
        <f t="shared" si="17"/>
        <v>1470000</v>
      </c>
      <c r="L138">
        <f t="shared" si="18"/>
        <v>15200000</v>
      </c>
      <c r="M138">
        <f t="shared" si="19"/>
        <v>57</v>
      </c>
      <c r="N138">
        <f t="shared" si="20"/>
        <v>0</v>
      </c>
    </row>
    <row r="139" spans="1:14" x14ac:dyDescent="0.3">
      <c r="A139" s="1">
        <v>1</v>
      </c>
      <c r="B139" t="s">
        <v>4136</v>
      </c>
      <c r="C139" t="s">
        <v>4137</v>
      </c>
      <c r="D139" t="s">
        <v>4138</v>
      </c>
      <c r="E139" t="s">
        <v>1434</v>
      </c>
      <c r="F139">
        <v>58</v>
      </c>
      <c r="I139" t="str">
        <f t="shared" si="15"/>
        <v>neg_trend</v>
      </c>
      <c r="J139" t="str">
        <f t="shared" si="16"/>
        <v>Sr. VP &amp; CFO</v>
      </c>
      <c r="K139" t="str">
        <f t="shared" si="17"/>
        <v>735.46k</v>
      </c>
      <c r="L139">
        <f t="shared" si="18"/>
        <v>1310000</v>
      </c>
      <c r="M139">
        <f t="shared" si="19"/>
        <v>58</v>
      </c>
      <c r="N139">
        <f t="shared" si="20"/>
        <v>0</v>
      </c>
    </row>
    <row r="140" spans="1:14" x14ac:dyDescent="0.3">
      <c r="A140" s="1">
        <v>2</v>
      </c>
      <c r="B140" t="s">
        <v>4139</v>
      </c>
      <c r="C140" t="s">
        <v>4140</v>
      </c>
      <c r="D140" t="s">
        <v>4141</v>
      </c>
      <c r="E140" t="s">
        <v>4142</v>
      </c>
      <c r="F140">
        <v>48</v>
      </c>
      <c r="I140" t="str">
        <f t="shared" si="15"/>
        <v>neg_trend</v>
      </c>
      <c r="J140" t="str">
        <f t="shared" si="16"/>
        <v>Sr. VP of Worldwide Field Operations</v>
      </c>
      <c r="K140" t="str">
        <f t="shared" si="17"/>
        <v>772.13k</v>
      </c>
      <c r="L140" t="str">
        <f t="shared" si="18"/>
        <v>166.12k</v>
      </c>
      <c r="M140">
        <f t="shared" si="19"/>
        <v>48</v>
      </c>
      <c r="N140">
        <f t="shared" si="20"/>
        <v>0</v>
      </c>
    </row>
    <row r="141" spans="1:14" x14ac:dyDescent="0.3">
      <c r="A141" s="1">
        <v>3</v>
      </c>
      <c r="B141" t="s">
        <v>4143</v>
      </c>
      <c r="C141" t="s">
        <v>4144</v>
      </c>
      <c r="D141" t="s">
        <v>4145</v>
      </c>
      <c r="E141" t="s">
        <v>1573</v>
      </c>
      <c r="F141">
        <v>47</v>
      </c>
      <c r="I141" t="str">
        <f t="shared" si="15"/>
        <v>neg_trend</v>
      </c>
      <c r="J141" t="str">
        <f t="shared" si="16"/>
        <v>Exec. VP - R&amp;D and GM of Digital, Signoff Group, System &amp; Verification Group</v>
      </c>
      <c r="K141" t="str">
        <f t="shared" si="17"/>
        <v>760.85k</v>
      </c>
      <c r="L141">
        <f t="shared" si="18"/>
        <v>1120000</v>
      </c>
      <c r="M141">
        <f t="shared" si="19"/>
        <v>47</v>
      </c>
      <c r="N141">
        <f t="shared" si="20"/>
        <v>0</v>
      </c>
    </row>
    <row r="142" spans="1:14" x14ac:dyDescent="0.3">
      <c r="A142" s="1">
        <v>4</v>
      </c>
      <c r="B142" t="s">
        <v>4146</v>
      </c>
      <c r="C142" t="s">
        <v>4147</v>
      </c>
      <c r="I142" t="str">
        <f t="shared" si="15"/>
        <v>N/A</v>
      </c>
      <c r="J142" t="str">
        <f t="shared" si="16"/>
        <v>Corp. VP of Corp. Fin. and Treasurer</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4148</v>
      </c>
      <c r="D145" t="s">
        <v>2904</v>
      </c>
      <c r="E145" t="s">
        <v>4149</v>
      </c>
      <c r="F145" t="s">
        <v>4150</v>
      </c>
      <c r="G145" t="s">
        <v>3430</v>
      </c>
      <c r="I145" t="str">
        <f t="shared" si="15"/>
        <v>pos_trend</v>
      </c>
      <c r="J145">
        <f t="shared" si="16"/>
        <v>1330000000</v>
      </c>
      <c r="K145">
        <f t="shared" si="17"/>
        <v>1460000000</v>
      </c>
      <c r="L145">
        <f t="shared" si="18"/>
        <v>1580000000</v>
      </c>
      <c r="M145">
        <f t="shared" si="19"/>
        <v>1700000000</v>
      </c>
      <c r="N145">
        <f t="shared" si="20"/>
        <v>1820000000</v>
      </c>
    </row>
    <row r="146" spans="1:14" x14ac:dyDescent="0.3">
      <c r="A146" s="1">
        <v>1</v>
      </c>
      <c r="B146" t="s">
        <v>274</v>
      </c>
      <c r="C146" t="s">
        <v>264</v>
      </c>
      <c r="D146" t="s">
        <v>4151</v>
      </c>
      <c r="E146" t="s">
        <v>4152</v>
      </c>
      <c r="F146" t="s">
        <v>4153</v>
      </c>
      <c r="G146" t="s">
        <v>4154</v>
      </c>
      <c r="I146" t="str">
        <f t="shared" si="15"/>
        <v>neg_trend</v>
      </c>
      <c r="J146" t="str">
        <f t="shared" si="16"/>
        <v>N/A</v>
      </c>
      <c r="K146">
        <f t="shared" si="17"/>
        <v>0.1008</v>
      </c>
      <c r="L146">
        <f t="shared" si="18"/>
        <v>8.2699999999999996E-2</v>
      </c>
      <c r="M146">
        <f t="shared" si="19"/>
        <v>7.6600000000000001E-2</v>
      </c>
      <c r="N146">
        <f t="shared" si="20"/>
        <v>6.7000000000000004E-2</v>
      </c>
    </row>
    <row r="147" spans="1:14" x14ac:dyDescent="0.3">
      <c r="A147" s="1">
        <v>2</v>
      </c>
      <c r="B147" t="s">
        <v>4155</v>
      </c>
      <c r="C147" t="s">
        <v>4156</v>
      </c>
      <c r="D147" t="s">
        <v>4157</v>
      </c>
      <c r="E147" t="s">
        <v>4158</v>
      </c>
      <c r="F147" t="s">
        <v>4159</v>
      </c>
      <c r="G147" t="s">
        <v>4160</v>
      </c>
      <c r="I147" t="str">
        <f t="shared" si="15"/>
        <v>pos_trend</v>
      </c>
      <c r="J147">
        <f t="shared" si="16"/>
        <v>206200000</v>
      </c>
      <c r="K147">
        <f t="shared" si="17"/>
        <v>219620000</v>
      </c>
      <c r="L147">
        <f t="shared" si="18"/>
        <v>247720000</v>
      </c>
      <c r="M147">
        <f t="shared" si="19"/>
        <v>262170000.00000003</v>
      </c>
      <c r="N147">
        <f t="shared" si="20"/>
        <v>274590000</v>
      </c>
    </row>
    <row r="148" spans="1:14" x14ac:dyDescent="0.3">
      <c r="A148" s="1">
        <v>3</v>
      </c>
      <c r="B148" t="s">
        <v>4161</v>
      </c>
      <c r="C148" t="s">
        <v>1444</v>
      </c>
      <c r="D148" t="s">
        <v>4162</v>
      </c>
      <c r="E148" t="s">
        <v>4163</v>
      </c>
      <c r="F148" t="s">
        <v>4164</v>
      </c>
      <c r="G148" t="s">
        <v>4165</v>
      </c>
      <c r="I148" t="str">
        <f t="shared" si="15"/>
        <v>pos_trend</v>
      </c>
      <c r="J148">
        <f t="shared" si="16"/>
        <v>116980000</v>
      </c>
      <c r="K148">
        <f t="shared" si="17"/>
        <v>121310000</v>
      </c>
      <c r="L148">
        <f t="shared" si="18"/>
        <v>132090000</v>
      </c>
      <c r="M148">
        <f t="shared" si="19"/>
        <v>144000000</v>
      </c>
      <c r="N148">
        <f t="shared" si="20"/>
        <v>155000000</v>
      </c>
    </row>
    <row r="149" spans="1:14" x14ac:dyDescent="0.3">
      <c r="A149" s="1">
        <v>4</v>
      </c>
      <c r="B149" t="s">
        <v>291</v>
      </c>
      <c r="C149" t="s">
        <v>4166</v>
      </c>
      <c r="D149" t="s">
        <v>4167</v>
      </c>
      <c r="E149" t="s">
        <v>4168</v>
      </c>
      <c r="F149" t="s">
        <v>4169</v>
      </c>
      <c r="G149" t="s">
        <v>4170</v>
      </c>
      <c r="I149" t="str">
        <f t="shared" si="15"/>
        <v>pos_trend</v>
      </c>
      <c r="J149">
        <f t="shared" si="16"/>
        <v>89220000</v>
      </c>
      <c r="K149">
        <f t="shared" si="17"/>
        <v>98310000</v>
      </c>
      <c r="L149">
        <f t="shared" si="18"/>
        <v>115630000</v>
      </c>
      <c r="M149">
        <f t="shared" si="19"/>
        <v>118170000</v>
      </c>
      <c r="N149">
        <f t="shared" si="20"/>
        <v>119590000</v>
      </c>
    </row>
    <row r="150" spans="1:14" x14ac:dyDescent="0.3">
      <c r="A150" s="1">
        <v>5</v>
      </c>
      <c r="B150" t="s">
        <v>4171</v>
      </c>
      <c r="C150" t="s">
        <v>4172</v>
      </c>
      <c r="D150" t="s">
        <v>4173</v>
      </c>
      <c r="E150" t="s">
        <v>4174</v>
      </c>
      <c r="F150" t="s">
        <v>4175</v>
      </c>
      <c r="G150" t="s">
        <v>4176</v>
      </c>
      <c r="I150" t="str">
        <f t="shared" si="15"/>
        <v>N/A</v>
      </c>
      <c r="J150">
        <f t="shared" si="16"/>
        <v>60600000</v>
      </c>
      <c r="K150">
        <f t="shared" si="17"/>
        <v>54870000</v>
      </c>
      <c r="L150">
        <f t="shared" si="18"/>
        <v>54710000</v>
      </c>
      <c r="M150">
        <f t="shared" si="19"/>
        <v>53920000</v>
      </c>
      <c r="N150">
        <f t="shared" si="20"/>
        <v>59110000</v>
      </c>
    </row>
    <row r="151" spans="1:14" x14ac:dyDescent="0.3">
      <c r="A151" s="1">
        <v>6</v>
      </c>
      <c r="B151" t="s">
        <v>4177</v>
      </c>
      <c r="C151" t="s">
        <v>4178</v>
      </c>
      <c r="D151" t="s">
        <v>4179</v>
      </c>
      <c r="E151" t="s">
        <v>4180</v>
      </c>
      <c r="F151" t="s">
        <v>4181</v>
      </c>
      <c r="G151" t="s">
        <v>4182</v>
      </c>
      <c r="I151" t="str">
        <f t="shared" si="15"/>
        <v>N/A</v>
      </c>
      <c r="J151">
        <f t="shared" si="16"/>
        <v>28620000</v>
      </c>
      <c r="K151">
        <f t="shared" si="17"/>
        <v>43440000</v>
      </c>
      <c r="L151">
        <f t="shared" si="18"/>
        <v>60920000</v>
      </c>
      <c r="M151">
        <f t="shared" si="19"/>
        <v>64250000</v>
      </c>
      <c r="N151">
        <f t="shared" si="20"/>
        <v>60480000</v>
      </c>
    </row>
    <row r="152" spans="1:14" x14ac:dyDescent="0.3">
      <c r="A152" s="1">
        <v>7</v>
      </c>
      <c r="B152" t="s">
        <v>4183</v>
      </c>
      <c r="C152" t="s">
        <v>264</v>
      </c>
      <c r="D152" t="s">
        <v>4184</v>
      </c>
      <c r="E152" t="s">
        <v>4185</v>
      </c>
      <c r="F152" t="s">
        <v>4186</v>
      </c>
      <c r="G152" t="s">
        <v>474</v>
      </c>
      <c r="I152" t="str">
        <f t="shared" si="15"/>
        <v>N/A</v>
      </c>
      <c r="J152" t="str">
        <f t="shared" si="16"/>
        <v>N/A</v>
      </c>
      <c r="K152">
        <f t="shared" si="17"/>
        <v>6.5100000000000005E-2</v>
      </c>
      <c r="L152">
        <f t="shared" si="18"/>
        <v>0.128</v>
      </c>
      <c r="M152">
        <f t="shared" si="19"/>
        <v>5.8300000000000005E-2</v>
      </c>
      <c r="N152">
        <f t="shared" si="20"/>
        <v>4.7400000000000005E-2</v>
      </c>
    </row>
    <row r="153" spans="1:14" x14ac:dyDescent="0.3">
      <c r="A153" s="1">
        <v>8</v>
      </c>
      <c r="B153" t="s">
        <v>4187</v>
      </c>
      <c r="C153" t="s">
        <v>1659</v>
      </c>
      <c r="D153" t="s">
        <v>4188</v>
      </c>
      <c r="E153" t="s">
        <v>4148</v>
      </c>
      <c r="F153" t="s">
        <v>3337</v>
      </c>
      <c r="G153" t="s">
        <v>4189</v>
      </c>
      <c r="I153" t="str">
        <f t="shared" si="15"/>
        <v>pos_trend</v>
      </c>
      <c r="J153">
        <f t="shared" si="16"/>
        <v>1120000000</v>
      </c>
      <c r="K153">
        <f t="shared" si="17"/>
        <v>1240000000</v>
      </c>
      <c r="L153">
        <f t="shared" si="18"/>
        <v>1330000000</v>
      </c>
      <c r="M153">
        <f t="shared" si="19"/>
        <v>1440000000</v>
      </c>
      <c r="N153">
        <f t="shared" si="20"/>
        <v>1540000000</v>
      </c>
    </row>
    <row r="154" spans="1:14" x14ac:dyDescent="0.3">
      <c r="A154" s="1">
        <v>9</v>
      </c>
      <c r="B154" t="s">
        <v>4190</v>
      </c>
      <c r="C154" t="s">
        <v>264</v>
      </c>
      <c r="D154" t="s">
        <v>4191</v>
      </c>
      <c r="E154" t="s">
        <v>4192</v>
      </c>
      <c r="F154" t="s">
        <v>2439</v>
      </c>
      <c r="G154" t="s">
        <v>4193</v>
      </c>
      <c r="I154" t="str">
        <f t="shared" si="15"/>
        <v>N/A</v>
      </c>
      <c r="J154" t="str">
        <f t="shared" si="16"/>
        <v>N/A</v>
      </c>
      <c r="K154">
        <f t="shared" si="17"/>
        <v>0.10740000000000001</v>
      </c>
      <c r="L154">
        <f t="shared" si="18"/>
        <v>7.4700000000000003E-2</v>
      </c>
      <c r="M154">
        <f t="shared" si="19"/>
        <v>0.08</v>
      </c>
      <c r="N154">
        <f t="shared" si="20"/>
        <v>7.0499999999999993E-2</v>
      </c>
    </row>
    <row r="155" spans="1:14" x14ac:dyDescent="0.3">
      <c r="A155" s="1">
        <v>10</v>
      </c>
      <c r="B155" t="s">
        <v>4194</v>
      </c>
      <c r="C155" t="s">
        <v>264</v>
      </c>
      <c r="D155" t="s">
        <v>264</v>
      </c>
      <c r="E155" t="s">
        <v>264</v>
      </c>
      <c r="F155" t="s">
        <v>264</v>
      </c>
      <c r="G155" t="s">
        <v>4195</v>
      </c>
      <c r="I155" t="str">
        <f t="shared" si="15"/>
        <v>N/A</v>
      </c>
      <c r="J155" t="str">
        <f t="shared" si="16"/>
        <v>N/A</v>
      </c>
      <c r="K155" t="str">
        <f t="shared" si="17"/>
        <v>N/A</v>
      </c>
      <c r="L155" t="str">
        <f t="shared" si="18"/>
        <v>N/A</v>
      </c>
      <c r="M155" t="str">
        <f t="shared" si="19"/>
        <v>N/A</v>
      </c>
      <c r="N155">
        <f t="shared" si="20"/>
        <v>0.8488</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4196</v>
      </c>
      <c r="C158" t="s">
        <v>4197</v>
      </c>
      <c r="D158" t="s">
        <v>2849</v>
      </c>
      <c r="E158" t="s">
        <v>467</v>
      </c>
      <c r="F158" t="s">
        <v>2862</v>
      </c>
      <c r="G158" t="s">
        <v>3393</v>
      </c>
      <c r="I158" t="str">
        <f t="shared" si="15"/>
        <v>pos_trend</v>
      </c>
      <c r="J158">
        <f t="shared" si="16"/>
        <v>908440000</v>
      </c>
      <c r="K158">
        <f t="shared" si="17"/>
        <v>1020000000</v>
      </c>
      <c r="L158">
        <f t="shared" si="18"/>
        <v>1110000000</v>
      </c>
      <c r="M158">
        <f t="shared" si="19"/>
        <v>1150000000</v>
      </c>
      <c r="N158">
        <f t="shared" si="20"/>
        <v>1250000000</v>
      </c>
    </row>
    <row r="159" spans="1:14" x14ac:dyDescent="0.3">
      <c r="A159" s="1">
        <v>1</v>
      </c>
      <c r="B159" t="s">
        <v>4198</v>
      </c>
      <c r="C159" t="s">
        <v>4199</v>
      </c>
      <c r="D159" t="s">
        <v>4200</v>
      </c>
      <c r="E159" t="s">
        <v>4201</v>
      </c>
      <c r="F159" t="s">
        <v>4202</v>
      </c>
      <c r="G159" t="s">
        <v>4203</v>
      </c>
      <c r="I159" t="str">
        <f t="shared" si="15"/>
        <v>pos_trend</v>
      </c>
      <c r="J159">
        <f t="shared" si="16"/>
        <v>454090000</v>
      </c>
      <c r="K159">
        <f t="shared" si="17"/>
        <v>534020000</v>
      </c>
      <c r="L159">
        <f t="shared" si="18"/>
        <v>603010000</v>
      </c>
      <c r="M159">
        <f t="shared" si="19"/>
        <v>637570000</v>
      </c>
      <c r="N159">
        <f t="shared" si="20"/>
        <v>735340000</v>
      </c>
    </row>
    <row r="160" spans="1:14" x14ac:dyDescent="0.3">
      <c r="A160" s="1">
        <v>2</v>
      </c>
      <c r="B160" t="s">
        <v>4204</v>
      </c>
      <c r="C160" t="s">
        <v>4205</v>
      </c>
      <c r="D160" t="s">
        <v>4206</v>
      </c>
      <c r="E160" t="s">
        <v>4207</v>
      </c>
      <c r="F160" t="s">
        <v>4208</v>
      </c>
      <c r="G160" t="s">
        <v>4209</v>
      </c>
      <c r="I160" t="str">
        <f t="shared" si="15"/>
        <v>pos_trend</v>
      </c>
      <c r="J160">
        <f t="shared" si="16"/>
        <v>454350000</v>
      </c>
      <c r="K160">
        <f t="shared" si="17"/>
        <v>490770000</v>
      </c>
      <c r="L160">
        <f t="shared" si="18"/>
        <v>511370000</v>
      </c>
      <c r="M160">
        <f t="shared" si="19"/>
        <v>511710000</v>
      </c>
      <c r="N160">
        <f t="shared" si="20"/>
        <v>519200000.00000006</v>
      </c>
    </row>
    <row r="161" spans="1:14" x14ac:dyDescent="0.3">
      <c r="A161" s="1">
        <v>3</v>
      </c>
      <c r="B161" t="s">
        <v>4210</v>
      </c>
      <c r="C161" t="s">
        <v>264</v>
      </c>
      <c r="D161" t="s">
        <v>4211</v>
      </c>
      <c r="E161" t="s">
        <v>1043</v>
      </c>
      <c r="F161" t="s">
        <v>4212</v>
      </c>
      <c r="G161" t="s">
        <v>4213</v>
      </c>
      <c r="I161" t="str">
        <f t="shared" si="15"/>
        <v>N/A</v>
      </c>
      <c r="J161" t="str">
        <f t="shared" si="16"/>
        <v>N/A</v>
      </c>
      <c r="K161">
        <f t="shared" si="17"/>
        <v>0.12810000000000002</v>
      </c>
      <c r="L161">
        <f t="shared" si="18"/>
        <v>8.7400000000000005E-2</v>
      </c>
      <c r="M161">
        <f t="shared" si="19"/>
        <v>3.1300000000000001E-2</v>
      </c>
      <c r="N161">
        <f t="shared" si="20"/>
        <v>9.1600000000000001E-2</v>
      </c>
    </row>
    <row r="162" spans="1:14" x14ac:dyDescent="0.3">
      <c r="A162" s="1">
        <v>4</v>
      </c>
      <c r="B162" t="s">
        <v>297</v>
      </c>
      <c r="C162" t="s">
        <v>264</v>
      </c>
      <c r="D162" t="s">
        <v>264</v>
      </c>
      <c r="E162" t="s">
        <v>264</v>
      </c>
      <c r="F162" t="s">
        <v>264</v>
      </c>
      <c r="G162" t="s">
        <v>264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318</v>
      </c>
      <c r="C163" t="s">
        <v>2486</v>
      </c>
      <c r="D163" t="s">
        <v>4214</v>
      </c>
      <c r="E163" t="s">
        <v>4215</v>
      </c>
      <c r="F163" t="s">
        <v>4216</v>
      </c>
      <c r="G163" t="s">
        <v>4217</v>
      </c>
      <c r="I163" t="str">
        <f t="shared" si="15"/>
        <v>N/A</v>
      </c>
      <c r="J163">
        <f t="shared" si="16"/>
        <v>1220000</v>
      </c>
      <c r="K163">
        <f t="shared" si="17"/>
        <v>27160000</v>
      </c>
      <c r="L163">
        <f t="shared" si="18"/>
        <v>14150000</v>
      </c>
      <c r="M163">
        <f t="shared" si="19"/>
        <v>5210000</v>
      </c>
      <c r="N163">
        <f t="shared" si="20"/>
        <v>42060000</v>
      </c>
    </row>
    <row r="164" spans="1:14" x14ac:dyDescent="0.3">
      <c r="A164" s="1">
        <v>6</v>
      </c>
      <c r="B164" t="s">
        <v>4218</v>
      </c>
      <c r="C164" t="s">
        <v>4219</v>
      </c>
      <c r="D164" t="s">
        <v>4220</v>
      </c>
      <c r="E164" t="s">
        <v>4221</v>
      </c>
      <c r="F164" t="s">
        <v>4222</v>
      </c>
      <c r="G164" t="s">
        <v>4223</v>
      </c>
      <c r="I164" t="str">
        <f t="shared" si="15"/>
        <v>N/A</v>
      </c>
      <c r="J164">
        <f t="shared" si="16"/>
        <v>210570000</v>
      </c>
      <c r="K164">
        <f t="shared" si="17"/>
        <v>188540000</v>
      </c>
      <c r="L164">
        <f t="shared" si="18"/>
        <v>204690000</v>
      </c>
      <c r="M164">
        <f t="shared" si="19"/>
        <v>285430000</v>
      </c>
      <c r="N164">
        <f t="shared" si="20"/>
        <v>244900000</v>
      </c>
    </row>
    <row r="165" spans="1:14" x14ac:dyDescent="0.3">
      <c r="A165" s="1">
        <v>7</v>
      </c>
      <c r="B165" t="s">
        <v>4224</v>
      </c>
      <c r="C165" t="s">
        <v>4225</v>
      </c>
      <c r="D165" t="s">
        <v>4226</v>
      </c>
      <c r="E165" t="s">
        <v>4227</v>
      </c>
      <c r="F165" t="s">
        <v>4228</v>
      </c>
      <c r="G165" t="s">
        <v>4229</v>
      </c>
      <c r="I165" t="str">
        <f t="shared" si="15"/>
        <v>N/A</v>
      </c>
      <c r="J165">
        <f t="shared" si="16"/>
        <v>10970000</v>
      </c>
      <c r="K165">
        <f t="shared" si="17"/>
        <v>6330000</v>
      </c>
      <c r="L165">
        <f t="shared" si="18"/>
        <v>8610000</v>
      </c>
      <c r="M165">
        <f t="shared" si="19"/>
        <v>7810000</v>
      </c>
      <c r="N165">
        <f t="shared" si="20"/>
        <v>13010000</v>
      </c>
    </row>
    <row r="166" spans="1:14" x14ac:dyDescent="0.3">
      <c r="A166" s="1">
        <v>8</v>
      </c>
      <c r="B166" t="s">
        <v>315</v>
      </c>
      <c r="C166" t="s">
        <v>1989</v>
      </c>
      <c r="D166" t="s">
        <v>4230</v>
      </c>
      <c r="E166" t="s">
        <v>1912</v>
      </c>
      <c r="F166" t="s">
        <v>2623</v>
      </c>
      <c r="G166" t="s">
        <v>4231</v>
      </c>
      <c r="I166" t="str">
        <f t="shared" si="15"/>
        <v>pos_trend</v>
      </c>
      <c r="J166">
        <f t="shared" si="16"/>
        <v>1470000</v>
      </c>
      <c r="K166">
        <f t="shared" si="17"/>
        <v>1710000</v>
      </c>
      <c r="L166">
        <f t="shared" si="18"/>
        <v>1830000</v>
      </c>
      <c r="M166">
        <f t="shared" si="19"/>
        <v>2670000</v>
      </c>
      <c r="N166">
        <f t="shared" si="20"/>
        <v>2920000</v>
      </c>
    </row>
    <row r="167" spans="1:14" x14ac:dyDescent="0.3">
      <c r="A167" s="1">
        <v>9</v>
      </c>
      <c r="B167" t="s">
        <v>317</v>
      </c>
      <c r="C167" t="s">
        <v>264</v>
      </c>
      <c r="D167" t="s">
        <v>264</v>
      </c>
      <c r="E167" t="s">
        <v>264</v>
      </c>
      <c r="F167" t="s">
        <v>264</v>
      </c>
      <c r="G167" t="s">
        <v>264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4232</v>
      </c>
      <c r="C168" t="s">
        <v>4233</v>
      </c>
      <c r="D168" t="s">
        <v>4234</v>
      </c>
      <c r="E168" t="s">
        <v>3972</v>
      </c>
      <c r="F168" t="s">
        <v>4235</v>
      </c>
      <c r="G168" t="s">
        <v>4236</v>
      </c>
      <c r="I168" t="str">
        <f t="shared" si="15"/>
        <v>N/A</v>
      </c>
      <c r="J168">
        <f t="shared" si="16"/>
        <v>34740000</v>
      </c>
      <c r="K168">
        <f t="shared" si="17"/>
        <v>37580000</v>
      </c>
      <c r="L168">
        <f t="shared" si="18"/>
        <v>34120000</v>
      </c>
      <c r="M168">
        <f t="shared" si="19"/>
        <v>28310000</v>
      </c>
      <c r="N168">
        <f t="shared" si="20"/>
        <v>23670000</v>
      </c>
    </row>
    <row r="169" spans="1:14" x14ac:dyDescent="0.3">
      <c r="A169" s="1">
        <v>11</v>
      </c>
      <c r="B169" t="s">
        <v>4237</v>
      </c>
      <c r="C169" t="s">
        <v>264</v>
      </c>
      <c r="D169" t="s">
        <v>4238</v>
      </c>
      <c r="E169" t="s">
        <v>4239</v>
      </c>
      <c r="F169" t="s">
        <v>4240</v>
      </c>
      <c r="G169" t="s">
        <v>4241</v>
      </c>
      <c r="I169" t="str">
        <f t="shared" si="15"/>
        <v>N/A</v>
      </c>
      <c r="J169" t="str">
        <f t="shared" si="16"/>
        <v>N/A</v>
      </c>
      <c r="K169">
        <f t="shared" si="17"/>
        <v>8.1699999999999995E-2</v>
      </c>
      <c r="L169">
        <f t="shared" si="18"/>
        <v>-9.2100000000000015E-2</v>
      </c>
      <c r="M169">
        <f t="shared" si="19"/>
        <v>-0.17030000000000001</v>
      </c>
      <c r="N169">
        <f t="shared" si="20"/>
        <v>-0.16390000000000002</v>
      </c>
    </row>
    <row r="170" spans="1:14" x14ac:dyDescent="0.3">
      <c r="A170" s="1">
        <v>12</v>
      </c>
      <c r="B170" t="s">
        <v>4242</v>
      </c>
      <c r="C170" t="s">
        <v>4233</v>
      </c>
      <c r="D170" t="s">
        <v>4234</v>
      </c>
      <c r="E170" t="s">
        <v>3972</v>
      </c>
      <c r="F170" t="s">
        <v>4235</v>
      </c>
      <c r="G170" t="s">
        <v>4236</v>
      </c>
      <c r="I170" t="str">
        <f t="shared" si="15"/>
        <v>N/A</v>
      </c>
      <c r="J170">
        <f t="shared" si="16"/>
        <v>34740000</v>
      </c>
      <c r="K170">
        <f t="shared" si="17"/>
        <v>37580000</v>
      </c>
      <c r="L170">
        <f t="shared" si="18"/>
        <v>34120000</v>
      </c>
      <c r="M170">
        <f t="shared" si="19"/>
        <v>28310000</v>
      </c>
      <c r="N170">
        <f t="shared" si="20"/>
        <v>23670000</v>
      </c>
    </row>
    <row r="171" spans="1:14" x14ac:dyDescent="0.3">
      <c r="A171" s="1">
        <v>13</v>
      </c>
      <c r="B171" t="s">
        <v>1913</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322</v>
      </c>
      <c r="C172" t="s">
        <v>4243</v>
      </c>
      <c r="D172" t="s">
        <v>4244</v>
      </c>
      <c r="E172" t="s">
        <v>4245</v>
      </c>
      <c r="F172" t="s">
        <v>4246</v>
      </c>
      <c r="G172" t="s">
        <v>4247</v>
      </c>
      <c r="I172" t="str">
        <f t="shared" si="15"/>
        <v>N/A</v>
      </c>
      <c r="J172">
        <f t="shared" si="16"/>
        <v>188270000</v>
      </c>
      <c r="K172">
        <f t="shared" si="17"/>
        <v>159000000</v>
      </c>
      <c r="L172">
        <f t="shared" si="18"/>
        <v>181000000</v>
      </c>
      <c r="M172">
        <f t="shared" si="19"/>
        <v>267600000.00000003</v>
      </c>
      <c r="N172">
        <f t="shared" si="20"/>
        <v>237150000</v>
      </c>
    </row>
    <row r="173" spans="1:14" x14ac:dyDescent="0.3">
      <c r="A173" s="1">
        <v>15</v>
      </c>
      <c r="B173" t="s">
        <v>326</v>
      </c>
      <c r="C173" t="s">
        <v>264</v>
      </c>
      <c r="D173" t="s">
        <v>4248</v>
      </c>
      <c r="E173" t="s">
        <v>4249</v>
      </c>
      <c r="F173" t="s">
        <v>4250</v>
      </c>
      <c r="G173" t="s">
        <v>1063</v>
      </c>
      <c r="I173" t="str">
        <f t="shared" si="15"/>
        <v>N/A</v>
      </c>
      <c r="J173" t="str">
        <f t="shared" si="16"/>
        <v>N/A</v>
      </c>
      <c r="K173">
        <f t="shared" si="17"/>
        <v>-0.1555</v>
      </c>
      <c r="L173">
        <f t="shared" si="18"/>
        <v>0.1384</v>
      </c>
      <c r="M173">
        <f t="shared" si="19"/>
        <v>0.47840000000000005</v>
      </c>
      <c r="N173">
        <f t="shared" si="20"/>
        <v>-0.11380000000000001</v>
      </c>
    </row>
    <row r="174" spans="1:14" x14ac:dyDescent="0.3">
      <c r="A174" s="1">
        <v>16</v>
      </c>
      <c r="B174" t="s">
        <v>330</v>
      </c>
      <c r="C174" t="s">
        <v>264</v>
      </c>
      <c r="D174" t="s">
        <v>264</v>
      </c>
      <c r="E174" t="s">
        <v>264</v>
      </c>
      <c r="F174" t="s">
        <v>264</v>
      </c>
      <c r="G174" t="s">
        <v>4251</v>
      </c>
      <c r="I174" t="str">
        <f t="shared" si="15"/>
        <v>N/A</v>
      </c>
      <c r="J174" t="str">
        <f t="shared" si="16"/>
        <v>N/A</v>
      </c>
      <c r="K174" t="str">
        <f t="shared" si="17"/>
        <v>N/A</v>
      </c>
      <c r="L174" t="str">
        <f t="shared" si="18"/>
        <v>N/A</v>
      </c>
      <c r="M174" t="str">
        <f t="shared" si="19"/>
        <v>N/A</v>
      </c>
      <c r="N174">
        <f t="shared" si="20"/>
        <v>0.13059999999999999</v>
      </c>
    </row>
    <row r="175" spans="1:14" x14ac:dyDescent="0.3">
      <c r="A175" s="1">
        <v>17</v>
      </c>
      <c r="B175" t="s">
        <v>4252</v>
      </c>
      <c r="C175" t="s">
        <v>4253</v>
      </c>
      <c r="D175" t="s">
        <v>4254</v>
      </c>
      <c r="E175" t="s">
        <v>4255</v>
      </c>
      <c r="F175" t="s">
        <v>4256</v>
      </c>
      <c r="G175" t="s">
        <v>4257</v>
      </c>
      <c r="I175" t="str">
        <f t="shared" si="15"/>
        <v>N/A</v>
      </c>
      <c r="J175" t="str">
        <f t="shared" si="16"/>
        <v>(251.68M)</v>
      </c>
      <c r="K175" t="str">
        <f t="shared" si="17"/>
        <v>(5.25M)</v>
      </c>
      <c r="L175">
        <f t="shared" si="18"/>
        <v>22100000</v>
      </c>
      <c r="M175">
        <f t="shared" si="19"/>
        <v>15180000</v>
      </c>
      <c r="N175">
        <f t="shared" si="20"/>
        <v>34070000</v>
      </c>
    </row>
    <row r="176" spans="1:14" x14ac:dyDescent="0.3">
      <c r="A176" s="1">
        <v>18</v>
      </c>
      <c r="B176" t="s">
        <v>4258</v>
      </c>
      <c r="C176" t="s">
        <v>4259</v>
      </c>
      <c r="D176" t="s">
        <v>4260</v>
      </c>
      <c r="E176" t="s">
        <v>4261</v>
      </c>
      <c r="F176" t="s">
        <v>4262</v>
      </c>
      <c r="G176" t="s">
        <v>4263</v>
      </c>
      <c r="I176" t="str">
        <f t="shared" si="15"/>
        <v>N/A</v>
      </c>
      <c r="J176" t="str">
        <f t="shared" si="16"/>
        <v>(30.66M)</v>
      </c>
      <c r="K176" t="str">
        <f t="shared" si="17"/>
        <v>(30.92M)</v>
      </c>
      <c r="L176" t="str">
        <f t="shared" si="18"/>
        <v>(9.47M)</v>
      </c>
      <c r="M176">
        <f t="shared" si="19"/>
        <v>3710000</v>
      </c>
      <c r="N176">
        <f t="shared" si="20"/>
        <v>4890000</v>
      </c>
    </row>
    <row r="177" spans="1:14" x14ac:dyDescent="0.3">
      <c r="A177" s="1">
        <v>19</v>
      </c>
      <c r="B177" t="s">
        <v>4264</v>
      </c>
      <c r="C177" t="s">
        <v>4265</v>
      </c>
      <c r="D177" t="s">
        <v>4266</v>
      </c>
      <c r="E177" t="s">
        <v>4267</v>
      </c>
      <c r="F177" t="s">
        <v>4268</v>
      </c>
      <c r="G177" t="s">
        <v>4269</v>
      </c>
      <c r="I177" t="str">
        <f t="shared" si="15"/>
        <v>N/A</v>
      </c>
      <c r="J177">
        <f t="shared" si="16"/>
        <v>19410000</v>
      </c>
      <c r="K177">
        <f t="shared" si="17"/>
        <v>28040000</v>
      </c>
      <c r="L177">
        <f t="shared" si="18"/>
        <v>19100000</v>
      </c>
      <c r="M177">
        <f t="shared" si="19"/>
        <v>24620000</v>
      </c>
      <c r="N177">
        <f t="shared" si="20"/>
        <v>34050000</v>
      </c>
    </row>
    <row r="178" spans="1:14" x14ac:dyDescent="0.3">
      <c r="A178" s="1">
        <v>20</v>
      </c>
      <c r="B178" t="s">
        <v>4270</v>
      </c>
      <c r="C178" t="s">
        <v>4271</v>
      </c>
      <c r="D178" t="s">
        <v>4272</v>
      </c>
      <c r="E178" t="s">
        <v>4262</v>
      </c>
      <c r="F178" t="s">
        <v>1669</v>
      </c>
      <c r="G178" t="s">
        <v>4273</v>
      </c>
      <c r="I178" t="str">
        <f t="shared" si="15"/>
        <v>N/A</v>
      </c>
      <c r="J178" t="str">
        <f t="shared" si="16"/>
        <v>(232.63M)</v>
      </c>
      <c r="K178">
        <f t="shared" si="17"/>
        <v>7930000</v>
      </c>
      <c r="L178">
        <f t="shared" si="18"/>
        <v>3710000</v>
      </c>
      <c r="M178" t="str">
        <f t="shared" si="19"/>
        <v>(11.41M)</v>
      </c>
      <c r="N178" t="str">
        <f t="shared" si="20"/>
        <v>715000</v>
      </c>
    </row>
    <row r="179" spans="1:14" x14ac:dyDescent="0.3">
      <c r="A179" s="1">
        <v>21</v>
      </c>
      <c r="B179" t="s">
        <v>4274</v>
      </c>
      <c r="C179" t="s">
        <v>4275</v>
      </c>
      <c r="D179" t="s">
        <v>4276</v>
      </c>
      <c r="E179" t="s">
        <v>2565</v>
      </c>
      <c r="F179" t="s">
        <v>2325</v>
      </c>
      <c r="G179" t="s">
        <v>4277</v>
      </c>
      <c r="I179" t="str">
        <f t="shared" si="15"/>
        <v>N/A</v>
      </c>
      <c r="J179" t="str">
        <f t="shared" si="16"/>
        <v>(7.8M)</v>
      </c>
      <c r="K179" t="str">
        <f t="shared" si="17"/>
        <v>(10.29M)</v>
      </c>
      <c r="L179">
        <f t="shared" si="18"/>
        <v>8770000</v>
      </c>
      <c r="M179" t="str">
        <f t="shared" si="19"/>
        <v>(1.73M)</v>
      </c>
      <c r="N179" t="str">
        <f t="shared" si="20"/>
        <v>(5.58M)</v>
      </c>
    </row>
    <row r="180" spans="1:14" x14ac:dyDescent="0.3">
      <c r="A180" s="1">
        <v>22</v>
      </c>
      <c r="B180" t="s">
        <v>337</v>
      </c>
      <c r="C180" t="s">
        <v>264</v>
      </c>
      <c r="D180" t="s">
        <v>264</v>
      </c>
      <c r="E180" t="s">
        <v>264</v>
      </c>
      <c r="F180" t="s">
        <v>264</v>
      </c>
      <c r="G180" t="s">
        <v>264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338</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339</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340</v>
      </c>
      <c r="C183" t="s">
        <v>4278</v>
      </c>
      <c r="D183" t="s">
        <v>4279</v>
      </c>
      <c r="E183" t="s">
        <v>4280</v>
      </c>
      <c r="F183" t="s">
        <v>4281</v>
      </c>
      <c r="G183" t="s">
        <v>4282</v>
      </c>
      <c r="I183" t="str">
        <f t="shared" si="15"/>
        <v>N/A</v>
      </c>
      <c r="J183">
        <f t="shared" si="16"/>
        <v>439950000</v>
      </c>
      <c r="K183">
        <f t="shared" si="17"/>
        <v>164240000</v>
      </c>
      <c r="L183">
        <f t="shared" si="18"/>
        <v>158900000</v>
      </c>
      <c r="M183">
        <f t="shared" si="19"/>
        <v>252420000</v>
      </c>
      <c r="N183">
        <f t="shared" si="20"/>
        <v>203090000</v>
      </c>
    </row>
    <row r="184" spans="1:14" x14ac:dyDescent="0.3">
      <c r="A184" s="1">
        <v>26</v>
      </c>
      <c r="B184" t="s">
        <v>341</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347</v>
      </c>
      <c r="C185" t="s">
        <v>4278</v>
      </c>
      <c r="D185" t="s">
        <v>4279</v>
      </c>
      <c r="E185" t="s">
        <v>4280</v>
      </c>
      <c r="F185" t="s">
        <v>4281</v>
      </c>
      <c r="G185" t="s">
        <v>4282</v>
      </c>
      <c r="I185" t="str">
        <f t="shared" si="15"/>
        <v>N/A</v>
      </c>
      <c r="J185">
        <f t="shared" si="16"/>
        <v>439950000</v>
      </c>
      <c r="K185">
        <f t="shared" si="17"/>
        <v>164240000</v>
      </c>
      <c r="L185">
        <f t="shared" si="18"/>
        <v>158900000</v>
      </c>
      <c r="M185">
        <f t="shared" si="19"/>
        <v>252420000</v>
      </c>
      <c r="N185">
        <f t="shared" si="20"/>
        <v>203090000</v>
      </c>
    </row>
    <row r="186" spans="1:14" x14ac:dyDescent="0.3">
      <c r="A186" s="1">
        <v>28</v>
      </c>
      <c r="B186" t="s">
        <v>353</v>
      </c>
      <c r="C186" t="s">
        <v>264</v>
      </c>
      <c r="D186" t="s">
        <v>4283</v>
      </c>
      <c r="E186" t="s">
        <v>4284</v>
      </c>
      <c r="F186" t="s">
        <v>4285</v>
      </c>
      <c r="G186" t="s">
        <v>4286</v>
      </c>
      <c r="I186" t="str">
        <f t="shared" si="15"/>
        <v>N/A</v>
      </c>
      <c r="J186" t="str">
        <f t="shared" si="16"/>
        <v>N/A</v>
      </c>
      <c r="K186">
        <f t="shared" si="17"/>
        <v>-0.62670000000000003</v>
      </c>
      <c r="L186">
        <f t="shared" si="18"/>
        <v>-3.2500000000000001E-2</v>
      </c>
      <c r="M186">
        <f t="shared" si="19"/>
        <v>0.58850000000000002</v>
      </c>
      <c r="N186">
        <f t="shared" si="20"/>
        <v>-0.19539999999999999</v>
      </c>
    </row>
    <row r="187" spans="1:14" x14ac:dyDescent="0.3">
      <c r="A187" s="1">
        <v>29</v>
      </c>
      <c r="B187" t="s">
        <v>4287</v>
      </c>
      <c r="C187" t="s">
        <v>264</v>
      </c>
      <c r="D187" t="s">
        <v>264</v>
      </c>
      <c r="E187" t="s">
        <v>264</v>
      </c>
      <c r="F187" t="s">
        <v>264</v>
      </c>
      <c r="G187" t="s">
        <v>4288</v>
      </c>
      <c r="I187" t="str">
        <f t="shared" si="15"/>
        <v>N/A</v>
      </c>
      <c r="J187" t="str">
        <f t="shared" si="16"/>
        <v>N/A</v>
      </c>
      <c r="K187" t="str">
        <f t="shared" si="17"/>
        <v>N/A</v>
      </c>
      <c r="L187" t="str">
        <f t="shared" si="18"/>
        <v>N/A</v>
      </c>
      <c r="M187" t="str">
        <f t="shared" si="19"/>
        <v>N/A</v>
      </c>
      <c r="N187">
        <f t="shared" si="20"/>
        <v>0.1118</v>
      </c>
    </row>
    <row r="188" spans="1:14" x14ac:dyDescent="0.3">
      <c r="A188" s="1">
        <v>30</v>
      </c>
      <c r="B188" t="s">
        <v>360</v>
      </c>
      <c r="C188" t="s">
        <v>264</v>
      </c>
      <c r="D188" t="s">
        <v>264</v>
      </c>
      <c r="E188" t="s">
        <v>264</v>
      </c>
      <c r="F188" t="s">
        <v>264</v>
      </c>
      <c r="G188" t="s">
        <v>264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t="str">
        <f t="shared" ref="N188:N251" si="26">IF(TRIM(G188)="-", "N/A", IF(RIGHT(G188,1)="M",1000000*VALUE(LEFT(G188,LEN(G188)-1)),IF(RIGHT(G188,1)="B",1000000000*VALUE(LEFT(G188,LEN(G188)-1)),IF(RIGHT(G188,1)="%",0.01*VALUE(LEFT(G188,LEN(G188)-1)),G188))))</f>
        <v>N/A</v>
      </c>
    </row>
    <row r="189" spans="1:14" x14ac:dyDescent="0.3">
      <c r="A189" s="1">
        <v>31</v>
      </c>
      <c r="B189" t="s">
        <v>364</v>
      </c>
      <c r="C189" t="s">
        <v>264</v>
      </c>
      <c r="D189" t="s">
        <v>264</v>
      </c>
      <c r="E189" t="s">
        <v>264</v>
      </c>
      <c r="F189" t="s">
        <v>264</v>
      </c>
      <c r="G189" t="s">
        <v>264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368</v>
      </c>
      <c r="C190" t="s">
        <v>264</v>
      </c>
      <c r="D190" t="s">
        <v>264</v>
      </c>
      <c r="E190" t="s">
        <v>264</v>
      </c>
      <c r="F190" t="s">
        <v>264</v>
      </c>
      <c r="G190" t="s">
        <v>264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369</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373</v>
      </c>
      <c r="C192" t="s">
        <v>4278</v>
      </c>
      <c r="D192" t="s">
        <v>4279</v>
      </c>
      <c r="E192" t="s">
        <v>4280</v>
      </c>
      <c r="F192" t="s">
        <v>4281</v>
      </c>
      <c r="G192" t="s">
        <v>4282</v>
      </c>
      <c r="I192" t="str">
        <f t="shared" si="21"/>
        <v>N/A</v>
      </c>
      <c r="J192">
        <f t="shared" si="22"/>
        <v>439950000</v>
      </c>
      <c r="K192">
        <f t="shared" si="23"/>
        <v>164240000</v>
      </c>
      <c r="L192">
        <f t="shared" si="24"/>
        <v>158900000</v>
      </c>
      <c r="M192">
        <f t="shared" si="25"/>
        <v>252420000</v>
      </c>
      <c r="N192">
        <f t="shared" si="26"/>
        <v>203090000</v>
      </c>
    </row>
    <row r="193" spans="1:14" x14ac:dyDescent="0.3">
      <c r="A193" s="1">
        <v>35</v>
      </c>
      <c r="B193" t="s">
        <v>377</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378</v>
      </c>
      <c r="C194" t="s">
        <v>4278</v>
      </c>
      <c r="D194" t="s">
        <v>4279</v>
      </c>
      <c r="E194" t="s">
        <v>4280</v>
      </c>
      <c r="F194" t="s">
        <v>4281</v>
      </c>
      <c r="G194" t="s">
        <v>4282</v>
      </c>
      <c r="I194" t="str">
        <f t="shared" si="21"/>
        <v>N/A</v>
      </c>
      <c r="J194">
        <f t="shared" si="22"/>
        <v>439950000</v>
      </c>
      <c r="K194">
        <f t="shared" si="23"/>
        <v>164240000</v>
      </c>
      <c r="L194">
        <f t="shared" si="24"/>
        <v>158900000</v>
      </c>
      <c r="M194">
        <f t="shared" si="25"/>
        <v>252420000</v>
      </c>
      <c r="N194">
        <f t="shared" si="26"/>
        <v>203090000</v>
      </c>
    </row>
    <row r="195" spans="1:14" x14ac:dyDescent="0.3">
      <c r="A195" s="1">
        <v>37</v>
      </c>
      <c r="B195" t="s">
        <v>382</v>
      </c>
      <c r="C195" t="s">
        <v>4289</v>
      </c>
      <c r="D195" t="s">
        <v>4290</v>
      </c>
      <c r="E195" t="s">
        <v>83</v>
      </c>
      <c r="F195" t="s">
        <v>3562</v>
      </c>
      <c r="G195" t="s">
        <v>4291</v>
      </c>
      <c r="I195" t="str">
        <f t="shared" si="21"/>
        <v>N/A</v>
      </c>
      <c r="J195" t="str">
        <f t="shared" si="22"/>
        <v>1.63</v>
      </c>
      <c r="K195" t="str">
        <f t="shared" si="23"/>
        <v>0.59</v>
      </c>
      <c r="L195" t="str">
        <f t="shared" si="24"/>
        <v>0.56</v>
      </c>
      <c r="M195" t="str">
        <f t="shared" si="25"/>
        <v>0.88</v>
      </c>
      <c r="N195" t="str">
        <f t="shared" si="26"/>
        <v>0.71</v>
      </c>
    </row>
    <row r="196" spans="1:14" x14ac:dyDescent="0.3">
      <c r="A196" s="1">
        <v>38</v>
      </c>
      <c r="B196" t="s">
        <v>2042</v>
      </c>
      <c r="C196" t="s">
        <v>264</v>
      </c>
      <c r="D196" t="s">
        <v>4292</v>
      </c>
      <c r="E196" t="s">
        <v>4293</v>
      </c>
      <c r="F196" t="s">
        <v>4294</v>
      </c>
      <c r="G196" t="s">
        <v>4295</v>
      </c>
      <c r="I196" t="str">
        <f t="shared" si="21"/>
        <v>N/A</v>
      </c>
      <c r="J196" t="str">
        <f t="shared" si="22"/>
        <v>N/A</v>
      </c>
      <c r="K196">
        <f t="shared" si="23"/>
        <v>-0.63800000000000001</v>
      </c>
      <c r="L196">
        <f t="shared" si="24"/>
        <v>-5.0800000000000005E-2</v>
      </c>
      <c r="M196">
        <f t="shared" si="25"/>
        <v>0.57140000000000002</v>
      </c>
      <c r="N196">
        <f t="shared" si="26"/>
        <v>-0.19320000000000001</v>
      </c>
    </row>
    <row r="197" spans="1:14" x14ac:dyDescent="0.3">
      <c r="A197" s="1">
        <v>39</v>
      </c>
      <c r="B197" t="s">
        <v>393</v>
      </c>
      <c r="C197" t="s">
        <v>4296</v>
      </c>
      <c r="D197" t="s">
        <v>4297</v>
      </c>
      <c r="E197" t="s">
        <v>4298</v>
      </c>
      <c r="F197" t="s">
        <v>4299</v>
      </c>
      <c r="G197" t="s">
        <v>4300</v>
      </c>
      <c r="I197" t="str">
        <f t="shared" si="21"/>
        <v>N/A</v>
      </c>
      <c r="J197">
        <f t="shared" si="22"/>
        <v>270480000</v>
      </c>
      <c r="K197">
        <f t="shared" si="23"/>
        <v>277800000</v>
      </c>
      <c r="L197">
        <f t="shared" si="24"/>
        <v>283350000</v>
      </c>
      <c r="M197">
        <f t="shared" si="25"/>
        <v>288020000</v>
      </c>
      <c r="N197">
        <f t="shared" si="26"/>
        <v>284500000</v>
      </c>
    </row>
    <row r="198" spans="1:14" x14ac:dyDescent="0.3">
      <c r="A198" s="1">
        <v>40</v>
      </c>
      <c r="B198" t="s">
        <v>399</v>
      </c>
      <c r="C198" t="s">
        <v>4301</v>
      </c>
      <c r="D198" t="s">
        <v>83</v>
      </c>
      <c r="E198" t="s">
        <v>4302</v>
      </c>
      <c r="F198" t="s">
        <v>174</v>
      </c>
      <c r="G198" t="s">
        <v>768</v>
      </c>
      <c r="I198" t="str">
        <f t="shared" si="21"/>
        <v>N/A</v>
      </c>
      <c r="J198" t="str">
        <f t="shared" si="22"/>
        <v>1.57</v>
      </c>
      <c r="K198" t="str">
        <f t="shared" si="23"/>
        <v>0.56</v>
      </c>
      <c r="L198" t="str">
        <f t="shared" si="24"/>
        <v>0.52</v>
      </c>
      <c r="M198" t="str">
        <f t="shared" si="25"/>
        <v>0.81</v>
      </c>
      <c r="N198" t="str">
        <f t="shared" si="26"/>
        <v>0.70</v>
      </c>
    </row>
    <row r="199" spans="1:14" x14ac:dyDescent="0.3">
      <c r="A199" s="1">
        <v>41</v>
      </c>
      <c r="B199" t="s">
        <v>402</v>
      </c>
      <c r="C199" t="s">
        <v>264</v>
      </c>
      <c r="D199" t="s">
        <v>4303</v>
      </c>
      <c r="E199" t="s">
        <v>4304</v>
      </c>
      <c r="F199" t="s">
        <v>4305</v>
      </c>
      <c r="G199" t="s">
        <v>4306</v>
      </c>
      <c r="I199" t="str">
        <f t="shared" si="21"/>
        <v>N/A</v>
      </c>
      <c r="J199" t="str">
        <f t="shared" si="22"/>
        <v>N/A</v>
      </c>
      <c r="K199">
        <f t="shared" si="23"/>
        <v>-0.64329999999999998</v>
      </c>
      <c r="L199">
        <f t="shared" si="24"/>
        <v>-7.1400000000000005E-2</v>
      </c>
      <c r="M199">
        <f t="shared" si="25"/>
        <v>0.55770000000000008</v>
      </c>
      <c r="N199">
        <f t="shared" si="26"/>
        <v>-0.1358</v>
      </c>
    </row>
    <row r="200" spans="1:14" x14ac:dyDescent="0.3">
      <c r="A200" s="1">
        <v>42</v>
      </c>
      <c r="B200" t="s">
        <v>407</v>
      </c>
      <c r="C200" t="s">
        <v>4307</v>
      </c>
      <c r="D200" t="s">
        <v>4308</v>
      </c>
      <c r="E200" t="s">
        <v>4309</v>
      </c>
      <c r="F200" t="s">
        <v>4310</v>
      </c>
      <c r="G200" t="s">
        <v>4311</v>
      </c>
      <c r="I200" t="str">
        <f t="shared" si="21"/>
        <v>N/A</v>
      </c>
      <c r="J200">
        <f t="shared" si="22"/>
        <v>280670000</v>
      </c>
      <c r="K200">
        <f t="shared" si="23"/>
        <v>294560000</v>
      </c>
      <c r="L200">
        <f t="shared" si="24"/>
        <v>306780000</v>
      </c>
      <c r="M200">
        <f t="shared" si="25"/>
        <v>312300000</v>
      </c>
      <c r="N200">
        <f t="shared" si="26"/>
        <v>291260000</v>
      </c>
    </row>
    <row r="201" spans="1:14" x14ac:dyDescent="0.3">
      <c r="A201" s="1">
        <v>43</v>
      </c>
      <c r="B201" t="s">
        <v>158</v>
      </c>
      <c r="C201" t="s">
        <v>4312</v>
      </c>
      <c r="D201" t="s">
        <v>4313</v>
      </c>
      <c r="E201" t="s">
        <v>4314</v>
      </c>
      <c r="F201" t="s">
        <v>4315</v>
      </c>
      <c r="G201" t="s">
        <v>4316</v>
      </c>
      <c r="I201" t="str">
        <f t="shared" si="21"/>
        <v>N/A</v>
      </c>
      <c r="J201">
        <f t="shared" si="22"/>
        <v>301000000</v>
      </c>
      <c r="K201">
        <f t="shared" si="23"/>
        <v>314010000</v>
      </c>
      <c r="L201">
        <f t="shared" si="24"/>
        <v>334470000</v>
      </c>
      <c r="M201">
        <f t="shared" si="25"/>
        <v>408810000</v>
      </c>
      <c r="N201">
        <f t="shared" si="26"/>
        <v>406540000</v>
      </c>
    </row>
    <row r="202" spans="1:14" x14ac:dyDescent="0.3">
      <c r="A202" s="1">
        <v>44</v>
      </c>
      <c r="B202" t="s">
        <v>4317</v>
      </c>
      <c r="C202" t="s">
        <v>264</v>
      </c>
      <c r="D202" t="s">
        <v>4318</v>
      </c>
      <c r="E202" t="s">
        <v>4184</v>
      </c>
      <c r="F202" t="s">
        <v>4319</v>
      </c>
      <c r="G202" t="s">
        <v>4320</v>
      </c>
      <c r="I202" t="str">
        <f t="shared" si="21"/>
        <v>N/A</v>
      </c>
      <c r="J202" t="str">
        <f t="shared" si="22"/>
        <v>N/A</v>
      </c>
      <c r="K202">
        <f t="shared" si="23"/>
        <v>4.3200000000000002E-2</v>
      </c>
      <c r="L202">
        <f t="shared" si="24"/>
        <v>6.5100000000000005E-2</v>
      </c>
      <c r="M202">
        <f t="shared" si="25"/>
        <v>0.2223</v>
      </c>
      <c r="N202">
        <f t="shared" si="26"/>
        <v>-5.5000000000000005E-3</v>
      </c>
    </row>
    <row r="203" spans="1:14" x14ac:dyDescent="0.3">
      <c r="A203" s="1">
        <v>45</v>
      </c>
      <c r="B203" t="s">
        <v>4321</v>
      </c>
      <c r="C203" t="s">
        <v>264</v>
      </c>
      <c r="D203" t="s">
        <v>264</v>
      </c>
      <c r="E203" t="s">
        <v>264</v>
      </c>
      <c r="F203" t="s">
        <v>264</v>
      </c>
      <c r="G203" t="s">
        <v>4322</v>
      </c>
      <c r="I203" t="str">
        <f t="shared" si="21"/>
        <v>N/A</v>
      </c>
      <c r="J203" t="str">
        <f t="shared" si="22"/>
        <v>N/A</v>
      </c>
      <c r="K203" t="str">
        <f t="shared" si="23"/>
        <v>N/A</v>
      </c>
      <c r="L203" t="str">
        <f t="shared" si="24"/>
        <v>N/A</v>
      </c>
      <c r="M203" t="str">
        <f t="shared" si="25"/>
        <v>N/A</v>
      </c>
      <c r="N203">
        <f t="shared" si="26"/>
        <v>0.22390000000000002</v>
      </c>
    </row>
    <row r="204" spans="1:14" x14ac:dyDescent="0.3">
      <c r="I204" t="str">
        <f t="shared" si="21"/>
        <v>N/A</v>
      </c>
      <c r="J204">
        <f t="shared" si="22"/>
        <v>0</v>
      </c>
      <c r="K204">
        <f t="shared" si="23"/>
        <v>0</v>
      </c>
      <c r="L204">
        <f t="shared" si="24"/>
        <v>0</v>
      </c>
      <c r="M204">
        <f t="shared" si="25"/>
        <v>0</v>
      </c>
      <c r="N204">
        <f t="shared" si="26"/>
        <v>0</v>
      </c>
    </row>
    <row r="205" spans="1:14" x14ac:dyDescent="0.3">
      <c r="B205" s="1" t="s">
        <v>250</v>
      </c>
      <c r="C205" s="1" t="s">
        <v>251</v>
      </c>
      <c r="D205" s="1" t="s">
        <v>252</v>
      </c>
      <c r="E205" s="1" t="s">
        <v>253</v>
      </c>
      <c r="F205" s="1" t="s">
        <v>254</v>
      </c>
      <c r="G205" s="1" t="s">
        <v>255</v>
      </c>
      <c r="H205" s="1" t="s">
        <v>256</v>
      </c>
      <c r="I205" t="str">
        <f t="shared" si="21"/>
        <v>pos_trend</v>
      </c>
      <c r="J205" t="str">
        <f t="shared" si="22"/>
        <v>2012</v>
      </c>
      <c r="K205" t="str">
        <f t="shared" si="23"/>
        <v>2013</v>
      </c>
      <c r="L205" t="str">
        <f t="shared" si="24"/>
        <v>2014</v>
      </c>
      <c r="M205" t="str">
        <f t="shared" si="25"/>
        <v>2015</v>
      </c>
      <c r="N205" t="str">
        <f t="shared" si="26"/>
        <v>2016</v>
      </c>
    </row>
    <row r="206" spans="1:14" x14ac:dyDescent="0.3">
      <c r="A206" s="1">
        <v>0</v>
      </c>
      <c r="B206" t="s">
        <v>413</v>
      </c>
      <c r="C206" t="s">
        <v>3354</v>
      </c>
      <c r="D206" t="s">
        <v>4323</v>
      </c>
      <c r="E206" t="s">
        <v>3395</v>
      </c>
      <c r="F206" t="s">
        <v>4324</v>
      </c>
      <c r="G206" t="s">
        <v>4325</v>
      </c>
      <c r="I206" t="str">
        <f t="shared" si="21"/>
        <v>N/A</v>
      </c>
      <c r="J206">
        <f t="shared" si="22"/>
        <v>1130000000</v>
      </c>
      <c r="K206">
        <f t="shared" si="23"/>
        <v>939870000</v>
      </c>
      <c r="L206">
        <f t="shared" si="24"/>
        <v>1550000000</v>
      </c>
      <c r="M206">
        <f t="shared" si="25"/>
        <v>711180000</v>
      </c>
      <c r="N206">
        <f t="shared" si="26"/>
        <v>468290000</v>
      </c>
    </row>
    <row r="207" spans="1:14" x14ac:dyDescent="0.3">
      <c r="A207" s="1">
        <v>1</v>
      </c>
      <c r="B207" t="s">
        <v>418</v>
      </c>
      <c r="C207" t="s">
        <v>4326</v>
      </c>
      <c r="D207" t="s">
        <v>4327</v>
      </c>
      <c r="E207" t="s">
        <v>4328</v>
      </c>
      <c r="F207" t="s">
        <v>4329</v>
      </c>
      <c r="G207" t="s">
        <v>4330</v>
      </c>
      <c r="I207" t="str">
        <f t="shared" si="21"/>
        <v>N/A</v>
      </c>
      <c r="J207">
        <f t="shared" si="22"/>
        <v>160020000</v>
      </c>
      <c r="K207">
        <f t="shared" si="23"/>
        <v>536260000</v>
      </c>
      <c r="L207">
        <f t="shared" si="24"/>
        <v>932160000</v>
      </c>
      <c r="M207">
        <f t="shared" si="25"/>
        <v>616690000</v>
      </c>
      <c r="N207">
        <f t="shared" si="26"/>
        <v>465230000</v>
      </c>
    </row>
    <row r="208" spans="1:14" x14ac:dyDescent="0.3">
      <c r="A208" s="1">
        <v>2</v>
      </c>
      <c r="B208" t="s">
        <v>4331</v>
      </c>
      <c r="C208" t="s">
        <v>4332</v>
      </c>
      <c r="D208" t="s">
        <v>4333</v>
      </c>
      <c r="E208" t="s">
        <v>4334</v>
      </c>
      <c r="F208" t="s">
        <v>4335</v>
      </c>
      <c r="G208" t="s">
        <v>4336</v>
      </c>
      <c r="I208" t="str">
        <f t="shared" si="21"/>
        <v>N/A</v>
      </c>
      <c r="J208">
        <f t="shared" si="22"/>
        <v>970190000</v>
      </c>
      <c r="K208">
        <f t="shared" si="23"/>
        <v>403610000</v>
      </c>
      <c r="L208">
        <f t="shared" si="24"/>
        <v>614380000</v>
      </c>
      <c r="M208">
        <f t="shared" si="25"/>
        <v>94500000</v>
      </c>
      <c r="N208">
        <f t="shared" si="26"/>
        <v>3060000</v>
      </c>
    </row>
    <row r="209" spans="1:14" x14ac:dyDescent="0.3">
      <c r="A209" s="1">
        <v>3</v>
      </c>
      <c r="B209" t="s">
        <v>420</v>
      </c>
      <c r="C209" t="s">
        <v>264</v>
      </c>
      <c r="D209" t="s">
        <v>4337</v>
      </c>
      <c r="E209" t="s">
        <v>4338</v>
      </c>
      <c r="F209" t="s">
        <v>4339</v>
      </c>
      <c r="G209" t="s">
        <v>4340</v>
      </c>
      <c r="I209" t="str">
        <f t="shared" si="21"/>
        <v>N/A</v>
      </c>
      <c r="J209" t="str">
        <f t="shared" si="22"/>
        <v>N/A</v>
      </c>
      <c r="K209">
        <f t="shared" si="23"/>
        <v>-0.16839999999999999</v>
      </c>
      <c r="L209">
        <f t="shared" si="24"/>
        <v>0.64549999999999996</v>
      </c>
      <c r="M209">
        <f t="shared" si="25"/>
        <v>-0.54010000000000002</v>
      </c>
      <c r="N209">
        <f t="shared" si="26"/>
        <v>-0.34149999999999997</v>
      </c>
    </row>
    <row r="210" spans="1:14" x14ac:dyDescent="0.3">
      <c r="A210" s="1">
        <v>4</v>
      </c>
      <c r="B210" t="s">
        <v>4341</v>
      </c>
      <c r="C210" t="s">
        <v>4342</v>
      </c>
      <c r="D210" t="s">
        <v>4343</v>
      </c>
      <c r="E210" t="s">
        <v>4344</v>
      </c>
      <c r="F210" t="s">
        <v>4345</v>
      </c>
      <c r="G210" t="s">
        <v>4346</v>
      </c>
      <c r="I210" t="str">
        <f t="shared" si="21"/>
        <v>N/A</v>
      </c>
      <c r="J210">
        <f t="shared" si="22"/>
        <v>0.49420000000000003</v>
      </c>
      <c r="K210">
        <f t="shared" si="23"/>
        <v>0.38700000000000001</v>
      </c>
      <c r="L210">
        <f t="shared" si="24"/>
        <v>0.4819</v>
      </c>
      <c r="M210">
        <f t="shared" si="25"/>
        <v>0.30249999999999999</v>
      </c>
      <c r="N210">
        <f t="shared" si="26"/>
        <v>0.2233</v>
      </c>
    </row>
    <row r="211" spans="1:14" x14ac:dyDescent="0.3">
      <c r="A211" s="1">
        <v>5</v>
      </c>
      <c r="B211" t="s">
        <v>4347</v>
      </c>
      <c r="C211" t="s">
        <v>4348</v>
      </c>
      <c r="D211" t="s">
        <v>4349</v>
      </c>
      <c r="E211" t="s">
        <v>4350</v>
      </c>
      <c r="F211" t="s">
        <v>4351</v>
      </c>
      <c r="G211" t="s">
        <v>4352</v>
      </c>
      <c r="I211" t="str">
        <f t="shared" si="21"/>
        <v>N/A</v>
      </c>
      <c r="J211">
        <f t="shared" si="22"/>
        <v>97820000</v>
      </c>
      <c r="K211">
        <f t="shared" si="23"/>
        <v>107620000</v>
      </c>
      <c r="L211">
        <f t="shared" si="24"/>
        <v>122490000</v>
      </c>
      <c r="M211">
        <f t="shared" si="25"/>
        <v>164850000</v>
      </c>
      <c r="N211">
        <f t="shared" si="26"/>
        <v>157170000</v>
      </c>
    </row>
    <row r="212" spans="1:14" x14ac:dyDescent="0.3">
      <c r="A212" s="1">
        <v>6</v>
      </c>
      <c r="B212" t="s">
        <v>4353</v>
      </c>
      <c r="C212" t="s">
        <v>4354</v>
      </c>
      <c r="D212" t="s">
        <v>4349</v>
      </c>
      <c r="E212" t="s">
        <v>4350</v>
      </c>
      <c r="F212" t="s">
        <v>4351</v>
      </c>
      <c r="G212" t="s">
        <v>4352</v>
      </c>
      <c r="I212" t="str">
        <f t="shared" si="21"/>
        <v>N/A</v>
      </c>
      <c r="J212">
        <f t="shared" si="22"/>
        <v>97910000</v>
      </c>
      <c r="K212">
        <f t="shared" si="23"/>
        <v>107620000</v>
      </c>
      <c r="L212">
        <f t="shared" si="24"/>
        <v>122490000</v>
      </c>
      <c r="M212">
        <f t="shared" si="25"/>
        <v>164850000</v>
      </c>
      <c r="N212">
        <f t="shared" si="26"/>
        <v>157170000</v>
      </c>
    </row>
    <row r="213" spans="1:14" x14ac:dyDescent="0.3">
      <c r="A213" s="1">
        <v>7</v>
      </c>
      <c r="B213" t="s">
        <v>4355</v>
      </c>
      <c r="C213" t="s">
        <v>4356</v>
      </c>
      <c r="D213" t="s">
        <v>4349</v>
      </c>
      <c r="E213" t="s">
        <v>4350</v>
      </c>
      <c r="F213" t="s">
        <v>4351</v>
      </c>
      <c r="G213" t="s">
        <v>4352</v>
      </c>
      <c r="I213" t="str">
        <f t="shared" si="21"/>
        <v>N/A</v>
      </c>
      <c r="J213">
        <f t="shared" si="22"/>
        <v>97990000</v>
      </c>
      <c r="K213">
        <f t="shared" si="23"/>
        <v>107620000</v>
      </c>
      <c r="L213">
        <f t="shared" si="24"/>
        <v>122490000</v>
      </c>
      <c r="M213">
        <f t="shared" si="25"/>
        <v>164850000</v>
      </c>
      <c r="N213">
        <f t="shared" si="26"/>
        <v>157170000</v>
      </c>
    </row>
    <row r="214" spans="1:14" x14ac:dyDescent="0.3">
      <c r="A214" s="1">
        <v>8</v>
      </c>
      <c r="B214" t="s">
        <v>4357</v>
      </c>
      <c r="C214" t="s">
        <v>4358</v>
      </c>
      <c r="D214" t="s">
        <v>264</v>
      </c>
      <c r="E214" t="s">
        <v>264</v>
      </c>
      <c r="F214" t="s">
        <v>264</v>
      </c>
      <c r="G214" t="s">
        <v>264</v>
      </c>
      <c r="I214" t="str">
        <f t="shared" si="21"/>
        <v>N/A</v>
      </c>
      <c r="J214" t="str">
        <f t="shared" si="22"/>
        <v>(85,000)</v>
      </c>
      <c r="K214" t="str">
        <f t="shared" si="23"/>
        <v>N/A</v>
      </c>
      <c r="L214" t="str">
        <f t="shared" si="24"/>
        <v>N/A</v>
      </c>
      <c r="M214" t="str">
        <f t="shared" si="25"/>
        <v>N/A</v>
      </c>
      <c r="N214" t="str">
        <f t="shared" si="26"/>
        <v>N/A</v>
      </c>
    </row>
    <row r="215" spans="1:14" x14ac:dyDescent="0.3">
      <c r="A215" s="1">
        <v>9</v>
      </c>
      <c r="B215" t="s">
        <v>4359</v>
      </c>
      <c r="C215" t="s">
        <v>4358</v>
      </c>
      <c r="D215" t="s">
        <v>264</v>
      </c>
      <c r="E215" t="s">
        <v>264</v>
      </c>
      <c r="F215" t="s">
        <v>264</v>
      </c>
      <c r="G215" t="s">
        <v>264</v>
      </c>
      <c r="I215" t="str">
        <f t="shared" si="21"/>
        <v>N/A</v>
      </c>
      <c r="J215" t="str">
        <f t="shared" si="22"/>
        <v>(85,000)</v>
      </c>
      <c r="K215" t="str">
        <f t="shared" si="23"/>
        <v>N/A</v>
      </c>
      <c r="L215" t="str">
        <f t="shared" si="24"/>
        <v>N/A</v>
      </c>
      <c r="M215" t="str">
        <f t="shared" si="25"/>
        <v>N/A</v>
      </c>
      <c r="N215" t="str">
        <f t="shared" si="26"/>
        <v>N/A</v>
      </c>
    </row>
    <row r="216" spans="1:14" x14ac:dyDescent="0.3">
      <c r="A216" s="1">
        <v>10</v>
      </c>
      <c r="B216" t="s">
        <v>4360</v>
      </c>
      <c r="C216" t="s">
        <v>264</v>
      </c>
      <c r="D216" t="s">
        <v>4361</v>
      </c>
      <c r="E216" t="s">
        <v>4362</v>
      </c>
      <c r="F216" t="s">
        <v>4363</v>
      </c>
      <c r="G216" t="s">
        <v>4364</v>
      </c>
      <c r="I216" t="str">
        <f t="shared" si="21"/>
        <v>N/A</v>
      </c>
      <c r="J216" t="str">
        <f t="shared" si="22"/>
        <v>N/A</v>
      </c>
      <c r="K216">
        <f t="shared" si="23"/>
        <v>0.1002</v>
      </c>
      <c r="L216">
        <f t="shared" si="24"/>
        <v>0.1381</v>
      </c>
      <c r="M216">
        <f t="shared" si="25"/>
        <v>0.3458</v>
      </c>
      <c r="N216">
        <f t="shared" si="26"/>
        <v>-4.6600000000000003E-2</v>
      </c>
    </row>
    <row r="217" spans="1:14" x14ac:dyDescent="0.3">
      <c r="A217" s="1">
        <v>11</v>
      </c>
      <c r="B217" t="s">
        <v>4365</v>
      </c>
      <c r="C217" t="s">
        <v>4366</v>
      </c>
      <c r="D217" t="s">
        <v>4367</v>
      </c>
      <c r="E217" t="s">
        <v>4368</v>
      </c>
      <c r="F217" t="s">
        <v>4369</v>
      </c>
      <c r="G217" t="s">
        <v>4370</v>
      </c>
      <c r="I217" t="str">
        <f t="shared" si="21"/>
        <v>N/A</v>
      </c>
      <c r="J217" t="str">
        <f t="shared" si="22"/>
        <v>13.56</v>
      </c>
      <c r="K217" t="str">
        <f t="shared" si="23"/>
        <v>13.57</v>
      </c>
      <c r="L217" t="str">
        <f t="shared" si="24"/>
        <v>12.91</v>
      </c>
      <c r="M217" t="str">
        <f t="shared" si="25"/>
        <v>10.33</v>
      </c>
      <c r="N217" t="str">
        <f t="shared" si="26"/>
        <v>11.55</v>
      </c>
    </row>
    <row r="218" spans="1:14" x14ac:dyDescent="0.3">
      <c r="A218" s="1">
        <v>12</v>
      </c>
      <c r="B218" t="s">
        <v>4371</v>
      </c>
      <c r="C218" t="s">
        <v>4372</v>
      </c>
      <c r="D218" t="s">
        <v>4373</v>
      </c>
      <c r="E218" t="s">
        <v>1469</v>
      </c>
      <c r="F218" t="s">
        <v>2762</v>
      </c>
      <c r="G218" t="s">
        <v>4374</v>
      </c>
      <c r="I218" t="str">
        <f t="shared" si="21"/>
        <v>N/A</v>
      </c>
      <c r="J218">
        <f t="shared" si="22"/>
        <v>36160000</v>
      </c>
      <c r="K218">
        <f t="shared" si="23"/>
        <v>50220000</v>
      </c>
      <c r="L218">
        <f t="shared" si="24"/>
        <v>56390000</v>
      </c>
      <c r="M218">
        <f t="shared" si="25"/>
        <v>56760000</v>
      </c>
      <c r="N218">
        <f t="shared" si="26"/>
        <v>39480000</v>
      </c>
    </row>
    <row r="219" spans="1:14" x14ac:dyDescent="0.3">
      <c r="A219" s="1">
        <v>13</v>
      </c>
      <c r="B219" t="s">
        <v>4375</v>
      </c>
      <c r="C219" t="s">
        <v>4376</v>
      </c>
      <c r="D219" t="s">
        <v>4377</v>
      </c>
      <c r="E219" t="s">
        <v>4378</v>
      </c>
      <c r="F219" t="s">
        <v>4379</v>
      </c>
      <c r="G219" t="s">
        <v>2122</v>
      </c>
      <c r="I219" t="str">
        <f t="shared" si="21"/>
        <v>N/A</v>
      </c>
      <c r="J219">
        <f t="shared" si="22"/>
        <v>12510000</v>
      </c>
      <c r="K219">
        <f t="shared" si="23"/>
        <v>19670000</v>
      </c>
      <c r="L219">
        <f t="shared" si="24"/>
        <v>13970000</v>
      </c>
      <c r="M219">
        <f t="shared" si="25"/>
        <v>16260000.000000002</v>
      </c>
      <c r="N219">
        <f t="shared" si="26"/>
        <v>12890000</v>
      </c>
    </row>
    <row r="220" spans="1:14" x14ac:dyDescent="0.3">
      <c r="A220" s="1">
        <v>14</v>
      </c>
      <c r="B220" t="s">
        <v>4380</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4381</v>
      </c>
      <c r="C221" t="s">
        <v>4382</v>
      </c>
      <c r="D221" t="s">
        <v>4383</v>
      </c>
      <c r="E221" t="s">
        <v>4384</v>
      </c>
      <c r="F221" t="s">
        <v>4385</v>
      </c>
      <c r="G221" t="s">
        <v>4386</v>
      </c>
      <c r="I221" t="str">
        <f t="shared" si="21"/>
        <v>N/A</v>
      </c>
      <c r="J221">
        <f t="shared" si="22"/>
        <v>23650000</v>
      </c>
      <c r="K221">
        <f t="shared" si="23"/>
        <v>30550000</v>
      </c>
      <c r="L221">
        <f t="shared" si="24"/>
        <v>42430000</v>
      </c>
      <c r="M221">
        <f t="shared" si="25"/>
        <v>40500000</v>
      </c>
      <c r="N221">
        <f t="shared" si="26"/>
        <v>26590000</v>
      </c>
    </row>
    <row r="222" spans="1:14" x14ac:dyDescent="0.3">
      <c r="A222" s="1">
        <v>16</v>
      </c>
      <c r="B222" t="s">
        <v>4387</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4388</v>
      </c>
      <c r="C223" t="s">
        <v>4389</v>
      </c>
      <c r="D223" t="s">
        <v>4390</v>
      </c>
      <c r="E223" t="s">
        <v>4391</v>
      </c>
      <c r="F223" t="s">
        <v>4392</v>
      </c>
      <c r="G223" t="s">
        <v>4393</v>
      </c>
      <c r="I223" t="str">
        <f t="shared" si="21"/>
        <v>N/A</v>
      </c>
      <c r="J223">
        <f t="shared" si="22"/>
        <v>127040000</v>
      </c>
      <c r="K223">
        <f t="shared" si="23"/>
        <v>123380000</v>
      </c>
      <c r="L223">
        <f t="shared" si="24"/>
        <v>126310000</v>
      </c>
      <c r="M223">
        <f t="shared" si="25"/>
        <v>31970000</v>
      </c>
      <c r="N223">
        <f t="shared" si="26"/>
        <v>37100000</v>
      </c>
    </row>
    <row r="224" spans="1:14" x14ac:dyDescent="0.3">
      <c r="A224" s="1">
        <v>18</v>
      </c>
      <c r="B224" t="s">
        <v>4394</v>
      </c>
      <c r="C224" t="s">
        <v>4389</v>
      </c>
      <c r="D224" t="s">
        <v>4390</v>
      </c>
      <c r="E224" t="s">
        <v>4391</v>
      </c>
      <c r="F224" t="s">
        <v>4392</v>
      </c>
      <c r="G224" t="s">
        <v>4393</v>
      </c>
      <c r="I224" t="str">
        <f t="shared" si="21"/>
        <v>N/A</v>
      </c>
      <c r="J224">
        <f t="shared" si="22"/>
        <v>127040000</v>
      </c>
      <c r="K224">
        <f t="shared" si="23"/>
        <v>123380000</v>
      </c>
      <c r="L224">
        <f t="shared" si="24"/>
        <v>126310000</v>
      </c>
      <c r="M224">
        <f t="shared" si="25"/>
        <v>31970000</v>
      </c>
      <c r="N224">
        <f t="shared" si="26"/>
        <v>37100000</v>
      </c>
    </row>
    <row r="225" spans="1:14" x14ac:dyDescent="0.3">
      <c r="A225" s="1">
        <v>19</v>
      </c>
      <c r="B225" t="s">
        <v>4395</v>
      </c>
      <c r="C225" t="s">
        <v>3022</v>
      </c>
      <c r="D225" t="s">
        <v>2905</v>
      </c>
      <c r="E225" t="s">
        <v>4108</v>
      </c>
      <c r="F225" t="s">
        <v>4396</v>
      </c>
      <c r="G225" t="s">
        <v>4397</v>
      </c>
      <c r="I225" t="str">
        <f t="shared" si="21"/>
        <v>N/A</v>
      </c>
      <c r="J225">
        <f t="shared" si="22"/>
        <v>1390000000</v>
      </c>
      <c r="K225">
        <f t="shared" si="23"/>
        <v>1220000000</v>
      </c>
      <c r="L225">
        <f t="shared" si="24"/>
        <v>1850000000</v>
      </c>
      <c r="M225">
        <f t="shared" si="25"/>
        <v>964760000</v>
      </c>
      <c r="N225">
        <f t="shared" si="26"/>
        <v>702030000</v>
      </c>
    </row>
    <row r="226" spans="1:14" x14ac:dyDescent="0.3">
      <c r="I226" t="str">
        <f t="shared" si="21"/>
        <v>N/A</v>
      </c>
      <c r="J226">
        <f t="shared" si="22"/>
        <v>0</v>
      </c>
      <c r="K226">
        <f t="shared" si="23"/>
        <v>0</v>
      </c>
      <c r="L226">
        <f t="shared" si="24"/>
        <v>0</v>
      </c>
      <c r="M226">
        <f t="shared" si="25"/>
        <v>0</v>
      </c>
      <c r="N226">
        <f t="shared" si="26"/>
        <v>0</v>
      </c>
    </row>
    <row r="227" spans="1:14" x14ac:dyDescent="0.3">
      <c r="B227" s="1" t="s">
        <v>299</v>
      </c>
      <c r="C227" s="1" t="s">
        <v>251</v>
      </c>
      <c r="D227" s="1" t="s">
        <v>252</v>
      </c>
      <c r="E227" s="1" t="s">
        <v>253</v>
      </c>
      <c r="F227" s="1" t="s">
        <v>254</v>
      </c>
      <c r="G227" s="1" t="s">
        <v>255</v>
      </c>
      <c r="H227" s="1" t="s">
        <v>256</v>
      </c>
      <c r="I227" t="str">
        <f t="shared" si="21"/>
        <v>pos_trend</v>
      </c>
      <c r="J227" t="str">
        <f t="shared" si="22"/>
        <v>2012</v>
      </c>
      <c r="K227" t="str">
        <f t="shared" si="23"/>
        <v>2013</v>
      </c>
      <c r="L227" t="str">
        <f t="shared" si="24"/>
        <v>2014</v>
      </c>
      <c r="M227" t="str">
        <f t="shared" si="25"/>
        <v>2015</v>
      </c>
      <c r="N227" t="str">
        <f t="shared" si="26"/>
        <v>2016</v>
      </c>
    </row>
    <row r="228" spans="1:14" x14ac:dyDescent="0.3">
      <c r="A228" s="1">
        <v>0</v>
      </c>
      <c r="B228" t="s">
        <v>443</v>
      </c>
      <c r="C228" t="s">
        <v>4398</v>
      </c>
      <c r="D228" t="s">
        <v>4399</v>
      </c>
      <c r="E228" t="s">
        <v>4400</v>
      </c>
      <c r="F228" t="s">
        <v>4401</v>
      </c>
      <c r="G228" t="s">
        <v>4402</v>
      </c>
      <c r="I228" t="str">
        <f t="shared" si="21"/>
        <v>N/A</v>
      </c>
      <c r="J228">
        <f t="shared" si="22"/>
        <v>244440000</v>
      </c>
      <c r="K228">
        <f t="shared" si="23"/>
        <v>238720000</v>
      </c>
      <c r="L228" t="str">
        <f t="shared" si="24"/>
        <v>8,252.5T</v>
      </c>
      <c r="M228">
        <f t="shared" si="25"/>
        <v>228600000</v>
      </c>
      <c r="N228">
        <f t="shared" si="26"/>
        <v>238610000</v>
      </c>
    </row>
    <row r="229" spans="1:14" x14ac:dyDescent="0.3">
      <c r="A229" s="1">
        <v>1</v>
      </c>
      <c r="B229" t="s">
        <v>4403</v>
      </c>
      <c r="C229" t="s">
        <v>4404</v>
      </c>
      <c r="D229" t="s">
        <v>4405</v>
      </c>
      <c r="E229" t="s">
        <v>4400</v>
      </c>
      <c r="F229" t="s">
        <v>4406</v>
      </c>
      <c r="G229" t="s">
        <v>4407</v>
      </c>
      <c r="I229" t="str">
        <f t="shared" si="21"/>
        <v>N/A</v>
      </c>
      <c r="J229">
        <f t="shared" si="22"/>
        <v>879890000</v>
      </c>
      <c r="K229">
        <f t="shared" si="23"/>
        <v>807210000</v>
      </c>
      <c r="L229" t="str">
        <f t="shared" si="24"/>
        <v>8,252.5T</v>
      </c>
      <c r="M229">
        <f t="shared" si="25"/>
        <v>809940000</v>
      </c>
      <c r="N229">
        <f t="shared" si="26"/>
        <v>851570000</v>
      </c>
    </row>
    <row r="230" spans="1:14" x14ac:dyDescent="0.3">
      <c r="A230" s="1">
        <v>2</v>
      </c>
      <c r="B230" t="s">
        <v>4408</v>
      </c>
      <c r="C230" t="s">
        <v>4409</v>
      </c>
      <c r="D230" t="s">
        <v>4410</v>
      </c>
      <c r="E230" t="s">
        <v>4411</v>
      </c>
      <c r="F230" t="s">
        <v>4412</v>
      </c>
      <c r="G230" t="s">
        <v>4413</v>
      </c>
      <c r="I230" t="str">
        <f t="shared" si="21"/>
        <v>neg_trend</v>
      </c>
      <c r="J230">
        <f t="shared" si="22"/>
        <v>127200000</v>
      </c>
      <c r="K230">
        <f t="shared" si="23"/>
        <v>126510000</v>
      </c>
      <c r="L230">
        <f t="shared" si="24"/>
        <v>126380000</v>
      </c>
      <c r="M230">
        <f t="shared" si="25"/>
        <v>126160000</v>
      </c>
      <c r="N230">
        <f t="shared" si="26"/>
        <v>126020000</v>
      </c>
    </row>
    <row r="231" spans="1:14" x14ac:dyDescent="0.3">
      <c r="A231" s="1">
        <v>3</v>
      </c>
      <c r="B231" t="s">
        <v>4414</v>
      </c>
      <c r="C231" t="s">
        <v>4415</v>
      </c>
      <c r="D231" t="s">
        <v>4416</v>
      </c>
      <c r="E231" t="s">
        <v>4417</v>
      </c>
      <c r="F231" t="s">
        <v>1441</v>
      </c>
      <c r="G231" t="s">
        <v>4418</v>
      </c>
      <c r="I231" t="str">
        <f t="shared" si="21"/>
        <v>neg_trend</v>
      </c>
      <c r="J231">
        <f t="shared" si="22"/>
        <v>61240000</v>
      </c>
      <c r="K231">
        <f t="shared" si="23"/>
        <v>55980000</v>
      </c>
      <c r="L231">
        <f t="shared" si="24"/>
        <v>55930000</v>
      </c>
      <c r="M231">
        <f t="shared" si="25"/>
        <v>55900000</v>
      </c>
      <c r="N231">
        <f t="shared" si="26"/>
        <v>55790000</v>
      </c>
    </row>
    <row r="232" spans="1:14" x14ac:dyDescent="0.3">
      <c r="A232" s="1">
        <v>4</v>
      </c>
      <c r="B232" t="s">
        <v>4419</v>
      </c>
      <c r="C232" t="s">
        <v>4420</v>
      </c>
      <c r="D232" t="s">
        <v>4421</v>
      </c>
      <c r="E232" t="s">
        <v>4422</v>
      </c>
      <c r="F232" t="s">
        <v>4423</v>
      </c>
      <c r="G232" t="s">
        <v>4424</v>
      </c>
      <c r="I232" t="str">
        <f t="shared" si="21"/>
        <v>N/A</v>
      </c>
      <c r="J232">
        <f t="shared" si="22"/>
        <v>541180000</v>
      </c>
      <c r="K232">
        <f t="shared" si="23"/>
        <v>462040000</v>
      </c>
      <c r="L232">
        <f t="shared" si="24"/>
        <v>445540000</v>
      </c>
      <c r="M232">
        <f t="shared" si="25"/>
        <v>471840000</v>
      </c>
      <c r="N232">
        <f t="shared" si="26"/>
        <v>503540000</v>
      </c>
    </row>
    <row r="233" spans="1:14" x14ac:dyDescent="0.3">
      <c r="A233" s="1">
        <v>5</v>
      </c>
      <c r="B233" t="s">
        <v>4425</v>
      </c>
      <c r="C233" t="s">
        <v>4426</v>
      </c>
      <c r="D233" t="s">
        <v>4427</v>
      </c>
      <c r="E233" t="s">
        <v>4428</v>
      </c>
      <c r="F233" t="s">
        <v>4429</v>
      </c>
      <c r="G233" t="s">
        <v>4430</v>
      </c>
      <c r="I233" t="str">
        <f t="shared" si="21"/>
        <v>N/A</v>
      </c>
      <c r="J233">
        <f t="shared" si="22"/>
        <v>104200000</v>
      </c>
      <c r="K233">
        <f t="shared" si="23"/>
        <v>116080000</v>
      </c>
      <c r="L233">
        <f t="shared" si="24"/>
        <v>113550000</v>
      </c>
      <c r="M233">
        <f t="shared" si="25"/>
        <v>112250000</v>
      </c>
      <c r="N233">
        <f t="shared" si="26"/>
        <v>118620000</v>
      </c>
    </row>
    <row r="234" spans="1:14" x14ac:dyDescent="0.3">
      <c r="A234" s="1">
        <v>6</v>
      </c>
      <c r="B234" t="s">
        <v>4431</v>
      </c>
      <c r="C234" t="s">
        <v>4432</v>
      </c>
      <c r="D234" t="s">
        <v>4433</v>
      </c>
      <c r="E234" t="s">
        <v>4434</v>
      </c>
      <c r="F234" t="s">
        <v>4435</v>
      </c>
      <c r="G234" t="s">
        <v>4436</v>
      </c>
      <c r="I234" t="str">
        <f t="shared" si="21"/>
        <v>N/A</v>
      </c>
      <c r="J234">
        <f t="shared" si="22"/>
        <v>635450000</v>
      </c>
      <c r="K234">
        <f t="shared" si="23"/>
        <v>568490000</v>
      </c>
      <c r="L234">
        <f t="shared" si="24"/>
        <v>552550000</v>
      </c>
      <c r="M234">
        <f t="shared" si="25"/>
        <v>581350000</v>
      </c>
      <c r="N234">
        <f t="shared" si="26"/>
        <v>612960000</v>
      </c>
    </row>
    <row r="235" spans="1:14" x14ac:dyDescent="0.3">
      <c r="A235" s="1">
        <v>7</v>
      </c>
      <c r="B235" t="s">
        <v>4437</v>
      </c>
      <c r="C235" t="s">
        <v>4438</v>
      </c>
      <c r="D235" t="s">
        <v>4439</v>
      </c>
      <c r="E235" t="s">
        <v>4440</v>
      </c>
      <c r="F235" t="s">
        <v>4441</v>
      </c>
      <c r="G235" t="s">
        <v>4442</v>
      </c>
      <c r="I235" t="str">
        <f t="shared" si="21"/>
        <v>neg_trend</v>
      </c>
      <c r="J235">
        <f t="shared" si="22"/>
        <v>7290000</v>
      </c>
      <c r="K235">
        <f t="shared" si="23"/>
        <v>6680000</v>
      </c>
      <c r="L235">
        <f t="shared" si="24"/>
        <v>6140000</v>
      </c>
      <c r="M235">
        <f t="shared" si="25"/>
        <v>3920000</v>
      </c>
      <c r="N235">
        <f t="shared" si="26"/>
        <v>3170000</v>
      </c>
    </row>
    <row r="236" spans="1:14" x14ac:dyDescent="0.3">
      <c r="A236" s="1">
        <v>8</v>
      </c>
      <c r="B236" t="s">
        <v>4443</v>
      </c>
      <c r="C236" t="s">
        <v>4444</v>
      </c>
      <c r="D236" t="s">
        <v>264</v>
      </c>
      <c r="E236" t="s">
        <v>264</v>
      </c>
      <c r="F236" t="s">
        <v>264</v>
      </c>
      <c r="G236" t="s">
        <v>264</v>
      </c>
      <c r="I236" t="str">
        <f t="shared" si="21"/>
        <v>N/A</v>
      </c>
      <c r="J236">
        <f t="shared" si="22"/>
        <v>3040000</v>
      </c>
      <c r="K236" t="str">
        <f t="shared" si="23"/>
        <v>N/A</v>
      </c>
      <c r="L236" t="str">
        <f t="shared" si="24"/>
        <v>N/A</v>
      </c>
      <c r="M236" t="str">
        <f t="shared" si="25"/>
        <v>N/A</v>
      </c>
      <c r="N236" t="str">
        <f t="shared" si="26"/>
        <v>N/A</v>
      </c>
    </row>
    <row r="237" spans="1:14" x14ac:dyDescent="0.3">
      <c r="A237" s="1">
        <v>9</v>
      </c>
      <c r="B237" t="s">
        <v>4445</v>
      </c>
      <c r="C237" t="s">
        <v>4446</v>
      </c>
      <c r="D237" t="s">
        <v>4447</v>
      </c>
      <c r="E237" t="s">
        <v>1837</v>
      </c>
      <c r="F237" t="s">
        <v>3669</v>
      </c>
      <c r="G237" t="s">
        <v>4448</v>
      </c>
      <c r="I237" t="str">
        <f t="shared" si="21"/>
        <v>N/A</v>
      </c>
      <c r="J237">
        <f t="shared" si="22"/>
        <v>7560000</v>
      </c>
      <c r="K237">
        <f t="shared" si="23"/>
        <v>3670000</v>
      </c>
      <c r="L237">
        <f t="shared" si="24"/>
        <v>3640000</v>
      </c>
      <c r="M237">
        <f t="shared" si="25"/>
        <v>4500000</v>
      </c>
      <c r="N237">
        <f t="shared" si="26"/>
        <v>12950000</v>
      </c>
    </row>
    <row r="238" spans="1:14" x14ac:dyDescent="0.3">
      <c r="A238" s="1">
        <v>10</v>
      </c>
      <c r="B238" t="s">
        <v>457</v>
      </c>
      <c r="C238" t="s">
        <v>4449</v>
      </c>
      <c r="D238" t="s">
        <v>4450</v>
      </c>
      <c r="E238" t="s">
        <v>4451</v>
      </c>
      <c r="F238" t="s">
        <v>4452</v>
      </c>
      <c r="G238" t="s">
        <v>4453</v>
      </c>
      <c r="I238" t="str">
        <f t="shared" si="21"/>
        <v>N/A</v>
      </c>
      <c r="J238">
        <f t="shared" si="22"/>
        <v>418200000</v>
      </c>
      <c r="K238" t="str">
        <f t="shared" si="23"/>
        <v>285.3T</v>
      </c>
      <c r="L238">
        <f t="shared" si="24"/>
        <v>914700000</v>
      </c>
      <c r="M238">
        <f t="shared" si="25"/>
        <v>848250000</v>
      </c>
      <c r="N238">
        <f t="shared" si="26"/>
        <v>831580000</v>
      </c>
    </row>
    <row r="239" spans="1:14" x14ac:dyDescent="0.3">
      <c r="A239" s="1">
        <v>11</v>
      </c>
      <c r="B239" t="s">
        <v>4454</v>
      </c>
      <c r="C239" t="s">
        <v>4455</v>
      </c>
      <c r="D239" t="s">
        <v>4456</v>
      </c>
      <c r="E239" t="s">
        <v>4457</v>
      </c>
      <c r="F239" t="s">
        <v>4458</v>
      </c>
      <c r="G239" t="s">
        <v>4459</v>
      </c>
      <c r="I239" t="str">
        <f t="shared" si="21"/>
        <v>N/A</v>
      </c>
      <c r="J239">
        <f t="shared" si="22"/>
        <v>233270000</v>
      </c>
      <c r="K239" t="str">
        <f t="shared" si="23"/>
        <v>7,032.5T</v>
      </c>
      <c r="L239">
        <f t="shared" si="24"/>
        <v>553770000</v>
      </c>
      <c r="M239">
        <f t="shared" si="25"/>
        <v>551770000</v>
      </c>
      <c r="N239">
        <f t="shared" si="26"/>
        <v>572760000</v>
      </c>
    </row>
    <row r="240" spans="1:14" x14ac:dyDescent="0.3">
      <c r="A240" s="1">
        <v>12</v>
      </c>
      <c r="B240" t="s">
        <v>4460</v>
      </c>
      <c r="C240" t="s">
        <v>4461</v>
      </c>
      <c r="D240" t="s">
        <v>4462</v>
      </c>
      <c r="E240" t="s">
        <v>4463</v>
      </c>
      <c r="F240" t="s">
        <v>4464</v>
      </c>
      <c r="G240" t="s">
        <v>4465</v>
      </c>
      <c r="I240" t="str">
        <f t="shared" si="21"/>
        <v>N/A</v>
      </c>
      <c r="J240">
        <f t="shared" si="22"/>
        <v>184940000</v>
      </c>
      <c r="K240" t="str">
        <f t="shared" si="23"/>
        <v>(6,747.19T)</v>
      </c>
      <c r="L240">
        <f t="shared" si="24"/>
        <v>360930000</v>
      </c>
      <c r="M240">
        <f t="shared" si="25"/>
        <v>296480000</v>
      </c>
      <c r="N240">
        <f t="shared" si="26"/>
        <v>258810000</v>
      </c>
    </row>
    <row r="241" spans="1:14" x14ac:dyDescent="0.3">
      <c r="A241" s="1">
        <v>13</v>
      </c>
      <c r="B241" t="s">
        <v>452</v>
      </c>
      <c r="C241" t="s">
        <v>4466</v>
      </c>
      <c r="D241" t="s">
        <v>4467</v>
      </c>
      <c r="E241" t="s">
        <v>4468</v>
      </c>
      <c r="F241" t="s">
        <v>4469</v>
      </c>
      <c r="G241" t="s">
        <v>4470</v>
      </c>
      <c r="I241" t="str">
        <f t="shared" si="21"/>
        <v>N/A</v>
      </c>
      <c r="J241">
        <f t="shared" si="22"/>
        <v>46560000</v>
      </c>
      <c r="K241">
        <f t="shared" si="23"/>
        <v>45300000</v>
      </c>
      <c r="L241">
        <f t="shared" si="24"/>
        <v>62260000</v>
      </c>
      <c r="M241">
        <f t="shared" si="25"/>
        <v>55340000</v>
      </c>
      <c r="N241">
        <f t="shared" si="26"/>
        <v>52030000</v>
      </c>
    </row>
    <row r="242" spans="1:14" x14ac:dyDescent="0.3">
      <c r="A242" s="1">
        <v>14</v>
      </c>
      <c r="B242" t="s">
        <v>4471</v>
      </c>
      <c r="C242" t="s">
        <v>303</v>
      </c>
      <c r="D242" t="s">
        <v>4472</v>
      </c>
      <c r="E242" t="s">
        <v>4473</v>
      </c>
      <c r="F242" t="s">
        <v>2346</v>
      </c>
      <c r="G242" t="s">
        <v>4470</v>
      </c>
      <c r="I242" t="str">
        <f t="shared" si="21"/>
        <v>N/A</v>
      </c>
      <c r="J242">
        <f t="shared" si="22"/>
        <v>22320000</v>
      </c>
      <c r="K242">
        <f t="shared" si="23"/>
        <v>21430000</v>
      </c>
      <c r="L242">
        <f t="shared" si="24"/>
        <v>35220000</v>
      </c>
      <c r="M242">
        <f t="shared" si="25"/>
        <v>30430000</v>
      </c>
      <c r="N242">
        <f t="shared" si="26"/>
        <v>52030000</v>
      </c>
    </row>
    <row r="243" spans="1:14" x14ac:dyDescent="0.3">
      <c r="A243" s="1">
        <v>15</v>
      </c>
      <c r="B243" t="s">
        <v>462</v>
      </c>
      <c r="C243" t="s">
        <v>4474</v>
      </c>
      <c r="D243" t="s">
        <v>4475</v>
      </c>
      <c r="E243" t="s">
        <v>4476</v>
      </c>
      <c r="F243" t="s">
        <v>4477</v>
      </c>
      <c r="G243" t="s">
        <v>4478</v>
      </c>
      <c r="I243" t="str">
        <f t="shared" si="21"/>
        <v>N/A</v>
      </c>
      <c r="J243">
        <f t="shared" si="22"/>
        <v>2290000000</v>
      </c>
      <c r="K243">
        <f t="shared" si="23"/>
        <v>2430000000</v>
      </c>
      <c r="L243">
        <f t="shared" si="24"/>
        <v>3210000000</v>
      </c>
      <c r="M243">
        <f t="shared" si="25"/>
        <v>2350000000</v>
      </c>
      <c r="N243">
        <f t="shared" si="26"/>
        <v>2100000000</v>
      </c>
    </row>
    <row r="244" spans="1:14" x14ac:dyDescent="0.3">
      <c r="A244" s="1">
        <v>16</v>
      </c>
      <c r="B244" t="s">
        <v>4479</v>
      </c>
      <c r="C244" t="s">
        <v>264</v>
      </c>
      <c r="D244" t="s">
        <v>4480</v>
      </c>
      <c r="E244" t="s">
        <v>4481</v>
      </c>
      <c r="F244" t="s">
        <v>4482</v>
      </c>
      <c r="G244" t="s">
        <v>4483</v>
      </c>
      <c r="I244" t="str">
        <f t="shared" si="21"/>
        <v>N/A</v>
      </c>
      <c r="J244" t="str">
        <f t="shared" si="22"/>
        <v>N/A</v>
      </c>
      <c r="K244">
        <f t="shared" si="23"/>
        <v>6.1900000000000004E-2</v>
      </c>
      <c r="L244">
        <f t="shared" si="24"/>
        <v>0.3216</v>
      </c>
      <c r="M244">
        <f t="shared" si="25"/>
        <v>-0.26750000000000002</v>
      </c>
      <c r="N244">
        <f t="shared" si="26"/>
        <v>-0.1081</v>
      </c>
    </row>
    <row r="245" spans="1:14" x14ac:dyDescent="0.3">
      <c r="I245" t="str">
        <f t="shared" si="21"/>
        <v>N/A</v>
      </c>
      <c r="J245">
        <f t="shared" si="22"/>
        <v>0</v>
      </c>
      <c r="K245">
        <f t="shared" si="23"/>
        <v>0</v>
      </c>
      <c r="L245">
        <f t="shared" si="24"/>
        <v>0</v>
      </c>
      <c r="M245">
        <f t="shared" si="25"/>
        <v>0</v>
      </c>
      <c r="N245">
        <f t="shared" si="26"/>
        <v>0</v>
      </c>
    </row>
    <row r="246" spans="1:14" x14ac:dyDescent="0.3">
      <c r="B246" s="1" t="s">
        <v>299</v>
      </c>
      <c r="C246" s="1" t="s">
        <v>251</v>
      </c>
      <c r="D246" s="1" t="s">
        <v>252</v>
      </c>
      <c r="E246" s="1" t="s">
        <v>253</v>
      </c>
      <c r="F246" s="1" t="s">
        <v>254</v>
      </c>
      <c r="G246" s="1" t="s">
        <v>255</v>
      </c>
      <c r="H246" s="1" t="s">
        <v>256</v>
      </c>
      <c r="I246" t="str">
        <f t="shared" si="21"/>
        <v>pos_trend</v>
      </c>
      <c r="J246" t="str">
        <f t="shared" si="22"/>
        <v>2012</v>
      </c>
      <c r="K246" t="str">
        <f t="shared" si="23"/>
        <v>2013</v>
      </c>
      <c r="L246" t="str">
        <f t="shared" si="24"/>
        <v>2014</v>
      </c>
      <c r="M246" t="str">
        <f t="shared" si="25"/>
        <v>2015</v>
      </c>
      <c r="N246" t="str">
        <f t="shared" si="26"/>
        <v>2016</v>
      </c>
    </row>
    <row r="247" spans="1:14" x14ac:dyDescent="0.3">
      <c r="A247" s="1">
        <v>0</v>
      </c>
      <c r="B247" t="s">
        <v>481</v>
      </c>
      <c r="C247" t="s">
        <v>4484</v>
      </c>
      <c r="D247" t="s">
        <v>4485</v>
      </c>
      <c r="E247" t="s">
        <v>4486</v>
      </c>
      <c r="F247" t="s">
        <v>264</v>
      </c>
      <c r="G247" t="s">
        <v>2965</v>
      </c>
      <c r="I247" t="str">
        <f t="shared" si="21"/>
        <v>N/A</v>
      </c>
      <c r="J247">
        <f t="shared" si="22"/>
        <v>750170000</v>
      </c>
      <c r="K247">
        <f t="shared" si="23"/>
        <v>631640000</v>
      </c>
      <c r="L247">
        <f t="shared" si="24"/>
        <v>866430000</v>
      </c>
      <c r="M247" t="str">
        <f t="shared" si="25"/>
        <v>N/A</v>
      </c>
      <c r="N247">
        <f t="shared" si="26"/>
        <v>50000000</v>
      </c>
    </row>
    <row r="248" spans="1:14" x14ac:dyDescent="0.3">
      <c r="A248" s="1">
        <v>1</v>
      </c>
      <c r="B248" t="s">
        <v>485</v>
      </c>
      <c r="C248" t="s">
        <v>264</v>
      </c>
      <c r="D248" t="s">
        <v>264</v>
      </c>
      <c r="E248" t="s">
        <v>264</v>
      </c>
      <c r="F248" t="s">
        <v>264</v>
      </c>
      <c r="G248" t="s">
        <v>2965</v>
      </c>
      <c r="I248" t="str">
        <f t="shared" si="21"/>
        <v>N/A</v>
      </c>
      <c r="J248" t="str">
        <f t="shared" si="22"/>
        <v>N/A</v>
      </c>
      <c r="K248" t="str">
        <f t="shared" si="23"/>
        <v>N/A</v>
      </c>
      <c r="L248" t="str">
        <f t="shared" si="24"/>
        <v>N/A</v>
      </c>
      <c r="M248" t="str">
        <f t="shared" si="25"/>
        <v>N/A</v>
      </c>
      <c r="N248">
        <f t="shared" si="26"/>
        <v>50000000</v>
      </c>
    </row>
    <row r="249" spans="1:14" x14ac:dyDescent="0.3">
      <c r="A249" s="1">
        <v>2</v>
      </c>
      <c r="B249" t="s">
        <v>486</v>
      </c>
      <c r="C249" t="s">
        <v>4484</v>
      </c>
      <c r="D249" t="s">
        <v>4485</v>
      </c>
      <c r="E249" t="s">
        <v>4486</v>
      </c>
      <c r="F249" t="s">
        <v>264</v>
      </c>
      <c r="G249" t="s">
        <v>264</v>
      </c>
      <c r="I249" t="str">
        <f t="shared" si="21"/>
        <v>N/A</v>
      </c>
      <c r="J249">
        <f t="shared" si="22"/>
        <v>750170000</v>
      </c>
      <c r="K249">
        <f t="shared" si="23"/>
        <v>631640000</v>
      </c>
      <c r="L249">
        <f t="shared" si="24"/>
        <v>866430000</v>
      </c>
      <c r="M249" t="str">
        <f t="shared" si="25"/>
        <v>N/A</v>
      </c>
      <c r="N249" t="str">
        <f t="shared" si="26"/>
        <v>N/A</v>
      </c>
    </row>
    <row r="250" spans="1:14" x14ac:dyDescent="0.3">
      <c r="A250" s="1">
        <v>3</v>
      </c>
      <c r="B250" t="s">
        <v>4487</v>
      </c>
      <c r="C250" t="s">
        <v>4488</v>
      </c>
      <c r="D250" t="s">
        <v>988</v>
      </c>
      <c r="E250" t="s">
        <v>4489</v>
      </c>
      <c r="F250" t="s">
        <v>4490</v>
      </c>
      <c r="G250" t="s">
        <v>3667</v>
      </c>
      <c r="I250" t="str">
        <f t="shared" si="21"/>
        <v>N/A</v>
      </c>
      <c r="J250">
        <f t="shared" si="22"/>
        <v>6410000</v>
      </c>
      <c r="K250">
        <f t="shared" si="23"/>
        <v>24960000</v>
      </c>
      <c r="L250">
        <f t="shared" si="24"/>
        <v>12100000</v>
      </c>
      <c r="M250">
        <f t="shared" si="25"/>
        <v>25150000</v>
      </c>
      <c r="N250">
        <f t="shared" si="26"/>
        <v>4370000</v>
      </c>
    </row>
    <row r="251" spans="1:14" x14ac:dyDescent="0.3">
      <c r="A251" s="1">
        <v>4</v>
      </c>
      <c r="B251" t="s">
        <v>4491</v>
      </c>
      <c r="C251" t="s">
        <v>264</v>
      </c>
      <c r="D251" t="s">
        <v>4492</v>
      </c>
      <c r="E251" t="s">
        <v>4493</v>
      </c>
      <c r="F251" t="s">
        <v>4494</v>
      </c>
      <c r="G251" t="s">
        <v>4495</v>
      </c>
      <c r="I251" t="str">
        <f t="shared" si="21"/>
        <v>N/A</v>
      </c>
      <c r="J251" t="str">
        <f t="shared" si="22"/>
        <v>N/A</v>
      </c>
      <c r="K251">
        <f t="shared" si="23"/>
        <v>2.8931999999999998</v>
      </c>
      <c r="L251">
        <f t="shared" si="24"/>
        <v>-0.51519999999999999</v>
      </c>
      <c r="M251">
        <f t="shared" si="25"/>
        <v>1.0783</v>
      </c>
      <c r="N251">
        <f t="shared" si="26"/>
        <v>-0.82640000000000002</v>
      </c>
    </row>
    <row r="252" spans="1:14" x14ac:dyDescent="0.3">
      <c r="A252" s="1">
        <v>5</v>
      </c>
      <c r="B252" t="s">
        <v>4496</v>
      </c>
      <c r="C252" t="s">
        <v>4497</v>
      </c>
      <c r="D252" t="s">
        <v>4498</v>
      </c>
      <c r="E252" t="s">
        <v>4499</v>
      </c>
      <c r="F252" t="s">
        <v>4500</v>
      </c>
      <c r="G252" t="s">
        <v>4501</v>
      </c>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2310000</v>
      </c>
      <c r="K252">
        <f t="shared" ref="K252:K315" si="29">IF(TRIM(D252)="-", "N/A", IF(RIGHT(D252,1)="M",1000000*VALUE(LEFT(D252,LEN(D252)-1)),IF(RIGHT(D252,1)="B",1000000000*VALUE(LEFT(D252,LEN(D252)-1)),IF(RIGHT(D252,1)="%",0.01*VALUE(LEFT(D252,LEN(D252)-1)),D252))))</f>
        <v>11060000</v>
      </c>
      <c r="L252">
        <f t="shared" ref="L252:L315" si="30">IF(TRIM(E252)="-", "N/A", IF(RIGHT(E252,1)="M",1000000*VALUE(LEFT(E252,LEN(E252)-1)),IF(RIGHT(E252,1)="B",1000000000*VALUE(LEFT(E252,LEN(E252)-1)),IF(RIGHT(E252,1)="%",0.01*VALUE(LEFT(E252,LEN(E252)-1)),E252))))</f>
        <v>9120000</v>
      </c>
      <c r="M252">
        <f t="shared" ref="M252:M315" si="31">IF(TRIM(F252)="-", "N/A", IF(RIGHT(F252,1)="M",1000000*VALUE(LEFT(F252,LEN(F252)-1)),IF(RIGHT(F252,1)="B",1000000000*VALUE(LEFT(F252,LEN(F252)-1)),IF(RIGHT(F252,1)="%",0.01*VALUE(LEFT(F252,LEN(F252)-1)),F252))))</f>
        <v>11020000</v>
      </c>
      <c r="N252">
        <f t="shared" ref="N252:N315" si="32">IF(TRIM(G252)="-", "N/A", IF(RIGHT(G252,1)="M",1000000*VALUE(LEFT(G252,LEN(G252)-1)),IF(RIGHT(G252,1)="B",1000000000*VALUE(LEFT(G252,LEN(G252)-1)),IF(RIGHT(G252,1)="%",0.01*VALUE(LEFT(G252,LEN(G252)-1)),G252))))</f>
        <v>18380000</v>
      </c>
    </row>
    <row r="253" spans="1:14" x14ac:dyDescent="0.3">
      <c r="A253" s="1">
        <v>6</v>
      </c>
      <c r="B253" t="s">
        <v>4502</v>
      </c>
      <c r="C253" t="s">
        <v>4503</v>
      </c>
      <c r="D253" t="s">
        <v>4504</v>
      </c>
      <c r="E253" t="s">
        <v>4505</v>
      </c>
      <c r="F253" t="s">
        <v>4506</v>
      </c>
      <c r="G253" t="s">
        <v>4507</v>
      </c>
      <c r="I253" t="str">
        <f t="shared" si="27"/>
        <v>N/A</v>
      </c>
      <c r="J253">
        <f t="shared" si="28"/>
        <v>458390000</v>
      </c>
      <c r="K253">
        <f t="shared" si="29"/>
        <v>480540000</v>
      </c>
      <c r="L253">
        <f t="shared" si="30"/>
        <v>505440000</v>
      </c>
      <c r="M253">
        <f t="shared" si="31"/>
        <v>500130000</v>
      </c>
      <c r="N253">
        <f t="shared" si="32"/>
        <v>512809999.99999994</v>
      </c>
    </row>
    <row r="254" spans="1:14" x14ac:dyDescent="0.3">
      <c r="A254" s="1">
        <v>7</v>
      </c>
      <c r="B254" t="s">
        <v>4508</v>
      </c>
      <c r="C254" t="s">
        <v>264</v>
      </c>
      <c r="D254" t="s">
        <v>264</v>
      </c>
      <c r="E254" t="s">
        <v>264</v>
      </c>
      <c r="F254" t="s">
        <v>264</v>
      </c>
      <c r="G254" t="s">
        <v>264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4509</v>
      </c>
      <c r="C255" t="s">
        <v>4510</v>
      </c>
      <c r="D255" t="s">
        <v>4511</v>
      </c>
      <c r="E255" t="s">
        <v>4512</v>
      </c>
      <c r="F255" t="s">
        <v>4513</v>
      </c>
      <c r="G255" t="s">
        <v>4514</v>
      </c>
      <c r="I255" t="str">
        <f t="shared" si="27"/>
        <v>pos_trend</v>
      </c>
      <c r="J255">
        <f t="shared" si="28"/>
        <v>129960000.00000001</v>
      </c>
      <c r="K255">
        <f t="shared" si="29"/>
        <v>145050000</v>
      </c>
      <c r="L255">
        <f t="shared" si="30"/>
        <v>151530000</v>
      </c>
      <c r="M255">
        <f t="shared" si="31"/>
        <v>155590000</v>
      </c>
      <c r="N255">
        <f t="shared" si="32"/>
        <v>174940000</v>
      </c>
    </row>
    <row r="256" spans="1:14" x14ac:dyDescent="0.3">
      <c r="A256" s="1">
        <v>9</v>
      </c>
      <c r="B256" t="s">
        <v>4515</v>
      </c>
      <c r="C256" t="s">
        <v>4516</v>
      </c>
      <c r="D256" t="s">
        <v>4517</v>
      </c>
      <c r="E256" t="s">
        <v>4518</v>
      </c>
      <c r="F256" t="s">
        <v>4519</v>
      </c>
      <c r="G256" t="s">
        <v>4520</v>
      </c>
      <c r="I256" t="str">
        <f t="shared" si="27"/>
        <v>N/A</v>
      </c>
      <c r="J256">
        <f t="shared" si="28"/>
        <v>328430000</v>
      </c>
      <c r="K256">
        <f t="shared" si="29"/>
        <v>335500000</v>
      </c>
      <c r="L256">
        <f t="shared" si="30"/>
        <v>353920000</v>
      </c>
      <c r="M256">
        <f t="shared" si="31"/>
        <v>344540000</v>
      </c>
      <c r="N256">
        <f t="shared" si="32"/>
        <v>337880000</v>
      </c>
    </row>
    <row r="257" spans="1:14" x14ac:dyDescent="0.3">
      <c r="A257" s="1">
        <v>10</v>
      </c>
      <c r="B257" t="s">
        <v>4521</v>
      </c>
      <c r="C257" t="s">
        <v>2905</v>
      </c>
      <c r="D257" t="s">
        <v>2862</v>
      </c>
      <c r="E257" t="s">
        <v>3022</v>
      </c>
      <c r="F257" t="s">
        <v>4522</v>
      </c>
      <c r="G257" t="s">
        <v>4523</v>
      </c>
      <c r="I257" t="str">
        <f t="shared" si="27"/>
        <v>N/A</v>
      </c>
      <c r="J257">
        <f t="shared" si="28"/>
        <v>1220000000</v>
      </c>
      <c r="K257">
        <f t="shared" si="29"/>
        <v>1150000000</v>
      </c>
      <c r="L257">
        <f t="shared" si="30"/>
        <v>1390000000</v>
      </c>
      <c r="M257">
        <f t="shared" si="31"/>
        <v>536309999.99999994</v>
      </c>
      <c r="N257">
        <f t="shared" si="32"/>
        <v>585560000</v>
      </c>
    </row>
    <row r="258" spans="1:14" x14ac:dyDescent="0.3">
      <c r="A258" s="1">
        <v>11</v>
      </c>
      <c r="B258" t="s">
        <v>487</v>
      </c>
      <c r="C258" t="s">
        <v>264</v>
      </c>
      <c r="D258" t="s">
        <v>264</v>
      </c>
      <c r="E258" t="s">
        <v>4524</v>
      </c>
      <c r="F258" t="s">
        <v>4525</v>
      </c>
      <c r="G258" t="s">
        <v>4526</v>
      </c>
      <c r="I258" t="str">
        <f t="shared" si="27"/>
        <v>N/A</v>
      </c>
      <c r="J258" t="str">
        <f t="shared" si="28"/>
        <v>N/A</v>
      </c>
      <c r="K258" t="str">
        <f t="shared" si="29"/>
        <v>N/A</v>
      </c>
      <c r="L258">
        <f t="shared" si="30"/>
        <v>348680000</v>
      </c>
      <c r="M258">
        <f t="shared" si="31"/>
        <v>348790000</v>
      </c>
      <c r="N258">
        <f t="shared" si="32"/>
        <v>643490000</v>
      </c>
    </row>
    <row r="259" spans="1:14" x14ac:dyDescent="0.3">
      <c r="A259" s="1">
        <v>12</v>
      </c>
      <c r="B259" t="s">
        <v>4527</v>
      </c>
      <c r="C259" t="s">
        <v>264</v>
      </c>
      <c r="D259" t="s">
        <v>264</v>
      </c>
      <c r="E259" t="s">
        <v>4524</v>
      </c>
      <c r="F259" t="s">
        <v>4525</v>
      </c>
      <c r="G259" t="s">
        <v>4526</v>
      </c>
      <c r="I259" t="str">
        <f t="shared" si="27"/>
        <v>N/A</v>
      </c>
      <c r="J259" t="str">
        <f t="shared" si="28"/>
        <v>N/A</v>
      </c>
      <c r="K259" t="str">
        <f t="shared" si="29"/>
        <v>N/A</v>
      </c>
      <c r="L259">
        <f t="shared" si="30"/>
        <v>348680000</v>
      </c>
      <c r="M259">
        <f t="shared" si="31"/>
        <v>348790000</v>
      </c>
      <c r="N259">
        <f t="shared" si="32"/>
        <v>643490000</v>
      </c>
    </row>
    <row r="260" spans="1:14" x14ac:dyDescent="0.3">
      <c r="A260" s="1">
        <v>13</v>
      </c>
      <c r="B260" t="s">
        <v>4528</v>
      </c>
      <c r="C260" t="s">
        <v>264</v>
      </c>
      <c r="D260" t="s">
        <v>264</v>
      </c>
      <c r="E260" t="s">
        <v>4524</v>
      </c>
      <c r="F260" t="s">
        <v>4525</v>
      </c>
      <c r="G260" t="s">
        <v>4526</v>
      </c>
      <c r="I260" t="str">
        <f t="shared" si="27"/>
        <v>N/A</v>
      </c>
      <c r="J260" t="str">
        <f t="shared" si="28"/>
        <v>N/A</v>
      </c>
      <c r="K260" t="str">
        <f t="shared" si="29"/>
        <v>N/A</v>
      </c>
      <c r="L260">
        <f t="shared" si="30"/>
        <v>348680000</v>
      </c>
      <c r="M260">
        <f t="shared" si="31"/>
        <v>348790000</v>
      </c>
      <c r="N260">
        <f t="shared" si="32"/>
        <v>643490000</v>
      </c>
    </row>
    <row r="261" spans="1:14" x14ac:dyDescent="0.3">
      <c r="A261" s="1">
        <v>14</v>
      </c>
      <c r="B261" t="s">
        <v>4529</v>
      </c>
      <c r="C261" t="s">
        <v>264</v>
      </c>
      <c r="D261" t="s">
        <v>264</v>
      </c>
      <c r="E261" t="s">
        <v>264</v>
      </c>
      <c r="F261" t="s">
        <v>264</v>
      </c>
      <c r="G261" t="s">
        <v>264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492</v>
      </c>
      <c r="C262" t="s">
        <v>264</v>
      </c>
      <c r="D262" t="s">
        <v>264</v>
      </c>
      <c r="E262" t="s">
        <v>264</v>
      </c>
      <c r="F262" t="s">
        <v>264</v>
      </c>
      <c r="G262" t="s">
        <v>264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4530</v>
      </c>
      <c r="C263" t="s">
        <v>4531</v>
      </c>
      <c r="D263" t="s">
        <v>4532</v>
      </c>
      <c r="E263" t="s">
        <v>4214</v>
      </c>
      <c r="F263" t="s">
        <v>4533</v>
      </c>
      <c r="G263" t="s">
        <v>4534</v>
      </c>
      <c r="I263" t="str">
        <f t="shared" si="27"/>
        <v>N/A</v>
      </c>
      <c r="J263">
        <f t="shared" si="28"/>
        <v>27940000</v>
      </c>
      <c r="K263">
        <f t="shared" si="29"/>
        <v>23960000</v>
      </c>
      <c r="L263">
        <f t="shared" si="30"/>
        <v>27160000</v>
      </c>
      <c r="M263">
        <f t="shared" si="31"/>
        <v>6280000</v>
      </c>
      <c r="N263">
        <f t="shared" si="32"/>
        <v>7390000</v>
      </c>
    </row>
    <row r="264" spans="1:14" x14ac:dyDescent="0.3">
      <c r="A264" s="1">
        <v>17</v>
      </c>
      <c r="B264" t="s">
        <v>504</v>
      </c>
      <c r="C264" t="s">
        <v>4535</v>
      </c>
      <c r="D264" t="s">
        <v>4536</v>
      </c>
      <c r="E264" t="s">
        <v>4537</v>
      </c>
      <c r="F264" t="s">
        <v>4538</v>
      </c>
      <c r="G264" t="s">
        <v>4539</v>
      </c>
      <c r="I264" t="str">
        <f t="shared" si="27"/>
        <v>N/A</v>
      </c>
      <c r="J264" t="str">
        <f t="shared" si="28"/>
        <v>(171.72M)</v>
      </c>
      <c r="K264" t="str">
        <f t="shared" si="29"/>
        <v>(144.55M)</v>
      </c>
      <c r="L264" t="str">
        <f t="shared" si="30"/>
        <v>(140.97M)</v>
      </c>
      <c r="M264" t="str">
        <f t="shared" si="31"/>
        <v>(245.65M)</v>
      </c>
      <c r="N264" t="str">
        <f t="shared" si="32"/>
        <v>(256.55M)</v>
      </c>
    </row>
    <row r="265" spans="1:14" x14ac:dyDescent="0.3">
      <c r="A265" s="1">
        <v>18</v>
      </c>
      <c r="B265" t="s">
        <v>4540</v>
      </c>
      <c r="C265" t="s">
        <v>264</v>
      </c>
      <c r="D265" t="s">
        <v>264</v>
      </c>
      <c r="E265" t="s">
        <v>264</v>
      </c>
      <c r="F265" t="s">
        <v>264</v>
      </c>
      <c r="G265" t="s">
        <v>264</v>
      </c>
      <c r="I265" t="str">
        <f t="shared" si="27"/>
        <v>N/A</v>
      </c>
      <c r="J265" t="str">
        <f t="shared" si="28"/>
        <v>N/A</v>
      </c>
      <c r="K265" t="str">
        <f t="shared" si="29"/>
        <v>N/A</v>
      </c>
      <c r="L265" t="str">
        <f t="shared" si="30"/>
        <v>N/A</v>
      </c>
      <c r="M265" t="str">
        <f t="shared" si="31"/>
        <v>N/A</v>
      </c>
      <c r="N265" t="str">
        <f t="shared" si="32"/>
        <v>N/A</v>
      </c>
    </row>
    <row r="266" spans="1:14" x14ac:dyDescent="0.3">
      <c r="A266" s="1">
        <v>19</v>
      </c>
      <c r="B266" t="s">
        <v>4541</v>
      </c>
      <c r="C266" t="s">
        <v>4542</v>
      </c>
      <c r="D266" t="s">
        <v>4543</v>
      </c>
      <c r="E266" t="s">
        <v>4544</v>
      </c>
      <c r="F266" t="s">
        <v>4545</v>
      </c>
      <c r="G266" t="s">
        <v>4546</v>
      </c>
      <c r="I266" t="str">
        <f t="shared" si="27"/>
        <v>N/A</v>
      </c>
      <c r="J266">
        <f t="shared" si="28"/>
        <v>171720000</v>
      </c>
      <c r="K266">
        <f t="shared" si="29"/>
        <v>144550000</v>
      </c>
      <c r="L266">
        <f t="shared" si="30"/>
        <v>140970000</v>
      </c>
      <c r="M266">
        <f t="shared" si="31"/>
        <v>245650000</v>
      </c>
      <c r="N266">
        <f t="shared" si="32"/>
        <v>256550000</v>
      </c>
    </row>
    <row r="267" spans="1:14" x14ac:dyDescent="0.3">
      <c r="A267" s="1">
        <v>20</v>
      </c>
      <c r="B267" t="s">
        <v>506</v>
      </c>
      <c r="C267" t="s">
        <v>4547</v>
      </c>
      <c r="D267" t="s">
        <v>4548</v>
      </c>
      <c r="E267" t="s">
        <v>56</v>
      </c>
      <c r="F267" t="s">
        <v>4549</v>
      </c>
      <c r="G267" t="s">
        <v>4550</v>
      </c>
      <c r="I267" t="str">
        <f t="shared" si="27"/>
        <v>N/A</v>
      </c>
      <c r="J267">
        <f t="shared" si="28"/>
        <v>126620000</v>
      </c>
      <c r="K267">
        <f t="shared" si="29"/>
        <v>100330000</v>
      </c>
      <c r="L267">
        <f t="shared" si="30"/>
        <v>107060000</v>
      </c>
      <c r="M267">
        <f t="shared" si="31"/>
        <v>83530000</v>
      </c>
      <c r="N267">
        <f t="shared" si="32"/>
        <v>118700000</v>
      </c>
    </row>
    <row r="268" spans="1:14" x14ac:dyDescent="0.3">
      <c r="A268" s="1">
        <v>21</v>
      </c>
      <c r="B268" t="s">
        <v>512</v>
      </c>
      <c r="C268" t="s">
        <v>4551</v>
      </c>
      <c r="D268" t="s">
        <v>4552</v>
      </c>
      <c r="E268" t="s">
        <v>4553</v>
      </c>
      <c r="F268" t="s">
        <v>4554</v>
      </c>
      <c r="G268" t="s">
        <v>4555</v>
      </c>
      <c r="I268" t="str">
        <f t="shared" si="27"/>
        <v>N/A</v>
      </c>
      <c r="J268">
        <f t="shared" si="28"/>
        <v>76090000</v>
      </c>
      <c r="K268">
        <f t="shared" si="29"/>
        <v>47480000</v>
      </c>
      <c r="L268">
        <f t="shared" si="30"/>
        <v>52330000</v>
      </c>
      <c r="M268">
        <f t="shared" si="31"/>
        <v>53320000</v>
      </c>
      <c r="N268">
        <f t="shared" si="32"/>
        <v>51930000</v>
      </c>
    </row>
    <row r="269" spans="1:14" x14ac:dyDescent="0.3">
      <c r="A269" s="1">
        <v>22</v>
      </c>
      <c r="B269" t="s">
        <v>4556</v>
      </c>
      <c r="C269" t="s">
        <v>4557</v>
      </c>
      <c r="D269" t="s">
        <v>4558</v>
      </c>
      <c r="E269" t="s">
        <v>4559</v>
      </c>
      <c r="F269" t="s">
        <v>4560</v>
      </c>
      <c r="G269" t="s">
        <v>4561</v>
      </c>
      <c r="I269" t="str">
        <f t="shared" si="27"/>
        <v>N/A</v>
      </c>
      <c r="J269">
        <f t="shared" si="28"/>
        <v>50530000</v>
      </c>
      <c r="K269">
        <f t="shared" si="29"/>
        <v>52850000</v>
      </c>
      <c r="L269">
        <f t="shared" si="30"/>
        <v>54730000</v>
      </c>
      <c r="M269">
        <f t="shared" si="31"/>
        <v>30210000</v>
      </c>
      <c r="N269">
        <f t="shared" si="32"/>
        <v>66769999.999999993</v>
      </c>
    </row>
    <row r="270" spans="1:14" x14ac:dyDescent="0.3">
      <c r="A270" s="1">
        <v>23</v>
      </c>
      <c r="B270" t="s">
        <v>517</v>
      </c>
      <c r="C270" t="s">
        <v>4562</v>
      </c>
      <c r="D270" t="s">
        <v>3339</v>
      </c>
      <c r="E270" t="s">
        <v>4563</v>
      </c>
      <c r="F270" t="s">
        <v>4564</v>
      </c>
      <c r="G270" t="s">
        <v>124</v>
      </c>
      <c r="I270" t="str">
        <f t="shared" si="27"/>
        <v>N/A</v>
      </c>
      <c r="J270">
        <f t="shared" si="28"/>
        <v>1370000000</v>
      </c>
      <c r="K270">
        <f t="shared" si="29"/>
        <v>1270000000</v>
      </c>
      <c r="L270">
        <f t="shared" si="30"/>
        <v>1880000000</v>
      </c>
      <c r="M270">
        <f t="shared" si="31"/>
        <v>974900000</v>
      </c>
      <c r="N270">
        <f t="shared" si="32"/>
        <v>1360000000</v>
      </c>
    </row>
    <row r="271" spans="1:14" x14ac:dyDescent="0.3">
      <c r="A271" s="1">
        <v>24</v>
      </c>
      <c r="B271" t="s">
        <v>4565</v>
      </c>
      <c r="C271" t="s">
        <v>264</v>
      </c>
      <c r="D271" t="s">
        <v>264</v>
      </c>
      <c r="E271" t="s">
        <v>264</v>
      </c>
      <c r="F271" t="s">
        <v>264</v>
      </c>
      <c r="G271" t="s">
        <v>264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4566</v>
      </c>
      <c r="C272" t="s">
        <v>4567</v>
      </c>
      <c r="D272" t="s">
        <v>4568</v>
      </c>
      <c r="E272" t="s">
        <v>4569</v>
      </c>
      <c r="F272" t="s">
        <v>4570</v>
      </c>
      <c r="G272" t="s">
        <v>4571</v>
      </c>
      <c r="I272" t="str">
        <f t="shared" si="27"/>
        <v>N/A</v>
      </c>
      <c r="J272">
        <f t="shared" si="28"/>
        <v>0.5998</v>
      </c>
      <c r="K272">
        <f t="shared" si="29"/>
        <v>0.52400000000000002</v>
      </c>
      <c r="L272">
        <f t="shared" si="30"/>
        <v>0.58450000000000002</v>
      </c>
      <c r="M272">
        <f t="shared" si="31"/>
        <v>0.41470000000000001</v>
      </c>
      <c r="N272">
        <f t="shared" si="32"/>
        <v>0.64629999999999999</v>
      </c>
    </row>
    <row r="273" spans="1:14" x14ac:dyDescent="0.3">
      <c r="A273" s="1">
        <v>26</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531</v>
      </c>
      <c r="C276" t="s">
        <v>4572</v>
      </c>
      <c r="D276" t="s">
        <v>2851</v>
      </c>
      <c r="E276" t="s">
        <v>4148</v>
      </c>
      <c r="F276" t="s">
        <v>4573</v>
      </c>
      <c r="G276" t="s">
        <v>4574</v>
      </c>
      <c r="I276" t="str">
        <f t="shared" si="27"/>
        <v>N/A</v>
      </c>
      <c r="J276">
        <f t="shared" si="28"/>
        <v>915170000</v>
      </c>
      <c r="K276">
        <f t="shared" si="29"/>
        <v>1160000000</v>
      </c>
      <c r="L276">
        <f t="shared" si="30"/>
        <v>1330000000</v>
      </c>
      <c r="M276">
        <f t="shared" si="31"/>
        <v>1380000000</v>
      </c>
      <c r="N276">
        <f t="shared" si="32"/>
        <v>741770000</v>
      </c>
    </row>
    <row r="277" spans="1:14" x14ac:dyDescent="0.3">
      <c r="A277" s="1">
        <v>30</v>
      </c>
      <c r="B277" t="s">
        <v>537</v>
      </c>
      <c r="C277" t="s">
        <v>4575</v>
      </c>
      <c r="D277" t="s">
        <v>4576</v>
      </c>
      <c r="E277" t="s">
        <v>4108</v>
      </c>
      <c r="F277" t="s">
        <v>4577</v>
      </c>
      <c r="G277" t="s">
        <v>3430</v>
      </c>
      <c r="I277" t="str">
        <f t="shared" si="27"/>
        <v>N/A</v>
      </c>
      <c r="J277">
        <f t="shared" si="28"/>
        <v>1720000000</v>
      </c>
      <c r="K277">
        <f t="shared" si="29"/>
        <v>1760000000</v>
      </c>
      <c r="L277">
        <f t="shared" si="30"/>
        <v>1850000000</v>
      </c>
      <c r="M277">
        <f t="shared" si="31"/>
        <v>1860000000</v>
      </c>
      <c r="N277">
        <f t="shared" si="32"/>
        <v>1820000000</v>
      </c>
    </row>
    <row r="278" spans="1:14" x14ac:dyDescent="0.3">
      <c r="A278" s="1">
        <v>31</v>
      </c>
      <c r="B278" t="s">
        <v>549</v>
      </c>
      <c r="C278" t="s">
        <v>4578</v>
      </c>
      <c r="D278" t="s">
        <v>4579</v>
      </c>
      <c r="E278" t="s">
        <v>4580</v>
      </c>
      <c r="F278" t="s">
        <v>4581</v>
      </c>
      <c r="G278" t="s">
        <v>4582</v>
      </c>
      <c r="I278" t="str">
        <f t="shared" si="27"/>
        <v>N/A</v>
      </c>
      <c r="J278" t="str">
        <f t="shared" si="28"/>
        <v>(649.55M)</v>
      </c>
      <c r="K278" t="str">
        <f t="shared" si="29"/>
        <v>(485.31M)</v>
      </c>
      <c r="L278" t="str">
        <f t="shared" si="30"/>
        <v>(326.41M)</v>
      </c>
      <c r="M278" t="str">
        <f t="shared" si="31"/>
        <v>(73.99M)</v>
      </c>
      <c r="N278">
        <f t="shared" si="32"/>
        <v>136900000</v>
      </c>
    </row>
    <row r="279" spans="1:14" x14ac:dyDescent="0.3">
      <c r="A279" s="1">
        <v>32</v>
      </c>
      <c r="B279" t="s">
        <v>555</v>
      </c>
      <c r="C279" t="s">
        <v>264</v>
      </c>
      <c r="D279" t="s">
        <v>264</v>
      </c>
      <c r="E279" t="s">
        <v>264</v>
      </c>
      <c r="F279" t="s">
        <v>264</v>
      </c>
      <c r="G279" t="s">
        <v>264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556</v>
      </c>
      <c r="C280" t="s">
        <v>4583</v>
      </c>
      <c r="D280" t="s">
        <v>4584</v>
      </c>
      <c r="E280" t="s">
        <v>4585</v>
      </c>
      <c r="F280" t="s">
        <v>4586</v>
      </c>
      <c r="G280" t="s">
        <v>4587</v>
      </c>
      <c r="I280" t="str">
        <f t="shared" si="27"/>
        <v>N/A</v>
      </c>
      <c r="J280">
        <f t="shared" si="28"/>
        <v>48650000</v>
      </c>
      <c r="K280">
        <f t="shared" si="29"/>
        <v>27180000</v>
      </c>
      <c r="L280">
        <f t="shared" si="30"/>
        <v>15710000</v>
      </c>
      <c r="M280" t="str">
        <f t="shared" si="31"/>
        <v>(9.57M)</v>
      </c>
      <c r="N280" t="str">
        <f t="shared" si="32"/>
        <v>(22.37M)</v>
      </c>
    </row>
    <row r="281" spans="1:14" x14ac:dyDescent="0.3">
      <c r="A281" s="1">
        <v>34</v>
      </c>
      <c r="B281" t="s">
        <v>557</v>
      </c>
      <c r="C281" t="s">
        <v>4588</v>
      </c>
      <c r="D281" t="s">
        <v>4589</v>
      </c>
      <c r="E281" t="s">
        <v>3489</v>
      </c>
      <c r="F281" t="s">
        <v>4590</v>
      </c>
      <c r="G281" t="s">
        <v>4591</v>
      </c>
      <c r="I281" t="str">
        <f t="shared" si="27"/>
        <v>N/A</v>
      </c>
      <c r="J281" t="str">
        <f t="shared" si="28"/>
        <v>526000</v>
      </c>
      <c r="K281" t="str">
        <f t="shared" si="29"/>
        <v>346000</v>
      </c>
      <c r="L281" t="str">
        <f t="shared" si="30"/>
        <v>41000</v>
      </c>
      <c r="M281" t="str">
        <f t="shared" si="31"/>
        <v>210000</v>
      </c>
      <c r="N281" t="str">
        <f t="shared" si="32"/>
        <v>926000</v>
      </c>
    </row>
    <row r="282" spans="1:14" x14ac:dyDescent="0.3">
      <c r="A282" s="1">
        <v>35</v>
      </c>
      <c r="B282" t="s">
        <v>558</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566</v>
      </c>
      <c r="C283" t="s">
        <v>4592</v>
      </c>
      <c r="D283" t="s">
        <v>4593</v>
      </c>
      <c r="E283" t="s">
        <v>4594</v>
      </c>
      <c r="F283" t="s">
        <v>4595</v>
      </c>
      <c r="G283" t="s">
        <v>4596</v>
      </c>
      <c r="I283" t="str">
        <f t="shared" si="27"/>
        <v>N/A</v>
      </c>
      <c r="J283" t="str">
        <f t="shared" si="28"/>
        <v>(200.79M)</v>
      </c>
      <c r="K283" t="str">
        <f t="shared" si="29"/>
        <v>(140.14M)</v>
      </c>
      <c r="L283" t="str">
        <f t="shared" si="30"/>
        <v>(203.79M)</v>
      </c>
      <c r="M283" t="str">
        <f t="shared" si="31"/>
        <v>(400.56M)</v>
      </c>
      <c r="N283" t="str">
        <f t="shared" si="32"/>
        <v>(1.19B)</v>
      </c>
    </row>
    <row r="284" spans="1:14" x14ac:dyDescent="0.3">
      <c r="A284" s="1">
        <v>37</v>
      </c>
      <c r="B284" t="s">
        <v>567</v>
      </c>
      <c r="C284" t="s">
        <v>4597</v>
      </c>
      <c r="D284" t="s">
        <v>4598</v>
      </c>
      <c r="E284" t="s">
        <v>4599</v>
      </c>
      <c r="F284" t="s">
        <v>4600</v>
      </c>
      <c r="G284" t="s">
        <v>4601</v>
      </c>
      <c r="I284" t="str">
        <f t="shared" si="27"/>
        <v>N/A</v>
      </c>
      <c r="J284">
        <f t="shared" si="28"/>
        <v>0.40020000000000006</v>
      </c>
      <c r="K284">
        <f t="shared" si="29"/>
        <v>0.47600000000000003</v>
      </c>
      <c r="L284">
        <f t="shared" si="30"/>
        <v>0.41549999999999998</v>
      </c>
      <c r="M284">
        <f t="shared" si="31"/>
        <v>0.58530000000000004</v>
      </c>
      <c r="N284">
        <f t="shared" si="32"/>
        <v>0.35369999999999996</v>
      </c>
    </row>
    <row r="285" spans="1:14" x14ac:dyDescent="0.3">
      <c r="A285" s="1">
        <v>38</v>
      </c>
      <c r="B285" t="s">
        <v>573</v>
      </c>
      <c r="C285" t="s">
        <v>4572</v>
      </c>
      <c r="D285" t="s">
        <v>2851</v>
      </c>
      <c r="E285" t="s">
        <v>4148</v>
      </c>
      <c r="F285" t="s">
        <v>4573</v>
      </c>
      <c r="G285" t="s">
        <v>4574</v>
      </c>
      <c r="I285" t="str">
        <f t="shared" si="27"/>
        <v>N/A</v>
      </c>
      <c r="J285">
        <f t="shared" si="28"/>
        <v>915170000</v>
      </c>
      <c r="K285">
        <f t="shared" si="29"/>
        <v>1160000000</v>
      </c>
      <c r="L285">
        <f t="shared" si="30"/>
        <v>1330000000</v>
      </c>
      <c r="M285">
        <f t="shared" si="31"/>
        <v>1380000000</v>
      </c>
      <c r="N285">
        <f t="shared" si="32"/>
        <v>741770000</v>
      </c>
    </row>
    <row r="286" spans="1:14" x14ac:dyDescent="0.3">
      <c r="A286" s="1">
        <v>39</v>
      </c>
      <c r="B286" t="s">
        <v>574</v>
      </c>
      <c r="C286" t="s">
        <v>4597</v>
      </c>
      <c r="D286" t="s">
        <v>4598</v>
      </c>
      <c r="E286" t="s">
        <v>4599</v>
      </c>
      <c r="F286" t="s">
        <v>4600</v>
      </c>
      <c r="G286" t="s">
        <v>4601</v>
      </c>
      <c r="I286" t="str">
        <f t="shared" si="27"/>
        <v>N/A</v>
      </c>
      <c r="J286">
        <f t="shared" si="28"/>
        <v>0.40020000000000006</v>
      </c>
      <c r="K286">
        <f t="shared" si="29"/>
        <v>0.47600000000000003</v>
      </c>
      <c r="L286">
        <f t="shared" si="30"/>
        <v>0.41549999999999998</v>
      </c>
      <c r="M286">
        <f t="shared" si="31"/>
        <v>0.58530000000000004</v>
      </c>
      <c r="N286">
        <f t="shared" si="32"/>
        <v>0.35369999999999996</v>
      </c>
    </row>
    <row r="287" spans="1:14" x14ac:dyDescent="0.3">
      <c r="A287" s="1">
        <v>40</v>
      </c>
      <c r="B287" t="s">
        <v>577</v>
      </c>
      <c r="C287" t="s">
        <v>264</v>
      </c>
      <c r="D287" t="s">
        <v>264</v>
      </c>
      <c r="E287" t="s">
        <v>264</v>
      </c>
      <c r="F287" t="s">
        <v>264</v>
      </c>
      <c r="G287" t="s">
        <v>264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583</v>
      </c>
      <c r="C288" t="s">
        <v>4572</v>
      </c>
      <c r="D288" t="s">
        <v>2851</v>
      </c>
      <c r="E288" t="s">
        <v>4148</v>
      </c>
      <c r="F288" t="s">
        <v>4573</v>
      </c>
      <c r="G288" t="s">
        <v>4574</v>
      </c>
      <c r="I288" t="str">
        <f t="shared" si="27"/>
        <v>N/A</v>
      </c>
      <c r="J288">
        <f t="shared" si="28"/>
        <v>915170000</v>
      </c>
      <c r="K288">
        <f t="shared" si="29"/>
        <v>1160000000</v>
      </c>
      <c r="L288">
        <f t="shared" si="30"/>
        <v>1330000000</v>
      </c>
      <c r="M288">
        <f t="shared" si="31"/>
        <v>1380000000</v>
      </c>
      <c r="N288">
        <f t="shared" si="32"/>
        <v>741770000</v>
      </c>
    </row>
    <row r="289" spans="1:14" x14ac:dyDescent="0.3">
      <c r="A289" s="1">
        <v>42</v>
      </c>
      <c r="B289" t="s">
        <v>589</v>
      </c>
      <c r="C289" t="s">
        <v>4474</v>
      </c>
      <c r="D289" t="s">
        <v>4475</v>
      </c>
      <c r="E289" t="s">
        <v>4476</v>
      </c>
      <c r="F289" t="s">
        <v>4477</v>
      </c>
      <c r="G289" t="s">
        <v>4478</v>
      </c>
      <c r="I289" t="str">
        <f t="shared" si="27"/>
        <v>N/A</v>
      </c>
      <c r="J289">
        <f t="shared" si="28"/>
        <v>2290000000</v>
      </c>
      <c r="K289">
        <f t="shared" si="29"/>
        <v>2430000000</v>
      </c>
      <c r="L289">
        <f t="shared" si="30"/>
        <v>3210000000</v>
      </c>
      <c r="M289">
        <f t="shared" si="31"/>
        <v>2350000000</v>
      </c>
      <c r="N289">
        <f t="shared" si="32"/>
        <v>2100000000</v>
      </c>
    </row>
    <row r="290" spans="1:14" x14ac:dyDescent="0.3">
      <c r="I290" t="str">
        <f t="shared" si="27"/>
        <v>N/A</v>
      </c>
      <c r="J290">
        <f t="shared" si="28"/>
        <v>0</v>
      </c>
      <c r="K290">
        <f t="shared" si="29"/>
        <v>0</v>
      </c>
      <c r="L290">
        <f t="shared" si="30"/>
        <v>0</v>
      </c>
      <c r="M290">
        <f t="shared" si="31"/>
        <v>0</v>
      </c>
      <c r="N290">
        <f t="shared" si="32"/>
        <v>0</v>
      </c>
    </row>
    <row r="291" spans="1:14" x14ac:dyDescent="0.3">
      <c r="B291" s="1" t="s">
        <v>250</v>
      </c>
      <c r="C291" s="1" t="s">
        <v>251</v>
      </c>
      <c r="D291" s="1" t="s">
        <v>252</v>
      </c>
      <c r="E291" s="1" t="s">
        <v>253</v>
      </c>
      <c r="F291" s="1" t="s">
        <v>254</v>
      </c>
      <c r="G291" s="1" t="s">
        <v>255</v>
      </c>
      <c r="H291" s="1" t="s">
        <v>256</v>
      </c>
      <c r="I291" t="str">
        <f t="shared" si="27"/>
        <v>pos_trend</v>
      </c>
      <c r="J291" t="str">
        <f t="shared" si="28"/>
        <v>2012</v>
      </c>
      <c r="K291" t="str">
        <f t="shared" si="29"/>
        <v>2013</v>
      </c>
      <c r="L291" t="str">
        <f t="shared" si="30"/>
        <v>2014</v>
      </c>
      <c r="M291" t="str">
        <f t="shared" si="31"/>
        <v>2015</v>
      </c>
      <c r="N291" t="str">
        <f t="shared" si="32"/>
        <v>2016</v>
      </c>
    </row>
    <row r="292" spans="1:14" x14ac:dyDescent="0.3">
      <c r="A292" s="1">
        <v>0</v>
      </c>
      <c r="B292" t="s">
        <v>4602</v>
      </c>
      <c r="C292" t="s">
        <v>4278</v>
      </c>
      <c r="D292" t="s">
        <v>4279</v>
      </c>
      <c r="E292" t="s">
        <v>4280</v>
      </c>
      <c r="F292" t="s">
        <v>4281</v>
      </c>
      <c r="G292" t="s">
        <v>4282</v>
      </c>
      <c r="I292" t="str">
        <f t="shared" si="27"/>
        <v>N/A</v>
      </c>
      <c r="J292">
        <f t="shared" si="28"/>
        <v>439950000</v>
      </c>
      <c r="K292">
        <f t="shared" si="29"/>
        <v>164240000</v>
      </c>
      <c r="L292">
        <f t="shared" si="30"/>
        <v>158900000</v>
      </c>
      <c r="M292">
        <f t="shared" si="31"/>
        <v>252420000</v>
      </c>
      <c r="N292">
        <f t="shared" si="32"/>
        <v>203090000</v>
      </c>
    </row>
    <row r="293" spans="1:14" x14ac:dyDescent="0.3">
      <c r="A293" s="1">
        <v>1</v>
      </c>
      <c r="B293" t="s">
        <v>353</v>
      </c>
      <c r="C293" t="s">
        <v>264</v>
      </c>
      <c r="D293" t="s">
        <v>4283</v>
      </c>
      <c r="E293" t="s">
        <v>4284</v>
      </c>
      <c r="F293" t="s">
        <v>4285</v>
      </c>
      <c r="G293" t="s">
        <v>4286</v>
      </c>
      <c r="I293" t="str">
        <f t="shared" si="27"/>
        <v>N/A</v>
      </c>
      <c r="J293" t="str">
        <f t="shared" si="28"/>
        <v>N/A</v>
      </c>
      <c r="K293">
        <f t="shared" si="29"/>
        <v>-0.62670000000000003</v>
      </c>
      <c r="L293">
        <f t="shared" si="30"/>
        <v>-3.2500000000000001E-2</v>
      </c>
      <c r="M293">
        <f t="shared" si="31"/>
        <v>0.58850000000000002</v>
      </c>
      <c r="N293">
        <f t="shared" si="32"/>
        <v>-0.19539999999999999</v>
      </c>
    </row>
    <row r="294" spans="1:14" x14ac:dyDescent="0.3">
      <c r="A294" s="1">
        <v>2</v>
      </c>
      <c r="B294" t="s">
        <v>4603</v>
      </c>
      <c r="C294" t="s">
        <v>4166</v>
      </c>
      <c r="D294" t="s">
        <v>4167</v>
      </c>
      <c r="E294" t="s">
        <v>4168</v>
      </c>
      <c r="F294" t="s">
        <v>4169</v>
      </c>
      <c r="G294" t="s">
        <v>4170</v>
      </c>
      <c r="I294" t="str">
        <f t="shared" si="27"/>
        <v>pos_trend</v>
      </c>
      <c r="J294">
        <f t="shared" si="28"/>
        <v>89220000</v>
      </c>
      <c r="K294">
        <f t="shared" si="29"/>
        <v>98310000</v>
      </c>
      <c r="L294">
        <f t="shared" si="30"/>
        <v>115630000</v>
      </c>
      <c r="M294">
        <f t="shared" si="31"/>
        <v>118170000</v>
      </c>
      <c r="N294">
        <f t="shared" si="32"/>
        <v>119590000</v>
      </c>
    </row>
    <row r="295" spans="1:14" x14ac:dyDescent="0.3">
      <c r="A295" s="1">
        <v>3</v>
      </c>
      <c r="B295" t="s">
        <v>4604</v>
      </c>
      <c r="C295" t="s">
        <v>4172</v>
      </c>
      <c r="D295" t="s">
        <v>4173</v>
      </c>
      <c r="E295" t="s">
        <v>4174</v>
      </c>
      <c r="F295" t="s">
        <v>4175</v>
      </c>
      <c r="G295" t="s">
        <v>4176</v>
      </c>
      <c r="I295" t="str">
        <f t="shared" si="27"/>
        <v>N/A</v>
      </c>
      <c r="J295">
        <f t="shared" si="28"/>
        <v>60600000</v>
      </c>
      <c r="K295">
        <f t="shared" si="29"/>
        <v>54870000</v>
      </c>
      <c r="L295">
        <f t="shared" si="30"/>
        <v>54710000</v>
      </c>
      <c r="M295">
        <f t="shared" si="31"/>
        <v>53920000</v>
      </c>
      <c r="N295">
        <f t="shared" si="32"/>
        <v>59110000</v>
      </c>
    </row>
    <row r="296" spans="1:14" x14ac:dyDescent="0.3">
      <c r="A296" s="1">
        <v>4</v>
      </c>
      <c r="B296" t="s">
        <v>4605</v>
      </c>
      <c r="C296" t="s">
        <v>4178</v>
      </c>
      <c r="D296" t="s">
        <v>4179</v>
      </c>
      <c r="E296" t="s">
        <v>4180</v>
      </c>
      <c r="F296" t="s">
        <v>4181</v>
      </c>
      <c r="G296" t="s">
        <v>4182</v>
      </c>
      <c r="I296" t="str">
        <f t="shared" si="27"/>
        <v>N/A</v>
      </c>
      <c r="J296">
        <f t="shared" si="28"/>
        <v>28620000</v>
      </c>
      <c r="K296">
        <f t="shared" si="29"/>
        <v>43440000</v>
      </c>
      <c r="L296">
        <f t="shared" si="30"/>
        <v>60920000</v>
      </c>
      <c r="M296">
        <f t="shared" si="31"/>
        <v>64250000</v>
      </c>
      <c r="N296">
        <f t="shared" si="32"/>
        <v>60480000</v>
      </c>
    </row>
    <row r="297" spans="1:14" x14ac:dyDescent="0.3">
      <c r="A297" s="1">
        <v>5</v>
      </c>
      <c r="B297" t="s">
        <v>4606</v>
      </c>
      <c r="C297" t="s">
        <v>4607</v>
      </c>
      <c r="D297" t="s">
        <v>3953</v>
      </c>
      <c r="E297" t="s">
        <v>4608</v>
      </c>
      <c r="F297" t="s">
        <v>4609</v>
      </c>
      <c r="G297" t="s">
        <v>4610</v>
      </c>
      <c r="I297" t="str">
        <f t="shared" si="27"/>
        <v>N/A</v>
      </c>
      <c r="J297" t="str">
        <f t="shared" si="28"/>
        <v>(240.42M)</v>
      </c>
      <c r="K297" t="str">
        <f t="shared" si="29"/>
        <v>(2.37M)</v>
      </c>
      <c r="L297">
        <f t="shared" si="30"/>
        <v>12480000</v>
      </c>
      <c r="M297" t="str">
        <f t="shared" si="31"/>
        <v>(13.15M)</v>
      </c>
      <c r="N297" t="str">
        <f t="shared" si="32"/>
        <v>(4.87M)</v>
      </c>
    </row>
    <row r="298" spans="1:14" x14ac:dyDescent="0.3">
      <c r="A298" s="1">
        <v>6</v>
      </c>
      <c r="B298" t="s">
        <v>504</v>
      </c>
      <c r="C298" t="s">
        <v>4607</v>
      </c>
      <c r="D298" t="s">
        <v>3953</v>
      </c>
      <c r="E298" t="s">
        <v>4608</v>
      </c>
      <c r="F298" t="s">
        <v>4609</v>
      </c>
      <c r="G298" t="s">
        <v>4610</v>
      </c>
      <c r="I298" t="str">
        <f t="shared" si="27"/>
        <v>N/A</v>
      </c>
      <c r="J298" t="str">
        <f t="shared" si="28"/>
        <v>(240.42M)</v>
      </c>
      <c r="K298" t="str">
        <f t="shared" si="29"/>
        <v>(2.37M)</v>
      </c>
      <c r="L298">
        <f t="shared" si="30"/>
        <v>12480000</v>
      </c>
      <c r="M298" t="str">
        <f t="shared" si="31"/>
        <v>(13.15M)</v>
      </c>
      <c r="N298" t="str">
        <f t="shared" si="32"/>
        <v>(4.87M)</v>
      </c>
    </row>
    <row r="299" spans="1:14" x14ac:dyDescent="0.3">
      <c r="A299" s="1">
        <v>7</v>
      </c>
      <c r="B299" t="s">
        <v>4611</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677</v>
      </c>
      <c r="C300" t="s">
        <v>4612</v>
      </c>
      <c r="D300" t="s">
        <v>4613</v>
      </c>
      <c r="E300" t="s">
        <v>4614</v>
      </c>
      <c r="F300" t="s">
        <v>4615</v>
      </c>
      <c r="G300" t="s">
        <v>4616</v>
      </c>
      <c r="I300" t="str">
        <f t="shared" si="27"/>
        <v>N/A</v>
      </c>
      <c r="J300">
        <f t="shared" si="28"/>
        <v>68280000</v>
      </c>
      <c r="K300">
        <f t="shared" si="29"/>
        <v>90290000</v>
      </c>
      <c r="L300">
        <f t="shared" si="30"/>
        <v>106470000</v>
      </c>
      <c r="M300">
        <f t="shared" si="31"/>
        <v>100270000</v>
      </c>
      <c r="N300">
        <f t="shared" si="32"/>
        <v>108670000</v>
      </c>
    </row>
    <row r="301" spans="1:14" x14ac:dyDescent="0.3">
      <c r="A301" s="1">
        <v>9</v>
      </c>
      <c r="B301" t="s">
        <v>4617</v>
      </c>
      <c r="C301" t="s">
        <v>4618</v>
      </c>
      <c r="D301" t="s">
        <v>4619</v>
      </c>
      <c r="E301" t="s">
        <v>4620</v>
      </c>
      <c r="F301" t="s">
        <v>4621</v>
      </c>
      <c r="G301" t="s">
        <v>4622</v>
      </c>
      <c r="I301" t="str">
        <f t="shared" si="27"/>
        <v>N/A</v>
      </c>
      <c r="J301">
        <f t="shared" si="28"/>
        <v>357030000</v>
      </c>
      <c r="K301">
        <f t="shared" si="29"/>
        <v>350480000</v>
      </c>
      <c r="L301">
        <f t="shared" si="30"/>
        <v>393480000</v>
      </c>
      <c r="M301">
        <f t="shared" si="31"/>
        <v>457700000</v>
      </c>
      <c r="N301">
        <f t="shared" si="32"/>
        <v>426470000</v>
      </c>
    </row>
    <row r="302" spans="1:14" x14ac:dyDescent="0.3">
      <c r="A302" s="1">
        <v>10</v>
      </c>
      <c r="B302" t="s">
        <v>4623</v>
      </c>
      <c r="C302" t="s">
        <v>264</v>
      </c>
      <c r="D302" t="s">
        <v>264</v>
      </c>
      <c r="E302" t="s">
        <v>264</v>
      </c>
      <c r="F302" t="s">
        <v>264</v>
      </c>
      <c r="G302" t="s">
        <v>264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4624</v>
      </c>
      <c r="C303" t="s">
        <v>4625</v>
      </c>
      <c r="D303" t="s">
        <v>4626</v>
      </c>
      <c r="E303" t="s">
        <v>4627</v>
      </c>
      <c r="F303" t="s">
        <v>4628</v>
      </c>
      <c r="G303" t="s">
        <v>4629</v>
      </c>
      <c r="I303" t="str">
        <f t="shared" si="27"/>
        <v>N/A</v>
      </c>
      <c r="J303" t="str">
        <f t="shared" si="28"/>
        <v>(41.03M)</v>
      </c>
      <c r="K303">
        <f t="shared" si="29"/>
        <v>17130000</v>
      </c>
      <c r="L303" t="str">
        <f t="shared" si="30"/>
        <v>(76.76M)</v>
      </c>
      <c r="M303" t="str">
        <f t="shared" si="31"/>
        <v>(79.5M)</v>
      </c>
      <c r="N303">
        <f t="shared" si="32"/>
        <v>18410000</v>
      </c>
    </row>
    <row r="304" spans="1:14" x14ac:dyDescent="0.3">
      <c r="A304" s="1">
        <v>12</v>
      </c>
      <c r="B304" t="s">
        <v>4630</v>
      </c>
      <c r="C304" t="s">
        <v>4631</v>
      </c>
      <c r="D304" t="s">
        <v>4632</v>
      </c>
      <c r="E304" t="s">
        <v>4633</v>
      </c>
      <c r="F304" t="s">
        <v>4634</v>
      </c>
      <c r="G304" t="s">
        <v>4635</v>
      </c>
      <c r="I304" t="str">
        <f t="shared" si="27"/>
        <v>N/A</v>
      </c>
      <c r="J304">
        <f t="shared" si="28"/>
        <v>45630000</v>
      </c>
      <c r="K304" t="str">
        <f t="shared" si="29"/>
        <v>(3.61M)</v>
      </c>
      <c r="L304" t="str">
        <f t="shared" si="30"/>
        <v>(17.93M)</v>
      </c>
      <c r="M304" t="str">
        <f t="shared" si="31"/>
        <v>(44.73M)</v>
      </c>
      <c r="N304" t="str">
        <f t="shared" si="32"/>
        <v>(3.3M)</v>
      </c>
    </row>
    <row r="305" spans="1:14" x14ac:dyDescent="0.3">
      <c r="A305" s="1">
        <v>13</v>
      </c>
      <c r="B305" t="s">
        <v>4487</v>
      </c>
      <c r="C305" t="s">
        <v>4636</v>
      </c>
      <c r="D305" t="s">
        <v>4637</v>
      </c>
      <c r="E305" t="s">
        <v>166</v>
      </c>
      <c r="F305" t="s">
        <v>622</v>
      </c>
      <c r="G305" t="s">
        <v>578</v>
      </c>
      <c r="I305" t="str">
        <f t="shared" si="27"/>
        <v>N/A</v>
      </c>
      <c r="J305">
        <f t="shared" si="28"/>
        <v>17520000</v>
      </c>
      <c r="K305">
        <f t="shared" si="29"/>
        <v>41730000</v>
      </c>
      <c r="L305">
        <f t="shared" si="30"/>
        <v>3860000</v>
      </c>
      <c r="M305">
        <f t="shared" si="31"/>
        <v>15320000</v>
      </c>
      <c r="N305">
        <f t="shared" si="32"/>
        <v>2660000</v>
      </c>
    </row>
    <row r="306" spans="1:14" x14ac:dyDescent="0.3">
      <c r="A306" s="1">
        <v>14</v>
      </c>
      <c r="B306" t="s">
        <v>4638</v>
      </c>
      <c r="C306" t="s">
        <v>4639</v>
      </c>
      <c r="D306" t="s">
        <v>4640</v>
      </c>
      <c r="E306" t="s">
        <v>4641</v>
      </c>
      <c r="F306" t="s">
        <v>4642</v>
      </c>
      <c r="G306" t="s">
        <v>1504</v>
      </c>
      <c r="I306" t="str">
        <f t="shared" si="27"/>
        <v>N/A</v>
      </c>
      <c r="J306" t="str">
        <f t="shared" si="28"/>
        <v>(109.43M)</v>
      </c>
      <c r="K306" t="str">
        <f t="shared" si="29"/>
        <v>(6.39M)</v>
      </c>
      <c r="L306" t="str">
        <f t="shared" si="30"/>
        <v>(50.98M)</v>
      </c>
      <c r="M306" t="str">
        <f t="shared" si="31"/>
        <v>(48.97M)</v>
      </c>
      <c r="N306">
        <f t="shared" si="32"/>
        <v>14120000</v>
      </c>
    </row>
    <row r="307" spans="1:14" x14ac:dyDescent="0.3">
      <c r="A307" s="1">
        <v>15</v>
      </c>
      <c r="B307" t="s">
        <v>4643</v>
      </c>
      <c r="C307" t="s">
        <v>4644</v>
      </c>
      <c r="D307" t="s">
        <v>4645</v>
      </c>
      <c r="E307" t="s">
        <v>4646</v>
      </c>
      <c r="F307" t="s">
        <v>4647</v>
      </c>
      <c r="G307" t="s">
        <v>4648</v>
      </c>
      <c r="I307" t="str">
        <f t="shared" si="27"/>
        <v>N/A</v>
      </c>
      <c r="J307">
        <f t="shared" si="28"/>
        <v>315990000</v>
      </c>
      <c r="K307">
        <f t="shared" si="29"/>
        <v>367610000</v>
      </c>
      <c r="L307">
        <f t="shared" si="30"/>
        <v>316720000</v>
      </c>
      <c r="M307">
        <f t="shared" si="31"/>
        <v>378200000</v>
      </c>
      <c r="N307">
        <f t="shared" si="32"/>
        <v>444880000</v>
      </c>
    </row>
    <row r="308" spans="1:14" x14ac:dyDescent="0.3">
      <c r="A308" s="1">
        <v>16</v>
      </c>
      <c r="B308" t="s">
        <v>4649</v>
      </c>
      <c r="C308" t="s">
        <v>264</v>
      </c>
      <c r="D308" t="s">
        <v>4650</v>
      </c>
      <c r="E308" t="s">
        <v>4651</v>
      </c>
      <c r="F308" t="s">
        <v>4652</v>
      </c>
      <c r="G308" t="s">
        <v>4653</v>
      </c>
      <c r="I308" t="str">
        <f t="shared" si="27"/>
        <v>N/A</v>
      </c>
      <c r="J308" t="str">
        <f t="shared" si="28"/>
        <v>N/A</v>
      </c>
      <c r="K308">
        <f t="shared" si="29"/>
        <v>0.16329999999999997</v>
      </c>
      <c r="L308">
        <f t="shared" si="30"/>
        <v>-0.1384</v>
      </c>
      <c r="M308">
        <f t="shared" si="31"/>
        <v>0.19409999999999999</v>
      </c>
      <c r="N308">
        <f t="shared" si="32"/>
        <v>0.17629999999999998</v>
      </c>
    </row>
    <row r="309" spans="1:14" x14ac:dyDescent="0.3">
      <c r="A309" s="1">
        <v>17</v>
      </c>
      <c r="B309" t="s">
        <v>4654</v>
      </c>
      <c r="C309" t="s">
        <v>1001</v>
      </c>
      <c r="D309" t="s">
        <v>4655</v>
      </c>
      <c r="E309" t="s">
        <v>4656</v>
      </c>
      <c r="F309" t="s">
        <v>4657</v>
      </c>
      <c r="G309" t="s">
        <v>4658</v>
      </c>
      <c r="I309" t="str">
        <f t="shared" si="27"/>
        <v>N/A</v>
      </c>
      <c r="J309">
        <f t="shared" si="28"/>
        <v>0.2382</v>
      </c>
      <c r="K309">
        <f t="shared" si="29"/>
        <v>0.25180000000000002</v>
      </c>
      <c r="L309">
        <f t="shared" si="30"/>
        <v>0.20030000000000001</v>
      </c>
      <c r="M309">
        <f t="shared" si="31"/>
        <v>0.22219999999999998</v>
      </c>
      <c r="N309">
        <f t="shared" si="32"/>
        <v>0.245</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590</v>
      </c>
      <c r="C312" t="s">
        <v>4659</v>
      </c>
      <c r="D312" t="s">
        <v>4660</v>
      </c>
      <c r="E312" t="s">
        <v>4661</v>
      </c>
      <c r="F312" t="s">
        <v>4662</v>
      </c>
      <c r="G312" t="s">
        <v>4663</v>
      </c>
      <c r="I312" t="str">
        <f t="shared" si="27"/>
        <v>N/A</v>
      </c>
      <c r="J312" t="str">
        <f t="shared" si="28"/>
        <v>(35.97M)</v>
      </c>
      <c r="K312" t="str">
        <f t="shared" si="29"/>
        <v>(44.93M)</v>
      </c>
      <c r="L312" t="str">
        <f t="shared" si="30"/>
        <v>(39.81M)</v>
      </c>
      <c r="M312" t="str">
        <f t="shared" si="31"/>
        <v>(44.81M)</v>
      </c>
      <c r="N312" t="str">
        <f t="shared" si="32"/>
        <v>(53.71M)</v>
      </c>
    </row>
    <row r="313" spans="1:14" x14ac:dyDescent="0.3">
      <c r="A313" s="1">
        <v>1</v>
      </c>
      <c r="B313" t="s">
        <v>596</v>
      </c>
      <c r="C313" t="s">
        <v>4659</v>
      </c>
      <c r="D313" t="s">
        <v>4660</v>
      </c>
      <c r="E313" t="s">
        <v>4661</v>
      </c>
      <c r="F313" t="s">
        <v>4662</v>
      </c>
      <c r="G313" t="s">
        <v>4663</v>
      </c>
      <c r="I313" t="str">
        <f t="shared" si="27"/>
        <v>N/A</v>
      </c>
      <c r="J313" t="str">
        <f t="shared" si="28"/>
        <v>(35.97M)</v>
      </c>
      <c r="K313" t="str">
        <f t="shared" si="29"/>
        <v>(44.93M)</v>
      </c>
      <c r="L313" t="str">
        <f t="shared" si="30"/>
        <v>(39.81M)</v>
      </c>
      <c r="M313" t="str">
        <f t="shared" si="31"/>
        <v>(44.81M)</v>
      </c>
      <c r="N313" t="str">
        <f t="shared" si="32"/>
        <v>(53.71M)</v>
      </c>
    </row>
    <row r="314" spans="1:14" x14ac:dyDescent="0.3">
      <c r="A314" s="1">
        <v>2</v>
      </c>
      <c r="B314" t="s">
        <v>601</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606</v>
      </c>
      <c r="C315" t="s">
        <v>264</v>
      </c>
      <c r="D315" t="s">
        <v>4664</v>
      </c>
      <c r="E315" t="s">
        <v>4665</v>
      </c>
      <c r="F315" t="s">
        <v>4666</v>
      </c>
      <c r="G315" t="s">
        <v>4667</v>
      </c>
      <c r="I315" t="str">
        <f t="shared" si="27"/>
        <v>N/A</v>
      </c>
      <c r="J315" t="str">
        <f t="shared" si="28"/>
        <v>N/A</v>
      </c>
      <c r="K315">
        <f t="shared" si="29"/>
        <v>-0.24920000000000003</v>
      </c>
      <c r="L315">
        <f t="shared" si="30"/>
        <v>0.1139</v>
      </c>
      <c r="M315">
        <f t="shared" si="31"/>
        <v>-0.1255</v>
      </c>
      <c r="N315">
        <f t="shared" si="32"/>
        <v>-0.19870000000000002</v>
      </c>
    </row>
    <row r="316" spans="1:14" x14ac:dyDescent="0.3">
      <c r="A316" s="1">
        <v>4</v>
      </c>
      <c r="B316" t="s">
        <v>4668</v>
      </c>
      <c r="C316" t="s">
        <v>2608</v>
      </c>
      <c r="D316" t="s">
        <v>4669</v>
      </c>
      <c r="E316" t="s">
        <v>4670</v>
      </c>
      <c r="F316" t="s">
        <v>4671</v>
      </c>
      <c r="G316" t="s">
        <v>4672</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-2.7099999999999999E-2</v>
      </c>
      <c r="K316">
        <f t="shared" ref="K316:K379" si="35">IF(TRIM(D316)="-", "N/A", IF(RIGHT(D316,1)="M",1000000*VALUE(LEFT(D316,LEN(D316)-1)),IF(RIGHT(D316,1)="B",1000000000*VALUE(LEFT(D316,LEN(D316)-1)),IF(RIGHT(D316,1)="%",0.01*VALUE(LEFT(D316,LEN(D316)-1)),D316))))</f>
        <v>-3.0800000000000001E-2</v>
      </c>
      <c r="L316">
        <f t="shared" ref="L316:L379" si="36">IF(TRIM(E316)="-", "N/A", IF(RIGHT(E316,1)="M",1000000*VALUE(LEFT(E316,LEN(E316)-1)),IF(RIGHT(E316,1)="B",1000000000*VALUE(LEFT(E316,LEN(E316)-1)),IF(RIGHT(E316,1)="%",0.01*VALUE(LEFT(E316,LEN(E316)-1)),E316))))</f>
        <v>-2.52E-2</v>
      </c>
      <c r="M316">
        <f t="shared" ref="M316:M379" si="37">IF(TRIM(F316)="-", "N/A", IF(RIGHT(F316,1)="M",1000000*VALUE(LEFT(F316,LEN(F316)-1)),IF(RIGHT(F316,1)="B",1000000000*VALUE(LEFT(F316,LEN(F316)-1)),IF(RIGHT(F316,1)="%",0.01*VALUE(LEFT(F316,LEN(F316)-1)),F316))))</f>
        <v>-2.63E-2</v>
      </c>
      <c r="N316">
        <f t="shared" ref="N316:N379" si="38">IF(TRIM(G316)="-", "N/A", IF(RIGHT(G316,1)="M",1000000*VALUE(LEFT(G316,LEN(G316)-1)),IF(RIGHT(G316,1)="B",1000000000*VALUE(LEFT(G316,LEN(G316)-1)),IF(RIGHT(G316,1)="%",0.01*VALUE(LEFT(G316,LEN(G316)-1)),G316))))</f>
        <v>-2.9600000000000001E-2</v>
      </c>
    </row>
    <row r="317" spans="1:14" x14ac:dyDescent="0.3">
      <c r="A317" s="1">
        <v>5</v>
      </c>
      <c r="B317" t="s">
        <v>611</v>
      </c>
      <c r="C317" t="s">
        <v>264</v>
      </c>
      <c r="D317" t="s">
        <v>264</v>
      </c>
      <c r="E317" t="s">
        <v>264</v>
      </c>
      <c r="F317" t="s">
        <v>264</v>
      </c>
      <c r="G317" t="s">
        <v>4673</v>
      </c>
      <c r="I317" t="str">
        <f t="shared" si="33"/>
        <v>N/A</v>
      </c>
      <c r="J317" t="str">
        <f t="shared" si="34"/>
        <v>N/A</v>
      </c>
      <c r="K317" t="str">
        <f t="shared" si="35"/>
        <v>N/A</v>
      </c>
      <c r="L317" t="str">
        <f t="shared" si="36"/>
        <v>N/A</v>
      </c>
      <c r="M317" t="str">
        <f t="shared" si="37"/>
        <v>N/A</v>
      </c>
      <c r="N317" t="str">
        <f t="shared" si="38"/>
        <v>(41.63M)</v>
      </c>
    </row>
    <row r="318" spans="1:14" x14ac:dyDescent="0.3">
      <c r="A318" s="1">
        <v>6</v>
      </c>
      <c r="B318" t="s">
        <v>612</v>
      </c>
      <c r="C318" t="s">
        <v>264</v>
      </c>
      <c r="D318" t="s">
        <v>264</v>
      </c>
      <c r="E318" t="s">
        <v>264</v>
      </c>
      <c r="F318" t="s">
        <v>264</v>
      </c>
      <c r="G318" t="s">
        <v>4674</v>
      </c>
      <c r="I318" t="str">
        <f t="shared" si="33"/>
        <v>N/A</v>
      </c>
      <c r="J318" t="str">
        <f t="shared" si="34"/>
        <v>N/A</v>
      </c>
      <c r="K318" t="str">
        <f t="shared" si="35"/>
        <v>N/A</v>
      </c>
      <c r="L318" t="str">
        <f t="shared" si="36"/>
        <v>N/A</v>
      </c>
      <c r="M318" t="str">
        <f t="shared" si="37"/>
        <v>N/A</v>
      </c>
      <c r="N318" t="str">
        <f t="shared" si="38"/>
        <v>923000</v>
      </c>
    </row>
    <row r="319" spans="1:14" x14ac:dyDescent="0.3">
      <c r="A319" s="1">
        <v>7</v>
      </c>
      <c r="B319" t="s">
        <v>615</v>
      </c>
      <c r="C319" t="s">
        <v>4675</v>
      </c>
      <c r="D319" t="s">
        <v>4676</v>
      </c>
      <c r="E319" t="s">
        <v>4677</v>
      </c>
      <c r="F319" t="s">
        <v>4678</v>
      </c>
      <c r="G319" t="s">
        <v>4679</v>
      </c>
      <c r="I319" t="str">
        <f t="shared" si="33"/>
        <v>N/A</v>
      </c>
      <c r="J319" t="str">
        <f t="shared" si="34"/>
        <v>(98.84M)</v>
      </c>
      <c r="K319">
        <f t="shared" si="35"/>
        <v>10860000</v>
      </c>
      <c r="L319">
        <f t="shared" si="36"/>
        <v>8920000</v>
      </c>
      <c r="M319" t="str">
        <f t="shared" si="37"/>
        <v>304000</v>
      </c>
      <c r="N319">
        <f t="shared" si="38"/>
        <v>95770000</v>
      </c>
    </row>
    <row r="320" spans="1:14" x14ac:dyDescent="0.3">
      <c r="A320" s="1">
        <v>8</v>
      </c>
      <c r="B320" t="s">
        <v>619</v>
      </c>
      <c r="C320" t="s">
        <v>4680</v>
      </c>
      <c r="D320" t="s">
        <v>4681</v>
      </c>
      <c r="E320" t="s">
        <v>4682</v>
      </c>
      <c r="F320" t="s">
        <v>4683</v>
      </c>
      <c r="G320" t="s">
        <v>4684</v>
      </c>
      <c r="I320" t="str">
        <f t="shared" si="33"/>
        <v>N/A</v>
      </c>
      <c r="J320" t="str">
        <f t="shared" si="34"/>
        <v>(121.4M)</v>
      </c>
      <c r="K320" t="str">
        <f t="shared" si="35"/>
        <v>(111.7M)</v>
      </c>
      <c r="L320" t="str">
        <f t="shared" si="36"/>
        <v>(124.17M)</v>
      </c>
      <c r="M320" t="str">
        <f t="shared" si="37"/>
        <v>(96.53M)</v>
      </c>
      <c r="N320" t="str">
        <f t="shared" si="38"/>
        <v>(20.53M)</v>
      </c>
    </row>
    <row r="321" spans="1:14" x14ac:dyDescent="0.3">
      <c r="A321" s="1">
        <v>9</v>
      </c>
      <c r="B321" t="s">
        <v>621</v>
      </c>
      <c r="C321" t="s">
        <v>4685</v>
      </c>
      <c r="D321" t="s">
        <v>4686</v>
      </c>
      <c r="E321" t="s">
        <v>4687</v>
      </c>
      <c r="F321" t="s">
        <v>4688</v>
      </c>
      <c r="G321" t="s">
        <v>4689</v>
      </c>
      <c r="I321" t="str">
        <f t="shared" si="33"/>
        <v>N/A</v>
      </c>
      <c r="J321">
        <f t="shared" si="34"/>
        <v>22560000</v>
      </c>
      <c r="K321">
        <f t="shared" si="35"/>
        <v>122560000</v>
      </c>
      <c r="L321">
        <f t="shared" si="36"/>
        <v>133080000.00000001</v>
      </c>
      <c r="M321">
        <f t="shared" si="37"/>
        <v>96840000</v>
      </c>
      <c r="N321">
        <f t="shared" si="38"/>
        <v>116300000</v>
      </c>
    </row>
    <row r="322" spans="1:14" x14ac:dyDescent="0.3">
      <c r="A322" s="1">
        <v>10</v>
      </c>
      <c r="B322" t="s">
        <v>623</v>
      </c>
      <c r="C322" t="s">
        <v>4690</v>
      </c>
      <c r="D322" t="s">
        <v>4691</v>
      </c>
      <c r="E322" t="s">
        <v>4692</v>
      </c>
      <c r="F322" t="s">
        <v>264</v>
      </c>
      <c r="G322" t="s">
        <v>264</v>
      </c>
      <c r="I322" t="str">
        <f t="shared" si="33"/>
        <v>N/A</v>
      </c>
      <c r="J322" t="str">
        <f t="shared" si="34"/>
        <v>(66.43M)</v>
      </c>
      <c r="K322" t="str">
        <f t="shared" si="35"/>
        <v>(392.83M)</v>
      </c>
      <c r="L322" t="str">
        <f t="shared" si="36"/>
        <v>(167.12M)</v>
      </c>
      <c r="M322" t="str">
        <f t="shared" si="37"/>
        <v>N/A</v>
      </c>
      <c r="N322" t="str">
        <f t="shared" si="38"/>
        <v>N/A</v>
      </c>
    </row>
    <row r="323" spans="1:14" x14ac:dyDescent="0.3">
      <c r="A323" s="1">
        <v>11</v>
      </c>
      <c r="B323" t="s">
        <v>624</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627</v>
      </c>
      <c r="C324" t="s">
        <v>4693</v>
      </c>
      <c r="D324" t="s">
        <v>4694</v>
      </c>
      <c r="E324" t="s">
        <v>4695</v>
      </c>
      <c r="F324" t="s">
        <v>4696</v>
      </c>
      <c r="G324" t="s">
        <v>3166</v>
      </c>
      <c r="I324" t="str">
        <f t="shared" si="33"/>
        <v>N/A</v>
      </c>
      <c r="J324" t="str">
        <f t="shared" si="34"/>
        <v>(201.24M)</v>
      </c>
      <c r="K324" t="str">
        <f t="shared" si="35"/>
        <v>(426.9M)</v>
      </c>
      <c r="L324" t="str">
        <f t="shared" si="36"/>
        <v>(198.02M)</v>
      </c>
      <c r="M324" t="str">
        <f t="shared" si="37"/>
        <v>(44.5M)</v>
      </c>
      <c r="N324">
        <f t="shared" si="38"/>
        <v>1360000</v>
      </c>
    </row>
    <row r="325" spans="1:14" x14ac:dyDescent="0.3">
      <c r="A325" s="1">
        <v>13</v>
      </c>
      <c r="B325" t="s">
        <v>2292</v>
      </c>
      <c r="C325" t="s">
        <v>264</v>
      </c>
      <c r="D325" t="s">
        <v>4697</v>
      </c>
      <c r="E325" t="s">
        <v>4698</v>
      </c>
      <c r="F325" t="s">
        <v>4699</v>
      </c>
      <c r="G325" t="s">
        <v>4700</v>
      </c>
      <c r="I325" t="str">
        <f t="shared" si="33"/>
        <v>N/A</v>
      </c>
      <c r="J325" t="str">
        <f t="shared" si="34"/>
        <v>N/A</v>
      </c>
      <c r="K325">
        <f t="shared" si="35"/>
        <v>-1.1213</v>
      </c>
      <c r="L325">
        <f t="shared" si="36"/>
        <v>0.53620000000000001</v>
      </c>
      <c r="M325">
        <f t="shared" si="37"/>
        <v>0.7752</v>
      </c>
      <c r="N325">
        <f t="shared" si="38"/>
        <v>1.0305</v>
      </c>
    </row>
    <row r="326" spans="1:14" x14ac:dyDescent="0.3">
      <c r="A326" s="1">
        <v>14</v>
      </c>
      <c r="B326" t="s">
        <v>4701</v>
      </c>
      <c r="C326" t="s">
        <v>4702</v>
      </c>
      <c r="D326" t="s">
        <v>4703</v>
      </c>
      <c r="E326" t="s">
        <v>4704</v>
      </c>
      <c r="F326" t="s">
        <v>4705</v>
      </c>
      <c r="G326" t="s">
        <v>4706</v>
      </c>
      <c r="I326" t="str">
        <f t="shared" si="33"/>
        <v>N/A</v>
      </c>
      <c r="J326">
        <f t="shared" si="34"/>
        <v>-0.1517</v>
      </c>
      <c r="K326">
        <f t="shared" si="35"/>
        <v>-0.29239999999999999</v>
      </c>
      <c r="L326">
        <f t="shared" si="36"/>
        <v>-0.12529999999999999</v>
      </c>
      <c r="M326">
        <f t="shared" si="37"/>
        <v>-2.6099999999999998E-2</v>
      </c>
      <c r="N326">
        <f t="shared" si="38"/>
        <v>7.000000000000001E-4</v>
      </c>
    </row>
    <row r="327" spans="1:14" x14ac:dyDescent="0.3">
      <c r="I327" t="str">
        <f t="shared" si="33"/>
        <v>N/A</v>
      </c>
      <c r="J327">
        <f t="shared" si="34"/>
        <v>0</v>
      </c>
      <c r="K327">
        <f t="shared" si="35"/>
        <v>0</v>
      </c>
      <c r="L327">
        <f t="shared" si="36"/>
        <v>0</v>
      </c>
      <c r="M327">
        <f t="shared" si="37"/>
        <v>0</v>
      </c>
      <c r="N327">
        <f t="shared" si="38"/>
        <v>0</v>
      </c>
    </row>
    <row r="328" spans="1:14" x14ac:dyDescent="0.3">
      <c r="B328" s="1" t="s">
        <v>299</v>
      </c>
      <c r="C328" s="1" t="s">
        <v>251</v>
      </c>
      <c r="D328" s="1" t="s">
        <v>252</v>
      </c>
      <c r="E328" s="1" t="s">
        <v>253</v>
      </c>
      <c r="F328" s="1" t="s">
        <v>254</v>
      </c>
      <c r="G328" s="1" t="s">
        <v>255</v>
      </c>
      <c r="H328" s="1" t="s">
        <v>256</v>
      </c>
      <c r="I328" t="str">
        <f t="shared" si="33"/>
        <v>pos_trend</v>
      </c>
      <c r="J328" t="str">
        <f t="shared" si="34"/>
        <v>2012</v>
      </c>
      <c r="K328" t="str">
        <f t="shared" si="35"/>
        <v>2013</v>
      </c>
      <c r="L328" t="str">
        <f t="shared" si="36"/>
        <v>2014</v>
      </c>
      <c r="M328" t="str">
        <f t="shared" si="37"/>
        <v>2015</v>
      </c>
      <c r="N328" t="str">
        <f t="shared" si="38"/>
        <v>2016</v>
      </c>
    </row>
    <row r="329" spans="1:14" x14ac:dyDescent="0.3">
      <c r="A329" s="1">
        <v>0</v>
      </c>
      <c r="B329" t="s">
        <v>633</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639</v>
      </c>
      <c r="C330" t="s">
        <v>264</v>
      </c>
      <c r="D330" t="s">
        <v>264</v>
      </c>
      <c r="E330" t="s">
        <v>264</v>
      </c>
      <c r="F330" t="s">
        <v>264</v>
      </c>
      <c r="G330" t="s">
        <v>264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377</v>
      </c>
      <c r="C331" t="s">
        <v>264</v>
      </c>
      <c r="D331" t="s">
        <v>264</v>
      </c>
      <c r="E331" t="s">
        <v>264</v>
      </c>
      <c r="F331" t="s">
        <v>264</v>
      </c>
      <c r="G331" t="s">
        <v>264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645</v>
      </c>
      <c r="C332" t="s">
        <v>4707</v>
      </c>
      <c r="D332" t="s">
        <v>4708</v>
      </c>
      <c r="E332" t="s">
        <v>4709</v>
      </c>
      <c r="F332" t="s">
        <v>4710</v>
      </c>
      <c r="G332" t="s">
        <v>4711</v>
      </c>
      <c r="I332" t="str">
        <f t="shared" si="33"/>
        <v>N/A</v>
      </c>
      <c r="J332">
        <f t="shared" si="34"/>
        <v>32689999.999999996</v>
      </c>
      <c r="K332">
        <f t="shared" si="35"/>
        <v>42660000</v>
      </c>
      <c r="L332" t="str">
        <f t="shared" si="36"/>
        <v>(34.2M)</v>
      </c>
      <c r="M332" t="str">
        <f t="shared" si="37"/>
        <v>(258.25M)</v>
      </c>
      <c r="N332" t="str">
        <f t="shared" si="38"/>
        <v>(904.85M)</v>
      </c>
    </row>
    <row r="333" spans="1:14" x14ac:dyDescent="0.3">
      <c r="A333" s="1">
        <v>4</v>
      </c>
      <c r="B333" t="s">
        <v>651</v>
      </c>
      <c r="C333" t="s">
        <v>264</v>
      </c>
      <c r="D333" t="s">
        <v>264</v>
      </c>
      <c r="E333" t="s">
        <v>4712</v>
      </c>
      <c r="F333" t="s">
        <v>4713</v>
      </c>
      <c r="G333" t="s">
        <v>4714</v>
      </c>
      <c r="I333" t="str">
        <f t="shared" si="33"/>
        <v>N/A</v>
      </c>
      <c r="J333" t="str">
        <f t="shared" si="34"/>
        <v>N/A</v>
      </c>
      <c r="K333" t="str">
        <f t="shared" si="35"/>
        <v>N/A</v>
      </c>
      <c r="L333" t="str">
        <f t="shared" si="36"/>
        <v>(100.12M)</v>
      </c>
      <c r="M333" t="str">
        <f t="shared" si="37"/>
        <v>(333.19M)</v>
      </c>
      <c r="N333" t="str">
        <f t="shared" si="38"/>
        <v>(960.29M)</v>
      </c>
    </row>
    <row r="334" spans="1:14" x14ac:dyDescent="0.3">
      <c r="A334" s="1">
        <v>5</v>
      </c>
      <c r="B334" t="s">
        <v>653</v>
      </c>
      <c r="C334" t="s">
        <v>4707</v>
      </c>
      <c r="D334" t="s">
        <v>4708</v>
      </c>
      <c r="E334" t="s">
        <v>4715</v>
      </c>
      <c r="F334" t="s">
        <v>4716</v>
      </c>
      <c r="G334" t="s">
        <v>4717</v>
      </c>
      <c r="I334" t="str">
        <f t="shared" si="33"/>
        <v>N/A</v>
      </c>
      <c r="J334">
        <f t="shared" si="34"/>
        <v>32689999.999999996</v>
      </c>
      <c r="K334">
        <f t="shared" si="35"/>
        <v>42660000</v>
      </c>
      <c r="L334">
        <f t="shared" si="36"/>
        <v>65910000</v>
      </c>
      <c r="M334">
        <f t="shared" si="37"/>
        <v>74940000</v>
      </c>
      <c r="N334">
        <f t="shared" si="38"/>
        <v>55440000</v>
      </c>
    </row>
    <row r="335" spans="1:14" x14ac:dyDescent="0.3">
      <c r="A335" s="1">
        <v>6</v>
      </c>
      <c r="B335" t="s">
        <v>655</v>
      </c>
      <c r="C335" t="s">
        <v>4707</v>
      </c>
      <c r="D335" t="s">
        <v>4708</v>
      </c>
      <c r="E335" t="s">
        <v>4715</v>
      </c>
      <c r="F335" t="s">
        <v>4716</v>
      </c>
      <c r="G335" t="s">
        <v>4717</v>
      </c>
      <c r="I335" t="str">
        <f t="shared" si="33"/>
        <v>N/A</v>
      </c>
      <c r="J335">
        <f t="shared" si="34"/>
        <v>32689999.999999996</v>
      </c>
      <c r="K335">
        <f t="shared" si="35"/>
        <v>42660000</v>
      </c>
      <c r="L335">
        <f t="shared" si="36"/>
        <v>65910000</v>
      </c>
      <c r="M335">
        <f t="shared" si="37"/>
        <v>74940000</v>
      </c>
      <c r="N335">
        <f t="shared" si="38"/>
        <v>55440000</v>
      </c>
    </row>
    <row r="336" spans="1:14" x14ac:dyDescent="0.3">
      <c r="A336" s="1">
        <v>7</v>
      </c>
      <c r="B336" t="s">
        <v>656</v>
      </c>
      <c r="C336" t="s">
        <v>264</v>
      </c>
      <c r="D336" t="s">
        <v>264</v>
      </c>
      <c r="E336" t="s">
        <v>264</v>
      </c>
      <c r="F336" t="s">
        <v>264</v>
      </c>
      <c r="G336" t="s">
        <v>264</v>
      </c>
      <c r="I336" t="str">
        <f t="shared" si="33"/>
        <v>N/A</v>
      </c>
      <c r="J336" t="str">
        <f t="shared" si="34"/>
        <v>N/A</v>
      </c>
      <c r="K336" t="str">
        <f t="shared" si="35"/>
        <v>N/A</v>
      </c>
      <c r="L336" t="str">
        <f t="shared" si="36"/>
        <v>N/A</v>
      </c>
      <c r="M336" t="str">
        <f t="shared" si="37"/>
        <v>N/A</v>
      </c>
      <c r="N336" t="str">
        <f t="shared" si="38"/>
        <v>N/A</v>
      </c>
    </row>
    <row r="337" spans="1:14" x14ac:dyDescent="0.3">
      <c r="A337" s="1">
        <v>8</v>
      </c>
      <c r="B337" t="s">
        <v>657</v>
      </c>
      <c r="C337" t="s">
        <v>4718</v>
      </c>
      <c r="D337" t="s">
        <v>4719</v>
      </c>
      <c r="E337" t="s">
        <v>4720</v>
      </c>
      <c r="F337" t="s">
        <v>4721</v>
      </c>
      <c r="G337" t="s">
        <v>4722</v>
      </c>
      <c r="I337" t="str">
        <f t="shared" si="33"/>
        <v>N/A</v>
      </c>
      <c r="J337" t="str">
        <f t="shared" si="34"/>
        <v>(1.37M)</v>
      </c>
      <c r="K337" t="str">
        <f t="shared" si="35"/>
        <v>(144.64M)</v>
      </c>
      <c r="L337">
        <f t="shared" si="36"/>
        <v>342150000</v>
      </c>
      <c r="M337" t="str">
        <f t="shared" si="37"/>
        <v>(350M)</v>
      </c>
      <c r="N337">
        <f t="shared" si="38"/>
        <v>349380000</v>
      </c>
    </row>
    <row r="338" spans="1:14" x14ac:dyDescent="0.3">
      <c r="A338" s="1">
        <v>9</v>
      </c>
      <c r="B338" t="s">
        <v>663</v>
      </c>
      <c r="C338" t="s">
        <v>264</v>
      </c>
      <c r="D338" t="s">
        <v>264</v>
      </c>
      <c r="E338" t="s">
        <v>264</v>
      </c>
      <c r="F338" t="s">
        <v>264</v>
      </c>
      <c r="G338" t="s">
        <v>2965</v>
      </c>
      <c r="I338" t="str">
        <f t="shared" si="33"/>
        <v>N/A</v>
      </c>
      <c r="J338" t="str">
        <f t="shared" si="34"/>
        <v>N/A</v>
      </c>
      <c r="K338" t="str">
        <f t="shared" si="35"/>
        <v>N/A</v>
      </c>
      <c r="L338" t="str">
        <f t="shared" si="36"/>
        <v>N/A</v>
      </c>
      <c r="M338" t="str">
        <f t="shared" si="37"/>
        <v>N/A</v>
      </c>
      <c r="N338">
        <f t="shared" si="38"/>
        <v>50000000</v>
      </c>
    </row>
    <row r="339" spans="1:14" x14ac:dyDescent="0.3">
      <c r="A339" s="1">
        <v>10</v>
      </c>
      <c r="B339" t="s">
        <v>664</v>
      </c>
      <c r="C339" t="s">
        <v>4718</v>
      </c>
      <c r="D339" t="s">
        <v>4719</v>
      </c>
      <c r="E339" t="s">
        <v>4720</v>
      </c>
      <c r="F339" t="s">
        <v>4721</v>
      </c>
      <c r="G339" t="s">
        <v>4723</v>
      </c>
      <c r="I339" t="str">
        <f t="shared" si="33"/>
        <v>N/A</v>
      </c>
      <c r="J339" t="str">
        <f t="shared" si="34"/>
        <v>(1.37M)</v>
      </c>
      <c r="K339" t="str">
        <f t="shared" si="35"/>
        <v>(144.64M)</v>
      </c>
      <c r="L339">
        <f t="shared" si="36"/>
        <v>342150000</v>
      </c>
      <c r="M339" t="str">
        <f t="shared" si="37"/>
        <v>(350M)</v>
      </c>
      <c r="N339">
        <f t="shared" si="38"/>
        <v>299380000</v>
      </c>
    </row>
    <row r="340" spans="1:14" x14ac:dyDescent="0.3">
      <c r="A340" s="1">
        <v>11</v>
      </c>
      <c r="B340" t="s">
        <v>665</v>
      </c>
      <c r="C340" t="s">
        <v>4718</v>
      </c>
      <c r="D340" t="s">
        <v>2964</v>
      </c>
      <c r="E340" t="s">
        <v>4724</v>
      </c>
      <c r="F340" t="s">
        <v>4725</v>
      </c>
      <c r="G340" t="s">
        <v>4723</v>
      </c>
      <c r="I340" t="str">
        <f t="shared" si="33"/>
        <v>N/A</v>
      </c>
      <c r="J340" t="str">
        <f t="shared" si="34"/>
        <v>(1.37M)</v>
      </c>
      <c r="K340">
        <f t="shared" si="35"/>
        <v>100000000</v>
      </c>
      <c r="L340">
        <f t="shared" si="36"/>
        <v>442150000</v>
      </c>
      <c r="M340">
        <f t="shared" si="37"/>
        <v>530640000</v>
      </c>
      <c r="N340">
        <f t="shared" si="38"/>
        <v>299380000</v>
      </c>
    </row>
    <row r="341" spans="1:14" x14ac:dyDescent="0.3">
      <c r="A341" s="1">
        <v>12</v>
      </c>
      <c r="B341" t="s">
        <v>671</v>
      </c>
      <c r="C341" t="s">
        <v>264</v>
      </c>
      <c r="D341" t="s">
        <v>4726</v>
      </c>
      <c r="E341" t="s">
        <v>2968</v>
      </c>
      <c r="F341" t="s">
        <v>4727</v>
      </c>
      <c r="G341" t="s">
        <v>264</v>
      </c>
      <c r="I341" t="str">
        <f t="shared" si="33"/>
        <v>N/A</v>
      </c>
      <c r="J341" t="str">
        <f t="shared" si="34"/>
        <v>N/A</v>
      </c>
      <c r="K341" t="str">
        <f t="shared" si="35"/>
        <v>(244.64M)</v>
      </c>
      <c r="L341" t="str">
        <f t="shared" si="36"/>
        <v>(100M)</v>
      </c>
      <c r="M341" t="str">
        <f t="shared" si="37"/>
        <v>(880.64M)</v>
      </c>
      <c r="N341" t="str">
        <f t="shared" si="38"/>
        <v>N/A</v>
      </c>
    </row>
    <row r="342" spans="1:14" x14ac:dyDescent="0.3">
      <c r="A342" s="1">
        <v>13</v>
      </c>
      <c r="B342" t="s">
        <v>677</v>
      </c>
      <c r="C342" t="s">
        <v>4728</v>
      </c>
      <c r="D342" t="s">
        <v>4729</v>
      </c>
      <c r="E342" t="s">
        <v>4730</v>
      </c>
      <c r="F342" t="s">
        <v>4731</v>
      </c>
      <c r="G342" t="s">
        <v>4732</v>
      </c>
      <c r="I342" t="str">
        <f t="shared" si="33"/>
        <v>N/A</v>
      </c>
      <c r="J342" t="str">
        <f t="shared" si="34"/>
        <v>(15.48M)</v>
      </c>
      <c r="K342" t="str">
        <f t="shared" si="35"/>
        <v>(14.31M)</v>
      </c>
      <c r="L342" t="str">
        <f t="shared" si="36"/>
        <v>(18.98M)</v>
      </c>
      <c r="M342" t="str">
        <f t="shared" si="37"/>
        <v>(18.06M)</v>
      </c>
      <c r="N342" t="str">
        <f t="shared" si="38"/>
        <v>(37.23M)</v>
      </c>
    </row>
    <row r="343" spans="1:14" x14ac:dyDescent="0.3">
      <c r="A343" s="1">
        <v>14</v>
      </c>
      <c r="B343" t="s">
        <v>623</v>
      </c>
      <c r="C343" t="s">
        <v>4733</v>
      </c>
      <c r="D343" t="s">
        <v>4734</v>
      </c>
      <c r="E343" t="s">
        <v>4735</v>
      </c>
      <c r="F343" t="s">
        <v>4736</v>
      </c>
      <c r="G343" t="s">
        <v>4732</v>
      </c>
      <c r="I343" t="str">
        <f t="shared" si="33"/>
        <v>pos_trend</v>
      </c>
      <c r="J343" t="str">
        <f t="shared" si="34"/>
        <v>(21.54M)</v>
      </c>
      <c r="K343" t="str">
        <f t="shared" si="35"/>
        <v>(23.34M)</v>
      </c>
      <c r="L343" t="str">
        <f t="shared" si="36"/>
        <v>(26.56M)</v>
      </c>
      <c r="M343" t="str">
        <f t="shared" si="37"/>
        <v>(33.65M)</v>
      </c>
      <c r="N343" t="str">
        <f t="shared" si="38"/>
        <v>(37.23M)</v>
      </c>
    </row>
    <row r="344" spans="1:14" x14ac:dyDescent="0.3">
      <c r="A344" s="1">
        <v>15</v>
      </c>
      <c r="B344" t="s">
        <v>624</v>
      </c>
      <c r="C344" t="s">
        <v>4737</v>
      </c>
      <c r="D344" t="s">
        <v>4738</v>
      </c>
      <c r="E344" t="s">
        <v>4739</v>
      </c>
      <c r="F344" t="s">
        <v>4740</v>
      </c>
      <c r="G344" t="s">
        <v>264</v>
      </c>
      <c r="I344" t="str">
        <f t="shared" si="33"/>
        <v>N/A</v>
      </c>
      <c r="J344">
        <f t="shared" si="34"/>
        <v>6060000</v>
      </c>
      <c r="K344">
        <f t="shared" si="35"/>
        <v>9030000</v>
      </c>
      <c r="L344">
        <f t="shared" si="36"/>
        <v>7580000</v>
      </c>
      <c r="M344">
        <f t="shared" si="37"/>
        <v>15590000</v>
      </c>
      <c r="N344" t="str">
        <f t="shared" si="38"/>
        <v>N/A</v>
      </c>
    </row>
    <row r="345" spans="1:14" x14ac:dyDescent="0.3">
      <c r="A345" s="1">
        <v>16</v>
      </c>
      <c r="B345" t="s">
        <v>683</v>
      </c>
      <c r="C345" t="s">
        <v>4741</v>
      </c>
      <c r="D345" t="s">
        <v>4742</v>
      </c>
      <c r="E345" t="s">
        <v>4743</v>
      </c>
      <c r="F345" t="s">
        <v>4744</v>
      </c>
      <c r="G345" t="s">
        <v>4745</v>
      </c>
      <c r="I345" t="str">
        <f t="shared" si="33"/>
        <v>N/A</v>
      </c>
      <c r="J345">
        <f t="shared" si="34"/>
        <v>15830000</v>
      </c>
      <c r="K345" t="str">
        <f t="shared" si="35"/>
        <v>(116.29M)</v>
      </c>
      <c r="L345">
        <f t="shared" si="36"/>
        <v>288970000</v>
      </c>
      <c r="M345" t="str">
        <f t="shared" si="37"/>
        <v>(626.31M)</v>
      </c>
      <c r="N345" t="str">
        <f t="shared" si="38"/>
        <v>(592.7M)</v>
      </c>
    </row>
    <row r="346" spans="1:14" x14ac:dyDescent="0.3">
      <c r="A346" s="1">
        <v>17</v>
      </c>
      <c r="B346" t="s">
        <v>689</v>
      </c>
      <c r="C346" t="s">
        <v>264</v>
      </c>
      <c r="D346" t="s">
        <v>4746</v>
      </c>
      <c r="E346" t="s">
        <v>4747</v>
      </c>
      <c r="F346" t="s">
        <v>4748</v>
      </c>
      <c r="G346" t="s">
        <v>4749</v>
      </c>
      <c r="I346" t="str">
        <f t="shared" si="33"/>
        <v>N/A</v>
      </c>
      <c r="J346" t="str">
        <f t="shared" si="34"/>
        <v>N/A</v>
      </c>
      <c r="K346">
        <f t="shared" si="35"/>
        <v>-8.3448000000000011</v>
      </c>
      <c r="L346">
        <f t="shared" si="36"/>
        <v>3.4848000000000003</v>
      </c>
      <c r="M346">
        <f t="shared" si="37"/>
        <v>-3.1674000000000002</v>
      </c>
      <c r="N346">
        <f t="shared" si="38"/>
        <v>5.3700000000000005E-2</v>
      </c>
    </row>
    <row r="347" spans="1:14" x14ac:dyDescent="0.3">
      <c r="A347" s="1">
        <v>18</v>
      </c>
      <c r="B347" t="s">
        <v>4750</v>
      </c>
      <c r="C347" t="s">
        <v>4751</v>
      </c>
      <c r="D347" t="s">
        <v>4752</v>
      </c>
      <c r="E347" t="s">
        <v>4753</v>
      </c>
      <c r="F347" t="s">
        <v>4754</v>
      </c>
      <c r="G347" t="s">
        <v>4755</v>
      </c>
      <c r="I347" t="str">
        <f t="shared" si="33"/>
        <v>N/A</v>
      </c>
      <c r="J347">
        <f t="shared" si="34"/>
        <v>1.1899999999999999E-2</v>
      </c>
      <c r="K347">
        <f t="shared" si="35"/>
        <v>-7.9600000000000004E-2</v>
      </c>
      <c r="L347">
        <f t="shared" si="36"/>
        <v>0.18280000000000002</v>
      </c>
      <c r="M347">
        <f t="shared" si="37"/>
        <v>-0.36799999999999999</v>
      </c>
      <c r="N347">
        <f t="shared" si="38"/>
        <v>-0.32640000000000002</v>
      </c>
    </row>
    <row r="348" spans="1:14" x14ac:dyDescent="0.3">
      <c r="A348" s="1">
        <v>19</v>
      </c>
      <c r="B348" t="s">
        <v>694</v>
      </c>
      <c r="C348" t="s">
        <v>1588</v>
      </c>
      <c r="D348" t="s">
        <v>4756</v>
      </c>
      <c r="E348" t="s">
        <v>4757</v>
      </c>
      <c r="F348" t="s">
        <v>4758</v>
      </c>
      <c r="G348" t="s">
        <v>4759</v>
      </c>
      <c r="I348" t="str">
        <f t="shared" si="33"/>
        <v>N/A</v>
      </c>
      <c r="J348" t="str">
        <f t="shared" si="34"/>
        <v>(5.83M)</v>
      </c>
      <c r="K348" t="str">
        <f t="shared" si="35"/>
        <v>(14.52M)</v>
      </c>
      <c r="L348" t="str">
        <f t="shared" si="36"/>
        <v>(11.77M)</v>
      </c>
      <c r="M348" t="str">
        <f t="shared" si="37"/>
        <v>(22.86M)</v>
      </c>
      <c r="N348" t="str">
        <f t="shared" si="38"/>
        <v>(4.99M)</v>
      </c>
    </row>
    <row r="349" spans="1:14" x14ac:dyDescent="0.3">
      <c r="A349" s="1">
        <v>20</v>
      </c>
      <c r="B349" t="s">
        <v>695</v>
      </c>
      <c r="C349" t="s">
        <v>696</v>
      </c>
      <c r="D349" t="s">
        <v>696</v>
      </c>
      <c r="E349" t="s">
        <v>696</v>
      </c>
      <c r="F349" t="s">
        <v>696</v>
      </c>
      <c r="G349" t="s">
        <v>696</v>
      </c>
      <c r="I349" t="str">
        <f t="shared" si="33"/>
        <v>N/A</v>
      </c>
      <c r="J349" t="str">
        <f t="shared" si="34"/>
        <v>0</v>
      </c>
      <c r="K349" t="str">
        <f t="shared" si="35"/>
        <v>0</v>
      </c>
      <c r="L349" t="str">
        <f t="shared" si="36"/>
        <v>0</v>
      </c>
      <c r="M349" t="str">
        <f t="shared" si="37"/>
        <v>0</v>
      </c>
      <c r="N349" t="str">
        <f t="shared" si="38"/>
        <v>0</v>
      </c>
    </row>
    <row r="350" spans="1:14" x14ac:dyDescent="0.3">
      <c r="A350" s="1">
        <v>21</v>
      </c>
      <c r="B350" t="s">
        <v>697</v>
      </c>
      <c r="C350" t="s">
        <v>4760</v>
      </c>
      <c r="D350" t="s">
        <v>4761</v>
      </c>
      <c r="E350" t="s">
        <v>4762</v>
      </c>
      <c r="F350" t="s">
        <v>4763</v>
      </c>
      <c r="G350" t="s">
        <v>4764</v>
      </c>
      <c r="I350" t="str">
        <f t="shared" si="33"/>
        <v>N/A</v>
      </c>
      <c r="J350">
        <f t="shared" si="34"/>
        <v>124760000</v>
      </c>
      <c r="K350" t="str">
        <f t="shared" si="35"/>
        <v>(190.1M)</v>
      </c>
      <c r="L350">
        <f t="shared" si="36"/>
        <v>395900000</v>
      </c>
      <c r="M350" t="str">
        <f t="shared" si="37"/>
        <v>(315.48M)</v>
      </c>
      <c r="N350" t="str">
        <f t="shared" si="38"/>
        <v>(151.45M)</v>
      </c>
    </row>
    <row r="351" spans="1:14" x14ac:dyDescent="0.3">
      <c r="A351" s="1">
        <v>22</v>
      </c>
      <c r="B351" t="s">
        <v>703</v>
      </c>
      <c r="C351" t="s">
        <v>4765</v>
      </c>
      <c r="D351" t="s">
        <v>4766</v>
      </c>
      <c r="E351" t="s">
        <v>4767</v>
      </c>
      <c r="F351" t="s">
        <v>4768</v>
      </c>
      <c r="G351" t="s">
        <v>4769</v>
      </c>
      <c r="I351" t="str">
        <f t="shared" si="33"/>
        <v>N/A</v>
      </c>
      <c r="J351">
        <f t="shared" si="34"/>
        <v>280030000</v>
      </c>
      <c r="K351">
        <f t="shared" si="35"/>
        <v>322680000</v>
      </c>
      <c r="L351">
        <f t="shared" si="36"/>
        <v>276910000</v>
      </c>
      <c r="M351">
        <f t="shared" si="37"/>
        <v>333390000</v>
      </c>
      <c r="N351">
        <f t="shared" si="38"/>
        <v>391170000</v>
      </c>
    </row>
    <row r="352" spans="1:14" x14ac:dyDescent="0.3">
      <c r="A352" s="1">
        <v>23</v>
      </c>
      <c r="B352" t="s">
        <v>709</v>
      </c>
      <c r="C352" t="s">
        <v>264</v>
      </c>
      <c r="D352" t="s">
        <v>4770</v>
      </c>
      <c r="E352" t="s">
        <v>4771</v>
      </c>
      <c r="F352" t="s">
        <v>4772</v>
      </c>
      <c r="G352" t="s">
        <v>4773</v>
      </c>
      <c r="I352" t="str">
        <f t="shared" si="33"/>
        <v>N/A</v>
      </c>
      <c r="J352" t="str">
        <f t="shared" si="34"/>
        <v>N/A</v>
      </c>
      <c r="K352">
        <f t="shared" si="35"/>
        <v>0.15230000000000002</v>
      </c>
      <c r="L352">
        <f t="shared" si="36"/>
        <v>-0.14180000000000001</v>
      </c>
      <c r="M352">
        <f t="shared" si="37"/>
        <v>0.20399999999999999</v>
      </c>
      <c r="N352">
        <f t="shared" si="38"/>
        <v>0.17329999999999998</v>
      </c>
    </row>
    <row r="353" spans="1:14" x14ac:dyDescent="0.3">
      <c r="A353" s="1">
        <v>24</v>
      </c>
      <c r="B353" t="s">
        <v>714</v>
      </c>
      <c r="C353" t="s">
        <v>264</v>
      </c>
      <c r="D353" t="s">
        <v>264</v>
      </c>
      <c r="E353" t="s">
        <v>264</v>
      </c>
      <c r="F353" t="s">
        <v>264</v>
      </c>
      <c r="G353" t="s">
        <v>4774</v>
      </c>
      <c r="I353" t="str">
        <f t="shared" si="33"/>
        <v>N/A</v>
      </c>
      <c r="J353" t="str">
        <f t="shared" si="34"/>
        <v>N/A</v>
      </c>
      <c r="K353" t="str">
        <f t="shared" si="35"/>
        <v>N/A</v>
      </c>
      <c r="L353" t="str">
        <f t="shared" si="36"/>
        <v>N/A</v>
      </c>
      <c r="M353" t="str">
        <f t="shared" si="37"/>
        <v>N/A</v>
      </c>
      <c r="N353">
        <f t="shared" si="38"/>
        <v>5.33E-2</v>
      </c>
    </row>
    <row r="354" spans="1:14" x14ac:dyDescent="0.3">
      <c r="I354" t="str">
        <f t="shared" si="33"/>
        <v>N/A</v>
      </c>
      <c r="J354">
        <f t="shared" si="34"/>
        <v>0</v>
      </c>
      <c r="K354">
        <f t="shared" si="35"/>
        <v>0</v>
      </c>
      <c r="L354">
        <f t="shared" si="36"/>
        <v>0</v>
      </c>
      <c r="M354">
        <f t="shared" si="37"/>
        <v>0</v>
      </c>
      <c r="N354">
        <f t="shared" si="38"/>
        <v>0</v>
      </c>
    </row>
    <row r="355" spans="1:14" x14ac:dyDescent="0.3">
      <c r="A355" s="1">
        <v>0</v>
      </c>
      <c r="B355" t="s">
        <v>4775</v>
      </c>
      <c r="C355" t="s">
        <v>4776</v>
      </c>
      <c r="I355" t="str">
        <f t="shared" si="33"/>
        <v>N/A</v>
      </c>
      <c r="J355" t="str">
        <f t="shared" si="34"/>
        <v>ACI Worldwide</v>
      </c>
      <c r="K355">
        <f t="shared" si="35"/>
        <v>0</v>
      </c>
      <c r="L355">
        <f t="shared" si="36"/>
        <v>0</v>
      </c>
      <c r="M355">
        <f t="shared" si="37"/>
        <v>0</v>
      </c>
      <c r="N355">
        <f t="shared" si="38"/>
        <v>0</v>
      </c>
    </row>
    <row r="356" spans="1:14" x14ac:dyDescent="0.3">
      <c r="A356" s="1">
        <v>1</v>
      </c>
      <c r="B356" t="s">
        <v>4777</v>
      </c>
      <c r="C356" t="s">
        <v>4778</v>
      </c>
      <c r="I356" t="str">
        <f t="shared" si="33"/>
        <v>N/A</v>
      </c>
      <c r="J356" t="str">
        <f t="shared" si="34"/>
        <v>Nuance Communications</v>
      </c>
      <c r="K356">
        <f t="shared" si="35"/>
        <v>0</v>
      </c>
      <c r="L356">
        <f t="shared" si="36"/>
        <v>0</v>
      </c>
      <c r="M356">
        <f t="shared" si="37"/>
        <v>0</v>
      </c>
      <c r="N356">
        <f t="shared" si="38"/>
        <v>0</v>
      </c>
    </row>
    <row r="357" spans="1:14" x14ac:dyDescent="0.3">
      <c r="A357" s="1">
        <v>2</v>
      </c>
      <c r="B357" t="s">
        <v>4779</v>
      </c>
      <c r="C357" t="s">
        <v>4780</v>
      </c>
      <c r="I357" t="str">
        <f t="shared" si="33"/>
        <v>N/A</v>
      </c>
      <c r="J357" t="str">
        <f t="shared" si="34"/>
        <v>Splunk</v>
      </c>
      <c r="K357">
        <f t="shared" si="35"/>
        <v>0</v>
      </c>
      <c r="L357">
        <f t="shared" si="36"/>
        <v>0</v>
      </c>
      <c r="M357">
        <f t="shared" si="37"/>
        <v>0</v>
      </c>
      <c r="N357">
        <f t="shared" si="38"/>
        <v>0</v>
      </c>
    </row>
    <row r="358" spans="1:14" x14ac:dyDescent="0.3">
      <c r="A358" s="1">
        <v>3</v>
      </c>
      <c r="B358" t="s">
        <v>4781</v>
      </c>
      <c r="C358" t="s">
        <v>4782</v>
      </c>
      <c r="I358" t="str">
        <f t="shared" si="33"/>
        <v>N/A</v>
      </c>
      <c r="J358" t="str">
        <f t="shared" si="34"/>
        <v>CommVault Systems</v>
      </c>
      <c r="K358">
        <f t="shared" si="35"/>
        <v>0</v>
      </c>
      <c r="L358">
        <f t="shared" si="36"/>
        <v>0</v>
      </c>
      <c r="M358">
        <f t="shared" si="37"/>
        <v>0</v>
      </c>
      <c r="N358">
        <f t="shared" si="38"/>
        <v>0</v>
      </c>
    </row>
    <row r="359" spans="1:14" x14ac:dyDescent="0.3">
      <c r="A359" s="1">
        <v>4</v>
      </c>
      <c r="B359" t="s">
        <v>4783</v>
      </c>
      <c r="C359" t="s">
        <v>4784</v>
      </c>
      <c r="I359" t="str">
        <f t="shared" si="33"/>
        <v>N/A</v>
      </c>
      <c r="J359" t="str">
        <f t="shared" si="34"/>
        <v>Bottomline Technologies</v>
      </c>
      <c r="K359">
        <f t="shared" si="35"/>
        <v>0</v>
      </c>
      <c r="L359">
        <f t="shared" si="36"/>
        <v>0</v>
      </c>
      <c r="M359">
        <f t="shared" si="37"/>
        <v>0</v>
      </c>
      <c r="N359">
        <f t="shared" si="38"/>
        <v>0</v>
      </c>
    </row>
    <row r="360" spans="1:14" x14ac:dyDescent="0.3">
      <c r="A360" s="1">
        <v>5</v>
      </c>
      <c r="B360" t="s">
        <v>4785</v>
      </c>
      <c r="C360" t="s">
        <v>4786</v>
      </c>
      <c r="I360" t="str">
        <f t="shared" si="33"/>
        <v>N/A</v>
      </c>
      <c r="J360" t="str">
        <f t="shared" si="34"/>
        <v>Fair Isaac</v>
      </c>
      <c r="K360">
        <f t="shared" si="35"/>
        <v>0</v>
      </c>
      <c r="L360">
        <f t="shared" si="36"/>
        <v>0</v>
      </c>
      <c r="M360">
        <f t="shared" si="37"/>
        <v>0</v>
      </c>
      <c r="N360">
        <f t="shared" si="38"/>
        <v>0</v>
      </c>
    </row>
    <row r="361" spans="1:14" x14ac:dyDescent="0.3">
      <c r="I361" t="str">
        <f t="shared" si="33"/>
        <v>N/A</v>
      </c>
      <c r="J361">
        <f t="shared" si="34"/>
        <v>0</v>
      </c>
      <c r="K361">
        <f t="shared" si="35"/>
        <v>0</v>
      </c>
      <c r="L361">
        <f t="shared" si="36"/>
        <v>0</v>
      </c>
      <c r="M361">
        <f t="shared" si="37"/>
        <v>0</v>
      </c>
      <c r="N361">
        <f t="shared" si="38"/>
        <v>0</v>
      </c>
    </row>
    <row r="362" spans="1:14" x14ac:dyDescent="0.3">
      <c r="I362" t="str">
        <f t="shared" si="33"/>
        <v>N/A</v>
      </c>
      <c r="J362">
        <f t="shared" si="34"/>
        <v>0</v>
      </c>
      <c r="K362">
        <f t="shared" si="35"/>
        <v>0</v>
      </c>
      <c r="L362">
        <f t="shared" si="36"/>
        <v>0</v>
      </c>
      <c r="M362">
        <f t="shared" si="37"/>
        <v>0</v>
      </c>
      <c r="N362">
        <f t="shared" si="38"/>
        <v>0</v>
      </c>
    </row>
    <row r="363" spans="1:14" x14ac:dyDescent="0.3">
      <c r="A363" s="1">
        <v>0</v>
      </c>
      <c r="B363" t="s">
        <v>123</v>
      </c>
      <c r="C363" t="s">
        <v>4787</v>
      </c>
      <c r="I363" t="str">
        <f t="shared" si="33"/>
        <v>N/A</v>
      </c>
      <c r="J363">
        <f t="shared" si="34"/>
        <v>2830000000</v>
      </c>
      <c r="K363">
        <f t="shared" si="35"/>
        <v>0</v>
      </c>
      <c r="L363">
        <f t="shared" si="36"/>
        <v>0</v>
      </c>
      <c r="M363">
        <f t="shared" si="37"/>
        <v>0</v>
      </c>
      <c r="N363">
        <f t="shared" si="38"/>
        <v>0</v>
      </c>
    </row>
    <row r="364" spans="1:14" x14ac:dyDescent="0.3">
      <c r="A364" s="1">
        <v>1</v>
      </c>
      <c r="B364" t="s">
        <v>125</v>
      </c>
      <c r="I364" t="str">
        <f t="shared" si="33"/>
        <v>N/A</v>
      </c>
      <c r="J364">
        <f t="shared" si="34"/>
        <v>0</v>
      </c>
      <c r="K364">
        <f t="shared" si="35"/>
        <v>0</v>
      </c>
      <c r="L364">
        <f t="shared" si="36"/>
        <v>0</v>
      </c>
      <c r="M364">
        <f t="shared" si="37"/>
        <v>0</v>
      </c>
      <c r="N364">
        <f t="shared" si="38"/>
        <v>0</v>
      </c>
    </row>
    <row r="365" spans="1:14" x14ac:dyDescent="0.3">
      <c r="A365" s="1">
        <v>2</v>
      </c>
      <c r="B365" t="s">
        <v>126</v>
      </c>
      <c r="C365" t="s">
        <v>4788</v>
      </c>
      <c r="I365" t="str">
        <f t="shared" si="33"/>
        <v>N/A</v>
      </c>
      <c r="J365" t="str">
        <f t="shared" si="34"/>
        <v>72.45</v>
      </c>
      <c r="K365">
        <f t="shared" si="35"/>
        <v>0</v>
      </c>
      <c r="L365">
        <f t="shared" si="36"/>
        <v>0</v>
      </c>
      <c r="M365">
        <f t="shared" si="37"/>
        <v>0</v>
      </c>
      <c r="N365">
        <f t="shared" si="38"/>
        <v>0</v>
      </c>
    </row>
    <row r="366" spans="1:14" x14ac:dyDescent="0.3">
      <c r="A366" s="1">
        <v>3</v>
      </c>
      <c r="B366" t="s">
        <v>128</v>
      </c>
      <c r="C366" t="s">
        <v>4789</v>
      </c>
      <c r="I366" t="str">
        <f t="shared" si="33"/>
        <v>N/A</v>
      </c>
      <c r="J366" t="str">
        <f t="shared" si="34"/>
        <v>41.34</v>
      </c>
      <c r="K366">
        <f t="shared" si="35"/>
        <v>0</v>
      </c>
      <c r="L366">
        <f t="shared" si="36"/>
        <v>0</v>
      </c>
      <c r="M366">
        <f t="shared" si="37"/>
        <v>0</v>
      </c>
      <c r="N366">
        <f t="shared" si="38"/>
        <v>0</v>
      </c>
    </row>
    <row r="367" spans="1:14" x14ac:dyDescent="0.3">
      <c r="A367" s="1">
        <v>4</v>
      </c>
      <c r="B367" t="s">
        <v>130</v>
      </c>
      <c r="C367" t="s">
        <v>4790</v>
      </c>
      <c r="I367" t="str">
        <f t="shared" si="33"/>
        <v>N/A</v>
      </c>
      <c r="J367" t="str">
        <f t="shared" si="34"/>
        <v>-3.60</v>
      </c>
      <c r="K367">
        <f t="shared" si="35"/>
        <v>0</v>
      </c>
      <c r="L367">
        <f t="shared" si="36"/>
        <v>0</v>
      </c>
      <c r="M367">
        <f t="shared" si="37"/>
        <v>0</v>
      </c>
      <c r="N367">
        <f t="shared" si="38"/>
        <v>0</v>
      </c>
    </row>
    <row r="368" spans="1:14" x14ac:dyDescent="0.3">
      <c r="A368" s="1">
        <v>5</v>
      </c>
      <c r="B368" t="s">
        <v>132</v>
      </c>
      <c r="C368" t="s">
        <v>4791</v>
      </c>
      <c r="I368" t="str">
        <f t="shared" si="33"/>
        <v>N/A</v>
      </c>
      <c r="J368" t="str">
        <f t="shared" si="34"/>
        <v>2.80</v>
      </c>
      <c r="K368">
        <f t="shared" si="35"/>
        <v>0</v>
      </c>
      <c r="L368">
        <f t="shared" si="36"/>
        <v>0</v>
      </c>
      <c r="M368">
        <f t="shared" si="37"/>
        <v>0</v>
      </c>
      <c r="N368">
        <f t="shared" si="38"/>
        <v>0</v>
      </c>
    </row>
    <row r="369" spans="1:14" x14ac:dyDescent="0.3">
      <c r="A369" s="1">
        <v>6</v>
      </c>
      <c r="B369" t="s">
        <v>134</v>
      </c>
      <c r="C369" t="s">
        <v>2649</v>
      </c>
      <c r="I369" t="str">
        <f t="shared" si="33"/>
        <v>N/A</v>
      </c>
      <c r="J369" t="str">
        <f t="shared" si="34"/>
        <v>3.67</v>
      </c>
      <c r="K369">
        <f t="shared" si="35"/>
        <v>0</v>
      </c>
      <c r="L369">
        <f t="shared" si="36"/>
        <v>0</v>
      </c>
      <c r="M369">
        <f t="shared" si="37"/>
        <v>0</v>
      </c>
      <c r="N369">
        <f t="shared" si="38"/>
        <v>0</v>
      </c>
    </row>
    <row r="370" spans="1:14" x14ac:dyDescent="0.3">
      <c r="A370" s="1">
        <v>7</v>
      </c>
      <c r="B370" t="s">
        <v>136</v>
      </c>
      <c r="I370" t="str">
        <f t="shared" si="33"/>
        <v>N/A</v>
      </c>
      <c r="J370">
        <f t="shared" si="34"/>
        <v>0</v>
      </c>
      <c r="K370">
        <f t="shared" si="35"/>
        <v>0</v>
      </c>
      <c r="L370">
        <f t="shared" si="36"/>
        <v>0</v>
      </c>
      <c r="M370">
        <f t="shared" si="37"/>
        <v>0</v>
      </c>
      <c r="N370">
        <f t="shared" si="38"/>
        <v>0</v>
      </c>
    </row>
    <row r="371" spans="1:14" x14ac:dyDescent="0.3">
      <c r="A371" s="1">
        <v>8</v>
      </c>
      <c r="B371" t="s">
        <v>137</v>
      </c>
      <c r="I371" t="str">
        <f t="shared" si="33"/>
        <v>N/A</v>
      </c>
      <c r="J371">
        <f t="shared" si="34"/>
        <v>0</v>
      </c>
      <c r="K371">
        <f t="shared" si="35"/>
        <v>0</v>
      </c>
      <c r="L371">
        <f t="shared" si="36"/>
        <v>0</v>
      </c>
      <c r="M371">
        <f t="shared" si="37"/>
        <v>0</v>
      </c>
      <c r="N371">
        <f t="shared" si="38"/>
        <v>0</v>
      </c>
    </row>
    <row r="372" spans="1:14" x14ac:dyDescent="0.3">
      <c r="I372" t="str">
        <f t="shared" si="33"/>
        <v>N/A</v>
      </c>
      <c r="J372">
        <f t="shared" si="34"/>
        <v>0</v>
      </c>
      <c r="K372">
        <f t="shared" si="35"/>
        <v>0</v>
      </c>
      <c r="L372">
        <f t="shared" si="36"/>
        <v>0</v>
      </c>
      <c r="M372">
        <f t="shared" si="37"/>
        <v>0</v>
      </c>
      <c r="N372">
        <f t="shared" si="38"/>
        <v>0</v>
      </c>
    </row>
    <row r="373" spans="1:14" x14ac:dyDescent="0.3">
      <c r="I373" t="str">
        <f t="shared" si="33"/>
        <v>N/A</v>
      </c>
      <c r="J373">
        <f t="shared" si="34"/>
        <v>0</v>
      </c>
      <c r="K373">
        <f t="shared" si="35"/>
        <v>0</v>
      </c>
      <c r="L373">
        <f t="shared" si="36"/>
        <v>0</v>
      </c>
      <c r="M373">
        <f t="shared" si="37"/>
        <v>0</v>
      </c>
      <c r="N373">
        <f t="shared" si="38"/>
        <v>0</v>
      </c>
    </row>
    <row r="374" spans="1:14" x14ac:dyDescent="0.3">
      <c r="A374" s="1">
        <v>0</v>
      </c>
      <c r="B374" t="s">
        <v>123</v>
      </c>
      <c r="C374" t="s">
        <v>4792</v>
      </c>
      <c r="I374" t="str">
        <f t="shared" si="33"/>
        <v>N/A</v>
      </c>
      <c r="J374">
        <f t="shared" si="34"/>
        <v>4950000000</v>
      </c>
      <c r="K374">
        <f t="shared" si="35"/>
        <v>0</v>
      </c>
      <c r="L374">
        <f t="shared" si="36"/>
        <v>0</v>
      </c>
      <c r="M374">
        <f t="shared" si="37"/>
        <v>0</v>
      </c>
      <c r="N374">
        <f t="shared" si="38"/>
        <v>0</v>
      </c>
    </row>
    <row r="375" spans="1:14" x14ac:dyDescent="0.3">
      <c r="A375" s="1">
        <v>1</v>
      </c>
      <c r="B375" t="s">
        <v>125</v>
      </c>
      <c r="I375" t="str">
        <f t="shared" si="33"/>
        <v>N/A</v>
      </c>
      <c r="J375">
        <f t="shared" si="34"/>
        <v>0</v>
      </c>
      <c r="K375">
        <f t="shared" si="35"/>
        <v>0</v>
      </c>
      <c r="L375">
        <f t="shared" si="36"/>
        <v>0</v>
      </c>
      <c r="M375">
        <f t="shared" si="37"/>
        <v>0</v>
      </c>
      <c r="N375">
        <f t="shared" si="38"/>
        <v>0</v>
      </c>
    </row>
    <row r="376" spans="1:14" x14ac:dyDescent="0.3">
      <c r="A376" s="1">
        <v>2</v>
      </c>
      <c r="B376" t="s">
        <v>126</v>
      </c>
      <c r="C376" t="s">
        <v>4793</v>
      </c>
      <c r="I376" t="str">
        <f t="shared" si="33"/>
        <v>N/A</v>
      </c>
      <c r="J376" t="str">
        <f t="shared" si="34"/>
        <v>-95.67</v>
      </c>
      <c r="K376">
        <f t="shared" si="35"/>
        <v>0</v>
      </c>
      <c r="L376">
        <f t="shared" si="36"/>
        <v>0</v>
      </c>
      <c r="M376">
        <f t="shared" si="37"/>
        <v>0</v>
      </c>
      <c r="N376">
        <f t="shared" si="38"/>
        <v>0</v>
      </c>
    </row>
    <row r="377" spans="1:14" x14ac:dyDescent="0.3">
      <c r="A377" s="1">
        <v>3</v>
      </c>
      <c r="B377" t="s">
        <v>128</v>
      </c>
      <c r="C377" t="s">
        <v>4794</v>
      </c>
      <c r="I377" t="str">
        <f t="shared" si="33"/>
        <v>N/A</v>
      </c>
      <c r="J377" t="str">
        <f t="shared" si="34"/>
        <v>13.89</v>
      </c>
      <c r="K377">
        <f t="shared" si="35"/>
        <v>0</v>
      </c>
      <c r="L377">
        <f t="shared" si="36"/>
        <v>0</v>
      </c>
      <c r="M377">
        <f t="shared" si="37"/>
        <v>0</v>
      </c>
      <c r="N377">
        <f t="shared" si="38"/>
        <v>0</v>
      </c>
    </row>
    <row r="378" spans="1:14" x14ac:dyDescent="0.3">
      <c r="A378" s="1">
        <v>4</v>
      </c>
      <c r="B378" t="s">
        <v>130</v>
      </c>
      <c r="C378" t="s">
        <v>4795</v>
      </c>
      <c r="I378" t="str">
        <f t="shared" si="33"/>
        <v>N/A</v>
      </c>
      <c r="J378" t="str">
        <f t="shared" si="34"/>
        <v>2.98</v>
      </c>
      <c r="K378">
        <f t="shared" si="35"/>
        <v>0</v>
      </c>
      <c r="L378">
        <f t="shared" si="36"/>
        <v>0</v>
      </c>
      <c r="M378">
        <f t="shared" si="37"/>
        <v>0</v>
      </c>
      <c r="N378">
        <f t="shared" si="38"/>
        <v>0</v>
      </c>
    </row>
    <row r="379" spans="1:14" x14ac:dyDescent="0.3">
      <c r="A379" s="1">
        <v>5</v>
      </c>
      <c r="B379" t="s">
        <v>132</v>
      </c>
      <c r="C379" t="s">
        <v>4796</v>
      </c>
      <c r="I379" t="str">
        <f t="shared" si="33"/>
        <v>N/A</v>
      </c>
      <c r="J379" t="str">
        <f t="shared" si="34"/>
        <v>2.51</v>
      </c>
      <c r="K379">
        <f t="shared" si="35"/>
        <v>0</v>
      </c>
      <c r="L379">
        <f t="shared" si="36"/>
        <v>0</v>
      </c>
      <c r="M379">
        <f t="shared" si="37"/>
        <v>0</v>
      </c>
      <c r="N379">
        <f t="shared" si="38"/>
        <v>0</v>
      </c>
    </row>
    <row r="380" spans="1:14" x14ac:dyDescent="0.3">
      <c r="A380" s="1">
        <v>6</v>
      </c>
      <c r="B380" t="s">
        <v>134</v>
      </c>
      <c r="C380" t="s">
        <v>4797</v>
      </c>
      <c r="I380" t="str">
        <f t="shared" ref="I380:I443" si="39">IF(AND(K380&gt; J380, L380&gt; K380, M380&gt; L380, N380&gt; M380), "pos_trend", IF(AND(K380&lt; J380, L380&lt; K380, M380&lt; L380, N380&lt; M380), "neg_trend", "N/A"))</f>
        <v>N/A</v>
      </c>
      <c r="J380" t="str">
        <f t="shared" ref="J380:J399" si="40">IF(TRIM(C380)="-", "N/A", IF(RIGHT(C380,1)="M",1000000*VALUE(LEFT(C380,LEN(C380)-1)),IF(RIGHT(C380,1)="B",1000000000*VALUE(LEFT(C380,LEN(C380)-1)),IF(RIGHT(C380,1)="%",0.01*VALUE(LEFT(C380,LEN(C380)-1)),C380))))</f>
        <v>2.54</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7</v>
      </c>
      <c r="B381" t="s">
        <v>136</v>
      </c>
      <c r="I381" t="str">
        <f t="shared" si="39"/>
        <v>N/A</v>
      </c>
      <c r="J381">
        <f t="shared" si="40"/>
        <v>0</v>
      </c>
      <c r="K381">
        <f t="shared" si="41"/>
        <v>0</v>
      </c>
      <c r="L381">
        <f t="shared" si="42"/>
        <v>0</v>
      </c>
      <c r="M381">
        <f t="shared" si="43"/>
        <v>0</v>
      </c>
      <c r="N381">
        <f t="shared" si="44"/>
        <v>0</v>
      </c>
    </row>
    <row r="382" spans="1:14" x14ac:dyDescent="0.3">
      <c r="A382" s="1">
        <v>8</v>
      </c>
      <c r="B382" t="s">
        <v>137</v>
      </c>
      <c r="I382" t="str">
        <f t="shared" si="39"/>
        <v>N/A</v>
      </c>
      <c r="J382">
        <f t="shared" si="40"/>
        <v>0</v>
      </c>
      <c r="K382">
        <f t="shared" si="41"/>
        <v>0</v>
      </c>
      <c r="L382">
        <f t="shared" si="42"/>
        <v>0</v>
      </c>
      <c r="M382">
        <f t="shared" si="43"/>
        <v>0</v>
      </c>
      <c r="N382">
        <f t="shared" si="44"/>
        <v>0</v>
      </c>
    </row>
    <row r="383" spans="1:14" x14ac:dyDescent="0.3">
      <c r="I383" t="str">
        <f t="shared" si="39"/>
        <v>N/A</v>
      </c>
      <c r="J383">
        <f t="shared" si="40"/>
        <v>0</v>
      </c>
      <c r="K383">
        <f t="shared" si="41"/>
        <v>0</v>
      </c>
      <c r="L383">
        <f t="shared" si="42"/>
        <v>0</v>
      </c>
      <c r="M383">
        <f t="shared" si="43"/>
        <v>0</v>
      </c>
      <c r="N383">
        <f t="shared" si="44"/>
        <v>0</v>
      </c>
    </row>
    <row r="384" spans="1:14" x14ac:dyDescent="0.3">
      <c r="I384" t="str">
        <f t="shared" si="39"/>
        <v>N/A</v>
      </c>
      <c r="J384">
        <f t="shared" si="40"/>
        <v>0</v>
      </c>
      <c r="K384">
        <f t="shared" si="41"/>
        <v>0</v>
      </c>
      <c r="L384">
        <f t="shared" si="42"/>
        <v>0</v>
      </c>
      <c r="M384">
        <f t="shared" si="43"/>
        <v>0</v>
      </c>
      <c r="N384">
        <f t="shared" si="44"/>
        <v>0</v>
      </c>
    </row>
    <row r="385" spans="1:14" x14ac:dyDescent="0.3">
      <c r="A385" s="1">
        <v>0</v>
      </c>
      <c r="B385" t="s">
        <v>123</v>
      </c>
      <c r="C385" t="s">
        <v>4798</v>
      </c>
      <c r="I385" t="str">
        <f t="shared" si="39"/>
        <v>N/A</v>
      </c>
      <c r="J385">
        <f t="shared" si="40"/>
        <v>8470000000.000001</v>
      </c>
      <c r="K385">
        <f t="shared" si="41"/>
        <v>0</v>
      </c>
      <c r="L385">
        <f t="shared" si="42"/>
        <v>0</v>
      </c>
      <c r="M385">
        <f t="shared" si="43"/>
        <v>0</v>
      </c>
      <c r="N385">
        <f t="shared" si="44"/>
        <v>0</v>
      </c>
    </row>
    <row r="386" spans="1:14" x14ac:dyDescent="0.3">
      <c r="A386" s="1">
        <v>1</v>
      </c>
      <c r="B386" t="s">
        <v>125</v>
      </c>
      <c r="I386" t="str">
        <f t="shared" si="39"/>
        <v>N/A</v>
      </c>
      <c r="J386">
        <f t="shared" si="40"/>
        <v>0</v>
      </c>
      <c r="K386">
        <f t="shared" si="41"/>
        <v>0</v>
      </c>
      <c r="L386">
        <f t="shared" si="42"/>
        <v>0</v>
      </c>
      <c r="M386">
        <f t="shared" si="43"/>
        <v>0</v>
      </c>
      <c r="N386">
        <f t="shared" si="44"/>
        <v>0</v>
      </c>
    </row>
    <row r="387" spans="1:14" x14ac:dyDescent="0.3">
      <c r="A387" s="1">
        <v>2</v>
      </c>
      <c r="B387" t="s">
        <v>126</v>
      </c>
      <c r="C387" t="s">
        <v>4799</v>
      </c>
      <c r="I387" t="str">
        <f t="shared" si="39"/>
        <v>N/A</v>
      </c>
      <c r="J387" t="str">
        <f t="shared" si="40"/>
        <v>-23.41</v>
      </c>
      <c r="K387">
        <f t="shared" si="41"/>
        <v>0</v>
      </c>
      <c r="L387">
        <f t="shared" si="42"/>
        <v>0</v>
      </c>
      <c r="M387">
        <f t="shared" si="43"/>
        <v>0</v>
      </c>
      <c r="N387">
        <f t="shared" si="44"/>
        <v>0</v>
      </c>
    </row>
    <row r="388" spans="1:14" x14ac:dyDescent="0.3">
      <c r="A388" s="1">
        <v>3</v>
      </c>
      <c r="B388" t="s">
        <v>128</v>
      </c>
      <c r="C388" t="s">
        <v>4800</v>
      </c>
      <c r="I388" t="str">
        <f t="shared" si="39"/>
        <v>N/A</v>
      </c>
      <c r="J388" t="str">
        <f t="shared" si="40"/>
        <v>78.50</v>
      </c>
      <c r="K388">
        <f t="shared" si="41"/>
        <v>0</v>
      </c>
      <c r="L388">
        <f t="shared" si="42"/>
        <v>0</v>
      </c>
      <c r="M388">
        <f t="shared" si="43"/>
        <v>0</v>
      </c>
      <c r="N388">
        <f t="shared" si="44"/>
        <v>0</v>
      </c>
    </row>
    <row r="389" spans="1:14" x14ac:dyDescent="0.3">
      <c r="A389" s="1">
        <v>4</v>
      </c>
      <c r="B389" t="s">
        <v>130</v>
      </c>
      <c r="C389" t="s">
        <v>4801</v>
      </c>
      <c r="I389" t="str">
        <f t="shared" si="39"/>
        <v>N/A</v>
      </c>
      <c r="J389" t="str">
        <f t="shared" si="40"/>
        <v>2.72</v>
      </c>
      <c r="K389">
        <f t="shared" si="41"/>
        <v>0</v>
      </c>
      <c r="L389">
        <f t="shared" si="42"/>
        <v>0</v>
      </c>
      <c r="M389">
        <f t="shared" si="43"/>
        <v>0</v>
      </c>
      <c r="N389">
        <f t="shared" si="44"/>
        <v>0</v>
      </c>
    </row>
    <row r="390" spans="1:14" x14ac:dyDescent="0.3">
      <c r="A390" s="1">
        <v>5</v>
      </c>
      <c r="B390" t="s">
        <v>132</v>
      </c>
      <c r="C390" t="s">
        <v>1312</v>
      </c>
      <c r="I390" t="str">
        <f t="shared" si="39"/>
        <v>N/A</v>
      </c>
      <c r="J390" t="str">
        <f t="shared" si="40"/>
        <v>8.42</v>
      </c>
      <c r="K390">
        <f t="shared" si="41"/>
        <v>0</v>
      </c>
      <c r="L390">
        <f t="shared" si="42"/>
        <v>0</v>
      </c>
      <c r="M390">
        <f t="shared" si="43"/>
        <v>0</v>
      </c>
      <c r="N390">
        <f t="shared" si="44"/>
        <v>0</v>
      </c>
    </row>
    <row r="391" spans="1:14" x14ac:dyDescent="0.3">
      <c r="A391" s="1">
        <v>6</v>
      </c>
      <c r="B391" t="s">
        <v>134</v>
      </c>
      <c r="C391" t="s">
        <v>4802</v>
      </c>
      <c r="I391" t="str">
        <f t="shared" si="39"/>
        <v>N/A</v>
      </c>
      <c r="J391" t="str">
        <f t="shared" si="40"/>
        <v>11.09</v>
      </c>
      <c r="K391">
        <f t="shared" si="41"/>
        <v>0</v>
      </c>
      <c r="L391">
        <f t="shared" si="42"/>
        <v>0</v>
      </c>
      <c r="M391">
        <f t="shared" si="43"/>
        <v>0</v>
      </c>
      <c r="N391">
        <f t="shared" si="44"/>
        <v>0</v>
      </c>
    </row>
    <row r="392" spans="1:14" x14ac:dyDescent="0.3">
      <c r="A392" s="1">
        <v>7</v>
      </c>
      <c r="B392" t="s">
        <v>136</v>
      </c>
      <c r="I392" t="str">
        <f t="shared" si="39"/>
        <v>N/A</v>
      </c>
      <c r="J392">
        <f t="shared" si="40"/>
        <v>0</v>
      </c>
      <c r="K392">
        <f t="shared" si="41"/>
        <v>0</v>
      </c>
      <c r="L392">
        <f t="shared" si="42"/>
        <v>0</v>
      </c>
      <c r="M392">
        <f t="shared" si="43"/>
        <v>0</v>
      </c>
      <c r="N392">
        <f t="shared" si="44"/>
        <v>0</v>
      </c>
    </row>
    <row r="393" spans="1:14" x14ac:dyDescent="0.3">
      <c r="A393" s="1">
        <v>8</v>
      </c>
      <c r="B393" t="s">
        <v>137</v>
      </c>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A396" s="1">
        <v>0</v>
      </c>
      <c r="B396" t="s">
        <v>123</v>
      </c>
      <c r="C396" t="s">
        <v>1536</v>
      </c>
      <c r="I396" t="str">
        <f t="shared" si="39"/>
        <v>N/A</v>
      </c>
      <c r="J396">
        <f t="shared" si="40"/>
        <v>2740000000</v>
      </c>
      <c r="K396">
        <f t="shared" si="41"/>
        <v>0</v>
      </c>
      <c r="L396">
        <f t="shared" si="42"/>
        <v>0</v>
      </c>
      <c r="M396">
        <f t="shared" si="43"/>
        <v>0</v>
      </c>
      <c r="N396">
        <f t="shared" si="44"/>
        <v>0</v>
      </c>
    </row>
    <row r="397" spans="1:14" x14ac:dyDescent="0.3">
      <c r="A397" s="1">
        <v>1</v>
      </c>
      <c r="B397" t="s">
        <v>125</v>
      </c>
      <c r="I397" t="str">
        <f t="shared" si="39"/>
        <v>N/A</v>
      </c>
      <c r="J397">
        <f t="shared" si="40"/>
        <v>0</v>
      </c>
      <c r="K397">
        <f t="shared" si="41"/>
        <v>0</v>
      </c>
      <c r="L397">
        <f t="shared" si="42"/>
        <v>0</v>
      </c>
      <c r="M397">
        <f t="shared" si="43"/>
        <v>0</v>
      </c>
      <c r="N397">
        <f t="shared" si="44"/>
        <v>0</v>
      </c>
    </row>
    <row r="398" spans="1:14" x14ac:dyDescent="0.3">
      <c r="A398" s="1">
        <v>2</v>
      </c>
      <c r="B398" t="s">
        <v>126</v>
      </c>
      <c r="C398" t="s">
        <v>4803</v>
      </c>
      <c r="I398" t="str">
        <f t="shared" si="39"/>
        <v>N/A</v>
      </c>
      <c r="J398" t="str">
        <f t="shared" si="40"/>
        <v>6040.00</v>
      </c>
      <c r="K398">
        <f t="shared" si="41"/>
        <v>0</v>
      </c>
      <c r="L398">
        <f t="shared" si="42"/>
        <v>0</v>
      </c>
      <c r="M398">
        <f t="shared" si="43"/>
        <v>0</v>
      </c>
      <c r="N398">
        <f t="shared" si="44"/>
        <v>0</v>
      </c>
    </row>
    <row r="399" spans="1:14" x14ac:dyDescent="0.3">
      <c r="A399" s="1">
        <v>3</v>
      </c>
      <c r="B399" t="s">
        <v>128</v>
      </c>
      <c r="C399" t="s">
        <v>4804</v>
      </c>
      <c r="I399" t="str">
        <f t="shared" si="39"/>
        <v>N/A</v>
      </c>
      <c r="J399" t="str">
        <f t="shared" si="40"/>
        <v>42.54</v>
      </c>
      <c r="K399">
        <f t="shared" si="41"/>
        <v>0</v>
      </c>
      <c r="L399">
        <f t="shared" si="42"/>
        <v>0</v>
      </c>
      <c r="M399">
        <f t="shared" si="43"/>
        <v>0</v>
      </c>
      <c r="N399">
        <f t="shared" si="44"/>
        <v>0</v>
      </c>
    </row>
    <row r="400" spans="1:14" x14ac:dyDescent="0.3">
      <c r="A400" s="1">
        <v>4</v>
      </c>
      <c r="B400" t="s">
        <v>130</v>
      </c>
      <c r="C400" t="s">
        <v>4805</v>
      </c>
    </row>
    <row r="401" spans="1:3" x14ac:dyDescent="0.3">
      <c r="A401" s="1">
        <v>5</v>
      </c>
      <c r="B401" t="s">
        <v>132</v>
      </c>
      <c r="C401" t="s">
        <v>4806</v>
      </c>
    </row>
    <row r="402" spans="1:3" x14ac:dyDescent="0.3">
      <c r="A402" s="1">
        <v>6</v>
      </c>
      <c r="B402" t="s">
        <v>134</v>
      </c>
      <c r="C402" t="s">
        <v>4807</v>
      </c>
    </row>
    <row r="403" spans="1:3" x14ac:dyDescent="0.3">
      <c r="A403" s="1">
        <v>7</v>
      </c>
      <c r="B403" t="s">
        <v>136</v>
      </c>
    </row>
    <row r="404" spans="1:3" x14ac:dyDescent="0.3">
      <c r="A404" s="1">
        <v>8</v>
      </c>
      <c r="B404" t="s">
        <v>137</v>
      </c>
    </row>
    <row r="500" spans="3:3" x14ac:dyDescent="0.3">
      <c r="C500" t="s">
        <v>1249</v>
      </c>
    </row>
    <row r="501" spans="3:3" x14ac:dyDescent="0.3">
      <c r="C501" t="s">
        <v>3034</v>
      </c>
    </row>
    <row r="502" spans="3:3" x14ac:dyDescent="0.3">
      <c r="C502" t="s">
        <v>4808</v>
      </c>
    </row>
    <row r="503" spans="3:3" x14ac:dyDescent="0.3">
      <c r="C503" t="s">
        <v>755</v>
      </c>
    </row>
    <row r="504" spans="3:3" x14ac:dyDescent="0.3">
      <c r="C504" t="s">
        <v>4809</v>
      </c>
    </row>
    <row r="505" spans="3:3" x14ac:dyDescent="0.3">
      <c r="C505" t="s">
        <v>752</v>
      </c>
    </row>
    <row r="506" spans="3:3" x14ac:dyDescent="0.3">
      <c r="C506" t="s">
        <v>2392</v>
      </c>
    </row>
    <row r="507" spans="3:3" x14ac:dyDescent="0.3">
      <c r="C507" t="s">
        <v>754</v>
      </c>
    </row>
    <row r="508" spans="3:3" x14ac:dyDescent="0.3">
      <c r="C508" t="s">
        <v>1723</v>
      </c>
    </row>
    <row r="509" spans="3:3" x14ac:dyDescent="0.3">
      <c r="C509" t="s">
        <v>4810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4811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Camden National</v>
      </c>
    </row>
    <row r="2" spans="1:16" x14ac:dyDescent="0.3">
      <c r="B2" t="s">
        <v>2</v>
      </c>
      <c r="C2" t="s">
        <v>4812</v>
      </c>
      <c r="K2" t="str">
        <f>LEFT(C1,FIND("(",C1) - 2)</f>
        <v>Camden National Corporation</v>
      </c>
    </row>
    <row r="3" spans="1:16" x14ac:dyDescent="0.3">
      <c r="J3">
        <f ca="1">RANDBETWEEN(1,6)</f>
        <v>4</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$41.52, down .53% after opening up 1.17%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$41.52, down .53% after opening up 1.17% over yesterday's closing price</v>
      </c>
    </row>
    <row r="5" spans="1:16" x14ac:dyDescent="0.3">
      <c r="J5">
        <f ca="1">RANDBETWEEN(1,2)</f>
        <v>1</v>
      </c>
      <c r="K5" t="str">
        <f>"The one year target estimate for " &amp; D1 &amp; " is " &amp; TEXT(C23,"$####.00")</f>
        <v>The one year target estimate for Camden National is $47.00</v>
      </c>
      <c r="L5" t="str">
        <f>D1 &amp; " is expected to be trading at " &amp; TEXT(C23, "$####.00") &amp; ", based on target estimates"</f>
        <v>Camden National is expected to be trading at $47.00, based on target estimates</v>
      </c>
    </row>
    <row r="6" spans="1:16" x14ac:dyDescent="0.3">
      <c r="K6" t="str">
        <f>" which would be " &amp; IF(OR(LEFT(ABS((C23-C2)/C2*100),1)="8",LEFT(ABS((C23-C2)/C2*100),2)="18"), "an ", "a ")  &amp;TEXT(ABS((C23-C2)/C2),"####.00%")&amp;IF((C23-C2)&gt;0," increase over"," decrease from")&amp;" the current price"</f>
        <v xml:space="preserve"> which would be a 13.20% increase over the current price</v>
      </c>
    </row>
    <row r="7" spans="1:16" x14ac:dyDescent="0.3">
      <c r="A7" s="1">
        <v>0</v>
      </c>
      <c r="B7" t="s">
        <v>5</v>
      </c>
      <c r="C7" t="s">
        <v>4813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4.48% over last quarter based on the average of 2 analyst estimates (Yahoo Finance)</v>
      </c>
    </row>
    <row r="8" spans="1:16" x14ac:dyDescent="0.3">
      <c r="A8" s="1">
        <v>1</v>
      </c>
      <c r="B8" t="s">
        <v>7</v>
      </c>
      <c r="C8" t="s">
        <v>4814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4815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4816</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13</v>
      </c>
      <c r="C11" t="s">
        <v>4817</v>
      </c>
      <c r="K11" t="str">
        <f>IF(B145="Interest Income",U42, K42)</f>
        <v>Camden National has managed to increase net interest income, trust income, commissions &amp; fees, commission &amp; fee income, net loans, total assets, and retained earnings each year since 2012</v>
      </c>
    </row>
    <row r="12" spans="1:16" x14ac:dyDescent="0.3">
      <c r="A12" s="1">
        <v>5</v>
      </c>
      <c r="B12" t="s">
        <v>15</v>
      </c>
      <c r="C12" t="s">
        <v>4818</v>
      </c>
      <c r="D12" t="str">
        <f>LEFT(C12,FIND("-",C12)-2)</f>
        <v>28.40</v>
      </c>
      <c r="E12" t="str">
        <f>TRIM(RIGHT(C12,FIND("-",C12)-1))</f>
        <v>45.43</v>
      </c>
      <c r="K12" t="str">
        <f ca="1">D78</f>
        <v>Inconclusive</v>
      </c>
    </row>
    <row r="13" spans="1:16" x14ac:dyDescent="0.3">
      <c r="A13" s="1">
        <v>6</v>
      </c>
      <c r="B13" t="s">
        <v>17</v>
      </c>
      <c r="C13" t="s">
        <v>4819</v>
      </c>
      <c r="K13" t="str">
        <f ca="1">D89</f>
        <v>There are some indications that Camden National may be undervalued. The company has a lower trailing p/e, forward p/e, price/sales, and price/book than the comparable average</v>
      </c>
    </row>
    <row r="14" spans="1:16" x14ac:dyDescent="0.3">
      <c r="A14" s="1">
        <v>7</v>
      </c>
      <c r="B14" t="s">
        <v>19</v>
      </c>
      <c r="C14" t="s">
        <v>4820</v>
      </c>
    </row>
    <row r="16" spans="1:16" x14ac:dyDescent="0.3">
      <c r="A16" s="1">
        <v>0</v>
      </c>
      <c r="B16" t="s">
        <v>21</v>
      </c>
      <c r="C16" t="s">
        <v>4821</v>
      </c>
    </row>
    <row r="17" spans="1:23" x14ac:dyDescent="0.3">
      <c r="A17" s="1">
        <v>1</v>
      </c>
      <c r="B17" t="s">
        <v>23</v>
      </c>
      <c r="C17" t="s">
        <v>799</v>
      </c>
      <c r="K17" t="str">
        <f ca="1">K2 &amp; IF(J3=1, K3,IF(J3=2,L3,IF(J3=3,M3,IF(J3=4,N3,IF(J3=5,O3,IF(J3=6,P3)))))) &amp; ". " &amp; IF(J4=1,K4,IF(J4=2,L4)) &amp; ". " &amp; IF(J5=1,K5,IF(J5=2,L5)) &amp; K6 &amp; ". " &amp; K7 &amp; ". " &amp; K8 &amp; ". " &amp; K9 &amp; "."</f>
        <v>Camden National Corporation reports earnings between Jul 24, 2017 and Jul 28, 2017. The current stock price is $41.52, down .53% after opening up 1.17% over yesterday's closing price. The one year target estimate for Camden National is $47.00 which would be a 13.20% increase over the current price. Earnings are expected to increase by 4.48% over last quarter based on the average of 2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4822</v>
      </c>
    </row>
    <row r="19" spans="1:23" x14ac:dyDescent="0.3">
      <c r="A19" s="1">
        <v>3</v>
      </c>
      <c r="B19" t="s">
        <v>27</v>
      </c>
      <c r="C19" t="s">
        <v>4823</v>
      </c>
    </row>
    <row r="20" spans="1:23" x14ac:dyDescent="0.3">
      <c r="A20" s="1">
        <v>4</v>
      </c>
      <c r="B20" t="s">
        <v>29</v>
      </c>
      <c r="C20" t="s">
        <v>771</v>
      </c>
    </row>
    <row r="21" spans="1:23" x14ac:dyDescent="0.3">
      <c r="A21" s="1">
        <v>5</v>
      </c>
      <c r="B21" t="s">
        <v>31</v>
      </c>
      <c r="C21" t="s">
        <v>4824</v>
      </c>
    </row>
    <row r="22" spans="1:23" x14ac:dyDescent="0.3">
      <c r="A22" s="1">
        <v>6</v>
      </c>
      <c r="B22" t="s">
        <v>33</v>
      </c>
      <c r="C22" t="s">
        <v>4825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4826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42</v>
      </c>
      <c r="C27">
        <v>2</v>
      </c>
      <c r="D27">
        <v>2</v>
      </c>
      <c r="E27">
        <v>2</v>
      </c>
      <c r="F27">
        <v>2</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net interest income</v>
      </c>
    </row>
    <row r="28" spans="1:23" x14ac:dyDescent="0.3">
      <c r="A28" s="1">
        <v>1</v>
      </c>
      <c r="B28" t="s">
        <v>43</v>
      </c>
      <c r="C28">
        <v>0.67</v>
      </c>
      <c r="D28">
        <v>0.7</v>
      </c>
      <c r="E28">
        <v>2.72</v>
      </c>
      <c r="F28">
        <v>2.95</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net interest income, trust income, commissions &amp; fees</v>
      </c>
    </row>
    <row r="29" spans="1:23" x14ac:dyDescent="0.3">
      <c r="A29" s="1">
        <v>2</v>
      </c>
      <c r="B29" t="s">
        <v>44</v>
      </c>
      <c r="C29">
        <v>0.67</v>
      </c>
      <c r="D29">
        <v>0.67</v>
      </c>
      <c r="E29">
        <v>2.65</v>
      </c>
      <c r="F29">
        <v>2.84</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net interest income, trust income, commissions &amp; fees, commission &amp; fee income</v>
      </c>
    </row>
    <row r="30" spans="1:23" x14ac:dyDescent="0.3">
      <c r="A30" s="1">
        <v>3</v>
      </c>
      <c r="B30" t="s">
        <v>45</v>
      </c>
      <c r="C30">
        <v>0.67</v>
      </c>
      <c r="D30">
        <v>0.72</v>
      </c>
      <c r="E30">
        <v>2.78</v>
      </c>
      <c r="F30">
        <v>3.05</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net interest income, trust income, commissions &amp; fees, commission &amp; fee income</v>
      </c>
    </row>
    <row r="31" spans="1:23" x14ac:dyDescent="0.3">
      <c r="A31" s="1">
        <v>4</v>
      </c>
      <c r="B31" t="s">
        <v>46</v>
      </c>
      <c r="C31">
        <v>0.62</v>
      </c>
      <c r="D31">
        <v>0.7</v>
      </c>
      <c r="E31">
        <v>2.61</v>
      </c>
      <c r="F31">
        <v>2.72</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net interest income,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0</v>
      </c>
      <c r="U32" t="str">
        <f>IF(I209="pos_trend",B209,"")</f>
        <v/>
      </c>
      <c r="V32" t="str">
        <f t="shared" si="1"/>
        <v/>
      </c>
      <c r="W32" t="str">
        <f t="shared" si="3"/>
        <v>, net interest income, trust income, commissions &amp; fees, commission &amp; fee income</v>
      </c>
    </row>
    <row r="33" spans="1:23" x14ac:dyDescent="0.3">
      <c r="B33" s="1" t="s">
        <v>47</v>
      </c>
      <c r="C33" s="1" t="s">
        <v>38</v>
      </c>
      <c r="D33" s="1" t="s">
        <v>39</v>
      </c>
      <c r="E33" s="1" t="s">
        <v>40</v>
      </c>
      <c r="F33" s="1" t="s">
        <v>41</v>
      </c>
      <c r="J33">
        <f>IF(K33 &lt;&gt; "",12, 0)</f>
        <v>0</v>
      </c>
      <c r="K33" t="str">
        <f>IF(I195="pos_trend",B195,"")</f>
        <v/>
      </c>
      <c r="L33" t="str">
        <f t="shared" si="0"/>
        <v/>
      </c>
      <c r="M33" t="str">
        <f t="shared" si="2"/>
        <v>, commission &amp; fee income</v>
      </c>
      <c r="T33">
        <f>IF(U33 &lt;&gt; "",12, 0)</f>
        <v>12</v>
      </c>
      <c r="U33" t="str">
        <f>IF(I231="pos_trend",B231,"")</f>
        <v>Net Loans</v>
      </c>
      <c r="V33" t="str">
        <f t="shared" si="1"/>
        <v>net loans</v>
      </c>
      <c r="W33" t="str">
        <f t="shared" si="3"/>
        <v>, net interest income, trust income, commissions &amp; fees, commission &amp; fee income, net loans</v>
      </c>
    </row>
    <row r="34" spans="1:23" x14ac:dyDescent="0.3">
      <c r="A34" s="1">
        <v>0</v>
      </c>
      <c r="B34" t="s">
        <v>42</v>
      </c>
      <c r="C34" t="s">
        <v>775</v>
      </c>
      <c r="D34" t="s">
        <v>775</v>
      </c>
      <c r="E34" t="s">
        <v>775</v>
      </c>
      <c r="F34" t="s">
        <v>775</v>
      </c>
      <c r="J34">
        <f>IF(K34 &lt;&gt; "",13, 0)</f>
        <v>0</v>
      </c>
      <c r="K34" t="str">
        <f>IF(I196="pos_trend",B196,"")</f>
        <v/>
      </c>
      <c r="L34" t="str">
        <f t="shared" si="0"/>
        <v/>
      </c>
      <c r="M34" t="str">
        <f t="shared" si="2"/>
        <v>, commission &amp; fee income</v>
      </c>
      <c r="T34">
        <f>IF(U34 &lt;&gt; "",13, 0)</f>
        <v>13</v>
      </c>
      <c r="U34" t="str">
        <f>IF(I251="pos_trend",B251,"")</f>
        <v>Total Assets</v>
      </c>
      <c r="V34" t="str">
        <f t="shared" si="1"/>
        <v>total assets</v>
      </c>
      <c r="W34" t="str">
        <f t="shared" si="3"/>
        <v>, net interest income, trust income, commissions &amp; fees, commission &amp; fee income, net loans, total assets</v>
      </c>
    </row>
    <row r="35" spans="1:23" x14ac:dyDescent="0.3">
      <c r="A35" s="1">
        <v>1</v>
      </c>
      <c r="B35" t="s">
        <v>43</v>
      </c>
      <c r="C35" t="s">
        <v>4827</v>
      </c>
      <c r="D35" t="s">
        <v>4828</v>
      </c>
      <c r="E35" t="s">
        <v>4829</v>
      </c>
      <c r="F35" t="s">
        <v>4830</v>
      </c>
      <c r="J35">
        <f>IF(K35 &lt;&gt; "",14, 0)</f>
        <v>0</v>
      </c>
      <c r="K35" t="str">
        <f>IF(I201="pos_trend",B201,"")</f>
        <v/>
      </c>
      <c r="L35" t="str">
        <f t="shared" si="0"/>
        <v/>
      </c>
      <c r="M35" t="str">
        <f t="shared" si="2"/>
        <v>, commission &amp; fee income</v>
      </c>
      <c r="T35">
        <f>IF(U35 &lt;&gt; "",14, 0)</f>
        <v>14</v>
      </c>
      <c r="U35" t="str">
        <f>IF(I279="pos_trend",B279,"")</f>
        <v>Retained Earnings</v>
      </c>
      <c r="V35" t="str">
        <f t="shared" si="1"/>
        <v>retained earnings</v>
      </c>
      <c r="W35" t="str">
        <f t="shared" si="3"/>
        <v>, net interest income, trust income, commissions &amp; fees, commission &amp; fee income, net loans, total assets, retained earnings</v>
      </c>
    </row>
    <row r="36" spans="1:23" x14ac:dyDescent="0.3">
      <c r="A36" s="1">
        <v>2</v>
      </c>
      <c r="B36" t="s">
        <v>44</v>
      </c>
      <c r="C36" t="s">
        <v>4831</v>
      </c>
      <c r="D36" t="s">
        <v>4832</v>
      </c>
      <c r="E36" t="s">
        <v>4833</v>
      </c>
      <c r="F36" t="s">
        <v>4834</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net interest income, trust income, commissions &amp; fees, commission &amp; fee income, net loans, total assets, retained earnings</v>
      </c>
    </row>
    <row r="37" spans="1:23" x14ac:dyDescent="0.3">
      <c r="A37" s="1">
        <v>3</v>
      </c>
      <c r="B37" t="s">
        <v>45</v>
      </c>
      <c r="C37" t="s">
        <v>2522</v>
      </c>
      <c r="D37" t="s">
        <v>4835</v>
      </c>
      <c r="E37" t="s">
        <v>4836</v>
      </c>
      <c r="F37" t="s">
        <v>4837</v>
      </c>
      <c r="J37">
        <f>IF(K37 &lt;&gt; "",16, 0)</f>
        <v>0</v>
      </c>
      <c r="K37" t="str">
        <f>IF(I203="pos_trend",B203,"")</f>
        <v/>
      </c>
      <c r="L37" t="str">
        <f t="shared" si="0"/>
        <v/>
      </c>
      <c r="M37" t="str">
        <f t="shared" si="2"/>
        <v>, commission &amp; fee income</v>
      </c>
      <c r="T37">
        <f>IF(U37 &lt;&gt; "",16, 0)</f>
        <v>0</v>
      </c>
      <c r="U37" t="str">
        <f>IF(I235="pos_trend",B235,"")</f>
        <v/>
      </c>
      <c r="V37" t="str">
        <f t="shared" si="1"/>
        <v/>
      </c>
      <c r="W37" t="str">
        <f t="shared" si="3"/>
        <v>, net interest income, trust income, commissions &amp; fees, commission &amp; fee income, net loans, total assets, retained earnings</v>
      </c>
    </row>
    <row r="38" spans="1:23" x14ac:dyDescent="0.3">
      <c r="A38" s="1">
        <v>4</v>
      </c>
      <c r="B38" t="s">
        <v>61</v>
      </c>
      <c r="C38" t="s">
        <v>448</v>
      </c>
      <c r="D38" t="s">
        <v>4838</v>
      </c>
      <c r="E38" t="s">
        <v>4839</v>
      </c>
      <c r="F38" t="s">
        <v>4829</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net interest income, trust income, commissions &amp; fees, commission &amp; fee income, net loans, total assets, retained earnings</v>
      </c>
    </row>
    <row r="39" spans="1:23" x14ac:dyDescent="0.3">
      <c r="A39" s="1">
        <v>5</v>
      </c>
      <c r="B39" t="s">
        <v>65</v>
      </c>
      <c r="C39" t="s">
        <v>4840</v>
      </c>
      <c r="D39" t="s">
        <v>4841</v>
      </c>
      <c r="F39" t="s">
        <v>3596</v>
      </c>
      <c r="K39" t="str">
        <f>IF(I352="pos_trend",B352,"")</f>
        <v/>
      </c>
      <c r="M39" t="str">
        <f t="shared" si="2"/>
        <v>, commission &amp; fee income</v>
      </c>
      <c r="W39" t="str">
        <f t="shared" si="3"/>
        <v>, net interest income, trust income, commissions &amp; fees, commission &amp; fee income, net loans, total assets, retained earnings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14</v>
      </c>
      <c r="U40" t="str">
        <f>VLOOKUP(T40,T22:U39,2,FALSE)</f>
        <v>Retained Earnings</v>
      </c>
      <c r="W40" t="str">
        <f>IF(IFERROR(FIND(",",W39),TRUE)=TRUE,W39,IF(NOT(EXACT(U40,UPPER(U40))),SUBSTITUTE(W39,LOWER(U40),"and "&amp;LOWER(U40)),SUBSTITUTE(W39,U40,"and "&amp;U40)))</f>
        <v>, net interest income, trust income, commissions &amp; fees, commission &amp; fee income, net loans, total assets, and retained earnings</v>
      </c>
    </row>
    <row r="41" spans="1:23" x14ac:dyDescent="0.3">
      <c r="B41" s="1" t="s">
        <v>70</v>
      </c>
      <c r="C41" s="1" t="s">
        <v>71</v>
      </c>
      <c r="D41" s="1" t="s">
        <v>72</v>
      </c>
      <c r="E41" s="1" t="s">
        <v>73</v>
      </c>
      <c r="F41" s="1" t="s">
        <v>74</v>
      </c>
    </row>
    <row r="42" spans="1:23" x14ac:dyDescent="0.3">
      <c r="A42" s="1">
        <v>0</v>
      </c>
      <c r="B42" t="s">
        <v>75</v>
      </c>
      <c r="C42">
        <v>0.62</v>
      </c>
      <c r="D42" t="s">
        <v>4842</v>
      </c>
      <c r="E42" t="s">
        <v>4843</v>
      </c>
      <c r="F42">
        <v>0.64</v>
      </c>
      <c r="K42" t="str">
        <f>SUBSTITUTE(IF(M40&lt;&gt;"", D1 &amp; " has managed to increase " &amp; M40 &amp; " each year since " &amp; C144, "No positive trends")," , "," ")</f>
        <v>Camden National has managed to increase and commission &amp; fee income each year since 2012</v>
      </c>
      <c r="U42" t="str">
        <f>SUBSTITUTE(IF(W40&lt;&gt;"", D1 &amp; " has managed to increase " &amp; W40 &amp; " each year since " &amp; C144, "No positive trends")," , "," ")</f>
        <v>Camden National has managed to increase net interest income, trust income, commissions &amp; fees, commission &amp; fee income, net loans, total assets, and retained earnings each year since 2012</v>
      </c>
    </row>
    <row r="43" spans="1:23" x14ac:dyDescent="0.3">
      <c r="A43" s="1">
        <v>1</v>
      </c>
      <c r="B43" t="s">
        <v>79</v>
      </c>
      <c r="C43">
        <v>0.62</v>
      </c>
      <c r="D43" t="s">
        <v>4844</v>
      </c>
      <c r="E43" t="s">
        <v>4844</v>
      </c>
      <c r="F43">
        <v>0.64</v>
      </c>
    </row>
    <row r="44" spans="1:23" x14ac:dyDescent="0.3">
      <c r="A44" s="1">
        <v>2</v>
      </c>
      <c r="B44" t="s">
        <v>84</v>
      </c>
      <c r="D44" t="s">
        <v>4845</v>
      </c>
      <c r="E44" t="s">
        <v>1289</v>
      </c>
    </row>
    <row r="45" spans="1:23" x14ac:dyDescent="0.3">
      <c r="A45" s="1">
        <v>3</v>
      </c>
      <c r="B45" t="s">
        <v>89</v>
      </c>
      <c r="D45" t="s">
        <v>4846</v>
      </c>
      <c r="E45" t="s">
        <v>4847</v>
      </c>
    </row>
    <row r="47" spans="1:23" x14ac:dyDescent="0.3">
      <c r="B47" s="1" t="s">
        <v>94</v>
      </c>
      <c r="C47" s="1" t="s">
        <v>38</v>
      </c>
      <c r="D47" s="1" t="s">
        <v>39</v>
      </c>
      <c r="E47" s="1" t="s">
        <v>40</v>
      </c>
      <c r="F47" s="1" t="s">
        <v>41</v>
      </c>
    </row>
    <row r="48" spans="1:23" x14ac:dyDescent="0.3">
      <c r="A48" s="1">
        <v>0</v>
      </c>
      <c r="B48" t="s">
        <v>95</v>
      </c>
      <c r="C48">
        <v>0.67</v>
      </c>
      <c r="D48">
        <v>0.7</v>
      </c>
      <c r="E48">
        <v>2.72</v>
      </c>
      <c r="F48">
        <v>2.95</v>
      </c>
    </row>
    <row r="49" spans="1:14" x14ac:dyDescent="0.3">
      <c r="A49" s="1">
        <v>1</v>
      </c>
      <c r="B49" t="s">
        <v>96</v>
      </c>
      <c r="C49">
        <v>0.67</v>
      </c>
      <c r="D49">
        <v>0.7</v>
      </c>
      <c r="E49">
        <v>2.72</v>
      </c>
      <c r="F49">
        <v>2.95</v>
      </c>
    </row>
    <row r="50" spans="1:14" x14ac:dyDescent="0.3">
      <c r="A50" s="1">
        <v>2</v>
      </c>
      <c r="B50" t="s">
        <v>97</v>
      </c>
      <c r="C50">
        <v>0.67</v>
      </c>
      <c r="D50">
        <v>0.7</v>
      </c>
      <c r="E50">
        <v>2.72</v>
      </c>
      <c r="F50">
        <v>2.95</v>
      </c>
    </row>
    <row r="51" spans="1:14" x14ac:dyDescent="0.3">
      <c r="A51" s="1">
        <v>3</v>
      </c>
      <c r="B51" t="s">
        <v>98</v>
      </c>
      <c r="C51">
        <v>0.67</v>
      </c>
      <c r="D51">
        <v>0.7</v>
      </c>
      <c r="E51">
        <v>2.72</v>
      </c>
      <c r="F51">
        <v>2.95</v>
      </c>
    </row>
    <row r="52" spans="1:14" x14ac:dyDescent="0.3">
      <c r="A52" s="1">
        <v>4</v>
      </c>
      <c r="B52" t="s">
        <v>99</v>
      </c>
      <c r="C52">
        <v>0.69</v>
      </c>
      <c r="D52">
        <v>0.71</v>
      </c>
      <c r="E52">
        <v>2.74</v>
      </c>
      <c r="F52">
        <v>2.9</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4848</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CAC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4849</v>
      </c>
      <c r="F61">
        <v>0.19</v>
      </c>
      <c r="I61" t="str">
        <f t="shared" si="4"/>
        <v>N/A</v>
      </c>
      <c r="J61">
        <f t="shared" si="5"/>
        <v>8.1000000000000003E-2</v>
      </c>
      <c r="K61">
        <f t="shared" si="6"/>
        <v>0</v>
      </c>
      <c r="L61">
        <f t="shared" si="7"/>
        <v>0</v>
      </c>
      <c r="M61">
        <f t="shared" si="8"/>
        <v>0.19</v>
      </c>
      <c r="N61">
        <f t="shared" si="9"/>
        <v>0</v>
      </c>
    </row>
    <row r="62" spans="1:14" x14ac:dyDescent="0.3">
      <c r="A62" s="1">
        <v>1</v>
      </c>
      <c r="B62" t="s">
        <v>112</v>
      </c>
      <c r="F62">
        <v>0.22</v>
      </c>
      <c r="I62" t="str">
        <f t="shared" si="4"/>
        <v>N/A</v>
      </c>
      <c r="J62">
        <f t="shared" si="5"/>
        <v>0</v>
      </c>
      <c r="K62">
        <f t="shared" si="6"/>
        <v>0</v>
      </c>
      <c r="L62">
        <f t="shared" si="7"/>
        <v>0</v>
      </c>
      <c r="M62">
        <f t="shared" si="8"/>
        <v>0.22</v>
      </c>
      <c r="N62">
        <f t="shared" si="9"/>
        <v>0</v>
      </c>
    </row>
    <row r="63" spans="1:14" x14ac:dyDescent="0.3">
      <c r="A63" s="1">
        <v>2</v>
      </c>
      <c r="B63" t="s">
        <v>114</v>
      </c>
      <c r="C63" t="s">
        <v>4850</v>
      </c>
      <c r="F63">
        <v>0.08</v>
      </c>
      <c r="I63" t="str">
        <f t="shared" si="4"/>
        <v>N/A</v>
      </c>
      <c r="J63">
        <f t="shared" si="5"/>
        <v>4.2000000000000003E-2</v>
      </c>
      <c r="K63">
        <f t="shared" si="6"/>
        <v>0</v>
      </c>
      <c r="L63">
        <f t="shared" si="7"/>
        <v>0</v>
      </c>
      <c r="M63">
        <f t="shared" si="8"/>
        <v>0.08</v>
      </c>
      <c r="N63">
        <f t="shared" si="9"/>
        <v>0</v>
      </c>
    </row>
    <row r="64" spans="1:14" x14ac:dyDescent="0.3">
      <c r="A64" s="1">
        <v>3</v>
      </c>
      <c r="B64" t="s">
        <v>116</v>
      </c>
      <c r="C64" t="s">
        <v>4851</v>
      </c>
      <c r="F64">
        <v>0.12</v>
      </c>
      <c r="I64" t="str">
        <f t="shared" si="4"/>
        <v>N/A</v>
      </c>
      <c r="J64">
        <f t="shared" si="5"/>
        <v>8.5000000000000006E-2</v>
      </c>
      <c r="K64">
        <f t="shared" si="6"/>
        <v>0</v>
      </c>
      <c r="L64">
        <f t="shared" si="7"/>
        <v>0</v>
      </c>
      <c r="M64">
        <f t="shared" si="8"/>
        <v>0.12</v>
      </c>
      <c r="N64">
        <f t="shared" si="9"/>
        <v>0</v>
      </c>
    </row>
    <row r="65" spans="1:14" x14ac:dyDescent="0.3">
      <c r="A65" s="1">
        <v>4</v>
      </c>
      <c r="B65" t="s">
        <v>118</v>
      </c>
      <c r="F65">
        <v>0.08</v>
      </c>
      <c r="I65" t="str">
        <f t="shared" si="4"/>
        <v>N/A</v>
      </c>
      <c r="J65">
        <f t="shared" si="5"/>
        <v>0</v>
      </c>
      <c r="K65">
        <f t="shared" si="6"/>
        <v>0</v>
      </c>
      <c r="L65">
        <f t="shared" si="7"/>
        <v>0</v>
      </c>
      <c r="M65">
        <f t="shared" si="8"/>
        <v>0.08</v>
      </c>
      <c r="N65">
        <f t="shared" si="9"/>
        <v>0</v>
      </c>
    </row>
    <row r="66" spans="1:14" x14ac:dyDescent="0.3">
      <c r="A66" s="1">
        <v>5</v>
      </c>
      <c r="B66" t="s">
        <v>120</v>
      </c>
      <c r="C66" t="s">
        <v>4852</v>
      </c>
      <c r="I66" t="str">
        <f t="shared" si="4"/>
        <v>N/A</v>
      </c>
      <c r="J66">
        <f t="shared" si="5"/>
        <v>-1.9599999999999999E-2</v>
      </c>
      <c r="K66">
        <f t="shared" si="6"/>
        <v>0</v>
      </c>
      <c r="L66">
        <f t="shared" si="7"/>
        <v>0</v>
      </c>
      <c r="M66">
        <f t="shared" si="8"/>
        <v>0</v>
      </c>
      <c r="N66">
        <f t="shared" si="9"/>
        <v>0</v>
      </c>
    </row>
    <row r="67" spans="1:14" x14ac:dyDescent="0.3">
      <c r="D67" t="s">
        <v>122</v>
      </c>
      <c r="E67" t="str">
        <f>C1</f>
        <v>Camden National Corporation (CAC)</v>
      </c>
      <c r="I67" t="str">
        <f t="shared" si="4"/>
        <v>N/A</v>
      </c>
      <c r="J67">
        <f t="shared" si="5"/>
        <v>0</v>
      </c>
      <c r="K67" t="str">
        <f t="shared" si="6"/>
        <v>Comp Average</v>
      </c>
      <c r="L67" t="str">
        <f t="shared" si="7"/>
        <v>Camden National Corporation (CAC)</v>
      </c>
      <c r="M67">
        <f t="shared" si="8"/>
        <v>0</v>
      </c>
      <c r="N67">
        <f t="shared" si="9"/>
        <v>0</v>
      </c>
    </row>
    <row r="68" spans="1:14" x14ac:dyDescent="0.3">
      <c r="A68" s="1">
        <v>0</v>
      </c>
      <c r="B68" t="s">
        <v>123</v>
      </c>
      <c r="C68" t="s">
        <v>4853</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above average</v>
      </c>
      <c r="I68" t="str">
        <f t="shared" ca="1" si="4"/>
        <v>N/A</v>
      </c>
      <c r="J68">
        <f t="shared" si="5"/>
        <v>645200000</v>
      </c>
      <c r="K68">
        <f t="shared" ca="1" si="6"/>
        <v>343712500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4854</v>
      </c>
      <c r="D70">
        <f ca="1">AVERAGE(VALUE(INDIRECT("J"&amp;(MATCH(B70,B71:B502,0)+70))),VALUE(INDIRECT("J"&amp;(MATCH(B70,B71:B502,0)+81))),VALUE(INDIRECT("J"&amp;(MATCH(B70,B71:B502,0)+92))),VALUE(INDIRECT("J"&amp;(MATCH(B70,B71:B502,0)+103))))</f>
        <v>17.422499999999999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15.70</v>
      </c>
      <c r="K70">
        <f t="shared" ca="1" si="6"/>
        <v>17.422499999999999</v>
      </c>
      <c r="L70" t="str">
        <f t="shared" ca="1" si="7"/>
        <v>below average</v>
      </c>
      <c r="M70" t="str">
        <f t="shared" ca="1" si="8"/>
        <v/>
      </c>
      <c r="N70" t="str">
        <f t="shared" ca="1" si="9"/>
        <v/>
      </c>
    </row>
    <row r="71" spans="1:14" x14ac:dyDescent="0.3">
      <c r="A71" s="1">
        <v>3</v>
      </c>
      <c r="B71" t="s">
        <v>128</v>
      </c>
      <c r="C71" t="s">
        <v>4855</v>
      </c>
      <c r="D71">
        <f ca="1">AVERAGE(VALUE(INDIRECT("J"&amp;(MATCH(B71,B72:B503,0)+71))),VALUE(INDIRECT("J"&amp;(MATCH(B71,B72:B503,0)+82))),VALUE(INDIRECT("J"&amp;(MATCH(B71,B72:B503,0)+93))),VALUE(INDIRECT("J"&amp;(MATCH(B71,B72:B503,0)+104))))</f>
        <v>14.777499999999998</v>
      </c>
      <c r="E71" t="str">
        <f t="shared" ca="1" si="10"/>
        <v>below average</v>
      </c>
      <c r="F71" t="str">
        <f t="shared" ca="1" si="11"/>
        <v/>
      </c>
      <c r="G71" t="str">
        <f t="shared" ref="G71:G76" ca="1" si="12">IF(F71&lt;&gt;"", G70 &amp; ", " &amp; IFERROR(LEFT(F71,FIND("(",F71) - 2),F71),G70)</f>
        <v/>
      </c>
      <c r="I71" t="str">
        <f t="shared" ca="1" si="4"/>
        <v>N/A</v>
      </c>
      <c r="J71" t="str">
        <f t="shared" si="5"/>
        <v>14.10</v>
      </c>
      <c r="K71">
        <f t="shared" ca="1" si="6"/>
        <v>14.777499999999998</v>
      </c>
      <c r="L71" t="str">
        <f t="shared" ca="1" si="7"/>
        <v>below average</v>
      </c>
      <c r="M71" t="str">
        <f t="shared" ca="1" si="8"/>
        <v/>
      </c>
      <c r="N71" t="str">
        <f t="shared" ca="1" si="9"/>
        <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132</v>
      </c>
      <c r="C73" t="s">
        <v>4856</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
      </c>
      <c r="I73" t="str">
        <f t="shared" ca="1" si="4"/>
        <v>N/A</v>
      </c>
      <c r="J73" t="str">
        <f t="shared" si="5"/>
        <v>4.40</v>
      </c>
      <c r="K73">
        <f t="shared" ca="1" si="6"/>
        <v>5.18</v>
      </c>
      <c r="L73" t="str">
        <f t="shared" ca="1" si="7"/>
        <v>below average</v>
      </c>
      <c r="M73" t="str">
        <f t="shared" ca="1" si="8"/>
        <v/>
      </c>
      <c r="N73" t="str">
        <f t="shared" ca="1" si="9"/>
        <v/>
      </c>
    </row>
    <row r="74" spans="1:14" x14ac:dyDescent="0.3">
      <c r="A74" s="1">
        <v>6</v>
      </c>
      <c r="B74" t="s">
        <v>134</v>
      </c>
      <c r="C74" t="s">
        <v>4857</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
      </c>
      <c r="I74" t="str">
        <f t="shared" ca="1" si="4"/>
        <v>N/A</v>
      </c>
      <c r="J74" t="str">
        <f t="shared" si="5"/>
        <v>1.62</v>
      </c>
      <c r="K74">
        <f t="shared" ca="1" si="6"/>
        <v>1.6875</v>
      </c>
      <c r="L74" t="str">
        <f t="shared" ca="1" si="7"/>
        <v>below average</v>
      </c>
      <c r="M74" t="str">
        <f t="shared" ca="1" si="8"/>
        <v/>
      </c>
      <c r="N74" t="str">
        <f t="shared" ca="1" si="9"/>
        <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470</v>
      </c>
      <c r="F81" t="str">
        <f t="shared" ref="F81:F87" ca="1" si="13">IF(E70="below average",LOWER(TRIM(IF(ISNUMBER(VALUE(RIGHT(B70,1))),REPLACE(B70,LEN(B70),1,""),B70))),"")</f>
        <v>trailing p/e</v>
      </c>
      <c r="G81" t="str">
        <f ca="1">IFERROR(LEFT(F81,FIND("(",F81) - 2),F81)</f>
        <v>trailing p/e</v>
      </c>
      <c r="I81" t="str">
        <f t="shared" ca="1" si="4"/>
        <v>N/A</v>
      </c>
      <c r="J81">
        <f t="shared" si="5"/>
        <v>0.28270000000000001</v>
      </c>
      <c r="K81">
        <f t="shared" si="6"/>
        <v>0</v>
      </c>
      <c r="L81">
        <f t="shared" si="7"/>
        <v>0</v>
      </c>
      <c r="M81" t="str">
        <f t="shared" ca="1" si="8"/>
        <v>trailing p/e</v>
      </c>
      <c r="N81" t="str">
        <f t="shared" ca="1" si="9"/>
        <v>trailing p/e</v>
      </c>
    </row>
    <row r="82" spans="1:14" x14ac:dyDescent="0.3">
      <c r="A82" s="1">
        <v>1</v>
      </c>
      <c r="B82" t="s">
        <v>144</v>
      </c>
      <c r="C82" t="s">
        <v>4858</v>
      </c>
      <c r="F82" t="str">
        <f t="shared" ca="1" si="13"/>
        <v>forward p/e</v>
      </c>
      <c r="G82" t="str">
        <f t="shared" ref="G82:G87" ca="1" si="14">IF(F82&lt;&gt;"", G81 &amp; ", " &amp; IFERROR(LEFT(F82,FIND("(",F82) - 2),F82),G81)</f>
        <v>trailing p/e, forward p/e</v>
      </c>
      <c r="I82" t="str">
        <f t="shared" ca="1" si="4"/>
        <v>N/A</v>
      </c>
      <c r="J82">
        <f t="shared" si="5"/>
        <v>0.44640000000000002</v>
      </c>
      <c r="K82">
        <f t="shared" si="6"/>
        <v>0</v>
      </c>
      <c r="L82">
        <f t="shared" si="7"/>
        <v>0</v>
      </c>
      <c r="M82" t="str">
        <f t="shared" ca="1" si="8"/>
        <v>forward p/e</v>
      </c>
      <c r="N82" t="str">
        <f t="shared" ca="1" si="9"/>
        <v>trailing p/e, forward p/e</v>
      </c>
    </row>
    <row r="83" spans="1:14" x14ac:dyDescent="0.3">
      <c r="F83" t="str">
        <f t="shared" ca="1" si="13"/>
        <v/>
      </c>
      <c r="G83" t="str">
        <f t="shared" ca="1" si="14"/>
        <v>trailing p/e, forward p/e</v>
      </c>
      <c r="I83" t="str">
        <f t="shared" ca="1" si="4"/>
        <v>N/A</v>
      </c>
      <c r="J83">
        <f t="shared" si="5"/>
        <v>0</v>
      </c>
      <c r="K83">
        <f t="shared" si="6"/>
        <v>0</v>
      </c>
      <c r="L83">
        <f t="shared" si="7"/>
        <v>0</v>
      </c>
      <c r="M83" t="str">
        <f t="shared" ca="1" si="8"/>
        <v/>
      </c>
      <c r="N83" t="str">
        <f t="shared" ca="1" si="9"/>
        <v>trailing p/e, forward p/e</v>
      </c>
    </row>
    <row r="84" spans="1:14" x14ac:dyDescent="0.3">
      <c r="A84" s="1">
        <v>0</v>
      </c>
      <c r="B84" t="s">
        <v>146</v>
      </c>
      <c r="C84" t="s">
        <v>3418</v>
      </c>
      <c r="F84" t="str">
        <f t="shared" ca="1" si="13"/>
        <v>price/sales (ttm)</v>
      </c>
      <c r="G84" t="str">
        <f t="shared" ca="1" si="14"/>
        <v>trailing p/e, forward p/e, price/sales</v>
      </c>
      <c r="I84" t="str">
        <f t="shared" ca="1" si="4"/>
        <v>N/A</v>
      </c>
      <c r="J84">
        <f t="shared" si="5"/>
        <v>1.0800000000000001E-2</v>
      </c>
      <c r="K84">
        <f t="shared" si="6"/>
        <v>0</v>
      </c>
      <c r="L84">
        <f t="shared" si="7"/>
        <v>0</v>
      </c>
      <c r="M84" t="str">
        <f t="shared" ca="1" si="8"/>
        <v>price/sales (ttm)</v>
      </c>
      <c r="N84" t="str">
        <f t="shared" ca="1" si="9"/>
        <v>trailing p/e, forward p/e, price/sales</v>
      </c>
    </row>
    <row r="85" spans="1:14" x14ac:dyDescent="0.3">
      <c r="A85" s="1">
        <v>1</v>
      </c>
      <c r="B85" t="s">
        <v>148</v>
      </c>
      <c r="C85" t="s">
        <v>4859</v>
      </c>
      <c r="F85" t="str">
        <f t="shared" ca="1" si="13"/>
        <v>price/book (mrq)</v>
      </c>
      <c r="G85" t="str">
        <f t="shared" ca="1" si="14"/>
        <v>trailing p/e, forward p/e, price/sales, price/book</v>
      </c>
      <c r="I85" t="str">
        <f t="shared" ca="1" si="4"/>
        <v>N/A</v>
      </c>
      <c r="J85">
        <f t="shared" si="5"/>
        <v>0.10730000000000001</v>
      </c>
      <c r="K85">
        <f t="shared" si="6"/>
        <v>0</v>
      </c>
      <c r="L85">
        <f t="shared" si="7"/>
        <v>0</v>
      </c>
      <c r="M85" t="str">
        <f t="shared" ca="1" si="8"/>
        <v>price/book (mrq)</v>
      </c>
      <c r="N85" t="str">
        <f t="shared" ca="1" si="9"/>
        <v>trailing p/e, forward p/e, price/sales, price/book</v>
      </c>
    </row>
    <row r="86" spans="1:14" x14ac:dyDescent="0.3">
      <c r="F86" t="str">
        <f t="shared" ca="1" si="13"/>
        <v/>
      </c>
      <c r="G86" t="str">
        <f t="shared" ca="1" si="14"/>
        <v>trailing p/e, forward p/e, price/sales, price/book</v>
      </c>
      <c r="I86" t="str">
        <f t="shared" ca="1" si="4"/>
        <v>N/A</v>
      </c>
      <c r="J86">
        <f t="shared" si="5"/>
        <v>0</v>
      </c>
      <c r="K86">
        <f t="shared" si="6"/>
        <v>0</v>
      </c>
      <c r="L86">
        <f t="shared" si="7"/>
        <v>0</v>
      </c>
      <c r="M86" t="str">
        <f t="shared" ca="1" si="8"/>
        <v/>
      </c>
      <c r="N86" t="str">
        <f t="shared" ca="1" si="9"/>
        <v>trailing p/e, forward p/e, price/sales, price/book</v>
      </c>
    </row>
    <row r="87" spans="1:14" x14ac:dyDescent="0.3">
      <c r="A87" s="1">
        <v>0</v>
      </c>
      <c r="B87" t="s">
        <v>150</v>
      </c>
      <c r="C87" t="s">
        <v>4860</v>
      </c>
      <c r="F87" t="str">
        <f t="shared" ca="1" si="13"/>
        <v/>
      </c>
      <c r="G87" t="str">
        <f t="shared" ca="1" si="14"/>
        <v>trailing p/e, forward p/e, price/sales, price/book</v>
      </c>
      <c r="I87" t="str">
        <f t="shared" ca="1" si="4"/>
        <v>N/A</v>
      </c>
      <c r="J87">
        <f t="shared" si="5"/>
        <v>146790000</v>
      </c>
      <c r="K87">
        <f t="shared" si="6"/>
        <v>0</v>
      </c>
      <c r="L87">
        <f t="shared" si="7"/>
        <v>0</v>
      </c>
      <c r="M87" t="str">
        <f t="shared" ca="1" si="8"/>
        <v/>
      </c>
      <c r="N87" t="str">
        <f t="shared" ca="1" si="9"/>
        <v>trailing p/e, forward p/e, price/sales, price/book</v>
      </c>
    </row>
    <row r="88" spans="1:14" x14ac:dyDescent="0.3">
      <c r="A88" s="1">
        <v>1</v>
      </c>
      <c r="B88" t="s">
        <v>152</v>
      </c>
      <c r="C88" t="s">
        <v>4861</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forward p/e, price/sales, and price/book</v>
      </c>
      <c r="I88" t="str">
        <f t="shared" ca="1" si="4"/>
        <v>N/A</v>
      </c>
      <c r="J88" t="str">
        <f t="shared" si="5"/>
        <v>9.50</v>
      </c>
      <c r="K88">
        <f t="shared" si="6"/>
        <v>0</v>
      </c>
      <c r="L88">
        <f t="shared" si="7"/>
        <v>0</v>
      </c>
      <c r="M88" t="str">
        <f t="shared" ca="1" si="8"/>
        <v>price/book</v>
      </c>
      <c r="N88" t="str">
        <f t="shared" ca="1" si="9"/>
        <v>trailing p/e, forward p/e, price/sales, and price/book</v>
      </c>
    </row>
    <row r="89" spans="1:14" x14ac:dyDescent="0.3">
      <c r="A89" s="1">
        <v>2</v>
      </c>
      <c r="B89" t="s">
        <v>154</v>
      </c>
      <c r="C89" t="s">
        <v>4862</v>
      </c>
      <c r="D89" t="str">
        <f ca="1">IF(COUNTIF(E70:E76,"=below average")&gt;0,"There are some indications that "&amp;D1&amp;" may be undervalued. The company has a lower " &amp; G88 &amp; " than the comparable average", "Inconclusive")</f>
        <v>There are some indications that Camden National may be undervalued. The company has a lower trailing p/e, forward p/e, price/sales, and price/book than the comparable average</v>
      </c>
      <c r="I89" t="str">
        <f t="shared" ca="1" si="4"/>
        <v>N/A</v>
      </c>
      <c r="J89">
        <f t="shared" si="5"/>
        <v>2.4E-2</v>
      </c>
      <c r="K89" t="str">
        <f t="shared" ca="1" si="6"/>
        <v>There are some indications that Camden National may be undervalued. The company has a lower trailing p/e, forward p/e, price/sales, and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4863</v>
      </c>
      <c r="I92" t="str">
        <f t="shared" si="4"/>
        <v>N/A</v>
      </c>
      <c r="J92">
        <f t="shared" si="5"/>
        <v>41300000</v>
      </c>
      <c r="K92">
        <f t="shared" si="6"/>
        <v>0</v>
      </c>
      <c r="L92">
        <f t="shared" si="7"/>
        <v>0</v>
      </c>
      <c r="M92">
        <f t="shared" si="8"/>
        <v>0</v>
      </c>
      <c r="N92">
        <f t="shared" si="9"/>
        <v>0</v>
      </c>
    </row>
    <row r="93" spans="1:14" x14ac:dyDescent="0.3">
      <c r="A93" s="1">
        <v>6</v>
      </c>
      <c r="B93" t="s">
        <v>162</v>
      </c>
      <c r="C93" t="s">
        <v>4823</v>
      </c>
      <c r="I93" t="str">
        <f t="shared" si="4"/>
        <v>N/A</v>
      </c>
      <c r="J93" t="str">
        <f t="shared" si="5"/>
        <v>2.65</v>
      </c>
      <c r="K93">
        <f t="shared" si="6"/>
        <v>0</v>
      </c>
      <c r="L93">
        <f t="shared" si="7"/>
        <v>0</v>
      </c>
      <c r="M93">
        <f t="shared" si="8"/>
        <v>0</v>
      </c>
      <c r="N93">
        <f t="shared" si="9"/>
        <v>0</v>
      </c>
    </row>
    <row r="94" spans="1:14" x14ac:dyDescent="0.3">
      <c r="A94" s="1">
        <v>7</v>
      </c>
      <c r="B94" t="s">
        <v>163</v>
      </c>
      <c r="C94" t="s">
        <v>4864</v>
      </c>
      <c r="I94" t="str">
        <f t="shared" si="4"/>
        <v>N/A</v>
      </c>
      <c r="J94">
        <f t="shared" si="5"/>
        <v>0.16500000000000001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4865</v>
      </c>
      <c r="I96" t="str">
        <f t="shared" si="4"/>
        <v>N/A</v>
      </c>
      <c r="J96">
        <f t="shared" si="5"/>
        <v>74760000</v>
      </c>
      <c r="K96">
        <f t="shared" si="6"/>
        <v>0</v>
      </c>
      <c r="L96">
        <f t="shared" si="7"/>
        <v>0</v>
      </c>
      <c r="M96">
        <f t="shared" si="8"/>
        <v>0</v>
      </c>
      <c r="N96">
        <f t="shared" si="9"/>
        <v>0</v>
      </c>
    </row>
    <row r="97" spans="1:14" x14ac:dyDescent="0.3">
      <c r="A97" s="1">
        <v>1</v>
      </c>
      <c r="B97" t="s">
        <v>167</v>
      </c>
      <c r="C97" t="s">
        <v>4866</v>
      </c>
      <c r="I97" t="str">
        <f t="shared" si="4"/>
        <v>N/A</v>
      </c>
      <c r="J97" t="str">
        <f t="shared" si="5"/>
        <v>4.82</v>
      </c>
      <c r="K97">
        <f t="shared" si="6"/>
        <v>0</v>
      </c>
      <c r="L97">
        <f t="shared" si="7"/>
        <v>0</v>
      </c>
      <c r="M97">
        <f t="shared" si="8"/>
        <v>0</v>
      </c>
      <c r="N97">
        <f t="shared" si="9"/>
        <v>0</v>
      </c>
    </row>
    <row r="98" spans="1:14" x14ac:dyDescent="0.3">
      <c r="A98" s="1">
        <v>2</v>
      </c>
      <c r="B98" t="s">
        <v>169</v>
      </c>
      <c r="C98" t="s">
        <v>4867</v>
      </c>
      <c r="I98" t="str">
        <f t="shared" si="4"/>
        <v>N/A</v>
      </c>
      <c r="J98">
        <f t="shared" si="5"/>
        <v>569810000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4868</v>
      </c>
      <c r="I101" t="str">
        <f t="shared" si="4"/>
        <v>N/A</v>
      </c>
      <c r="J101" t="str">
        <f t="shared" si="5"/>
        <v>25.65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4869</v>
      </c>
      <c r="I103" t="str">
        <f t="shared" si="4"/>
        <v>N/A</v>
      </c>
      <c r="J103">
        <f t="shared" si="5"/>
        <v>77940000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799</v>
      </c>
      <c r="I106" t="str">
        <f t="shared" si="4"/>
        <v>N/A</v>
      </c>
      <c r="J106" t="str">
        <f t="shared" si="5"/>
        <v>0.55</v>
      </c>
      <c r="K106">
        <f t="shared" si="6"/>
        <v>0</v>
      </c>
      <c r="L106">
        <f t="shared" si="7"/>
        <v>0</v>
      </c>
      <c r="M106">
        <f t="shared" si="8"/>
        <v>0</v>
      </c>
      <c r="N106">
        <f t="shared" si="9"/>
        <v>0</v>
      </c>
    </row>
    <row r="107" spans="1:14" x14ac:dyDescent="0.3">
      <c r="A107" s="1">
        <v>1</v>
      </c>
      <c r="B107" t="s">
        <v>181</v>
      </c>
      <c r="C107" t="s">
        <v>4870</v>
      </c>
      <c r="I107" t="str">
        <f t="shared" si="4"/>
        <v>N/A</v>
      </c>
      <c r="J107">
        <f t="shared" si="5"/>
        <v>0.40600000000000003</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4871</v>
      </c>
      <c r="I109" t="str">
        <f t="shared" si="4"/>
        <v>N/A</v>
      </c>
      <c r="J109" t="str">
        <f t="shared" si="5"/>
        <v>45.43</v>
      </c>
      <c r="K109">
        <f t="shared" si="6"/>
        <v>0</v>
      </c>
      <c r="L109">
        <f t="shared" si="7"/>
        <v>0</v>
      </c>
      <c r="M109">
        <f t="shared" si="8"/>
        <v>0</v>
      </c>
      <c r="N109">
        <f t="shared" si="9"/>
        <v>0</v>
      </c>
    </row>
    <row r="110" spans="1:14" x14ac:dyDescent="0.3">
      <c r="A110" s="1">
        <v>4</v>
      </c>
      <c r="B110" t="s">
        <v>187</v>
      </c>
      <c r="C110" t="s">
        <v>4872</v>
      </c>
      <c r="I110" t="str">
        <f t="shared" si="4"/>
        <v>N/A</v>
      </c>
      <c r="J110" t="str">
        <f t="shared" si="5"/>
        <v>28.40</v>
      </c>
      <c r="K110">
        <f t="shared" si="6"/>
        <v>0</v>
      </c>
      <c r="L110">
        <f t="shared" si="7"/>
        <v>0</v>
      </c>
      <c r="M110">
        <f t="shared" si="8"/>
        <v>0</v>
      </c>
      <c r="N110">
        <f t="shared" si="9"/>
        <v>0</v>
      </c>
    </row>
    <row r="111" spans="1:14" x14ac:dyDescent="0.3">
      <c r="A111" s="1">
        <v>5</v>
      </c>
      <c r="B111" t="s">
        <v>189</v>
      </c>
      <c r="C111" t="s">
        <v>4873</v>
      </c>
      <c r="I111" t="str">
        <f t="shared" si="4"/>
        <v>N/A</v>
      </c>
      <c r="J111" t="str">
        <f t="shared" si="5"/>
        <v>42.27</v>
      </c>
      <c r="K111">
        <f t="shared" si="6"/>
        <v>0</v>
      </c>
      <c r="L111">
        <f t="shared" si="7"/>
        <v>0</v>
      </c>
      <c r="M111">
        <f t="shared" si="8"/>
        <v>0</v>
      </c>
      <c r="N111">
        <f t="shared" si="9"/>
        <v>0</v>
      </c>
    </row>
    <row r="112" spans="1:14" x14ac:dyDescent="0.3">
      <c r="A112" s="1">
        <v>6</v>
      </c>
      <c r="B112" t="s">
        <v>191</v>
      </c>
      <c r="C112" t="s">
        <v>4874</v>
      </c>
      <c r="I112" t="str">
        <f t="shared" si="4"/>
        <v>N/A</v>
      </c>
      <c r="J112" t="str">
        <f t="shared" si="5"/>
        <v>42.38</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4875</v>
      </c>
      <c r="I114" t="str">
        <f t="shared" si="4"/>
        <v>N/A</v>
      </c>
      <c r="J114" t="str">
        <f t="shared" si="5"/>
        <v>42.04k</v>
      </c>
      <c r="K114">
        <f t="shared" si="6"/>
        <v>0</v>
      </c>
      <c r="L114">
        <f t="shared" si="7"/>
        <v>0</v>
      </c>
      <c r="M114">
        <f t="shared" si="8"/>
        <v>0</v>
      </c>
      <c r="N114">
        <f t="shared" si="9"/>
        <v>0</v>
      </c>
    </row>
    <row r="115" spans="1:14" x14ac:dyDescent="0.3">
      <c r="A115" s="1">
        <v>1</v>
      </c>
      <c r="B115" t="s">
        <v>195</v>
      </c>
      <c r="C115" t="s">
        <v>4876</v>
      </c>
      <c r="I115" t="str">
        <f t="shared" si="4"/>
        <v>N/A</v>
      </c>
      <c r="J115" t="str">
        <f t="shared" si="5"/>
        <v>30.32k</v>
      </c>
      <c r="K115">
        <f t="shared" si="6"/>
        <v>0</v>
      </c>
      <c r="L115">
        <f t="shared" si="7"/>
        <v>0</v>
      </c>
      <c r="M115">
        <f t="shared" si="8"/>
        <v>0</v>
      </c>
      <c r="N115">
        <f t="shared" si="9"/>
        <v>0</v>
      </c>
    </row>
    <row r="116" spans="1:14" x14ac:dyDescent="0.3">
      <c r="A116" s="1">
        <v>2</v>
      </c>
      <c r="B116" t="s">
        <v>197</v>
      </c>
      <c r="C116" t="s">
        <v>3687</v>
      </c>
      <c r="I116" t="str">
        <f t="shared" si="4"/>
        <v>N/A</v>
      </c>
      <c r="J116">
        <f t="shared" si="5"/>
        <v>15510000</v>
      </c>
      <c r="K116">
        <f t="shared" si="6"/>
        <v>0</v>
      </c>
      <c r="L116">
        <f t="shared" si="7"/>
        <v>0</v>
      </c>
      <c r="M116">
        <f t="shared" si="8"/>
        <v>0</v>
      </c>
      <c r="N116">
        <f t="shared" si="9"/>
        <v>0</v>
      </c>
    </row>
    <row r="117" spans="1:14" x14ac:dyDescent="0.3">
      <c r="A117" s="1">
        <v>3</v>
      </c>
      <c r="B117" t="s">
        <v>199</v>
      </c>
      <c r="C117" t="s">
        <v>4877</v>
      </c>
      <c r="I117" t="str">
        <f t="shared" si="4"/>
        <v>N/A</v>
      </c>
      <c r="J117">
        <f t="shared" si="5"/>
        <v>15110000</v>
      </c>
      <c r="K117">
        <f t="shared" si="6"/>
        <v>0</v>
      </c>
      <c r="L117">
        <f t="shared" si="7"/>
        <v>0</v>
      </c>
      <c r="M117">
        <f t="shared" si="8"/>
        <v>0</v>
      </c>
      <c r="N117">
        <f t="shared" si="9"/>
        <v>0</v>
      </c>
    </row>
    <row r="118" spans="1:14" x14ac:dyDescent="0.3">
      <c r="A118" s="1">
        <v>4</v>
      </c>
      <c r="B118" t="s">
        <v>201</v>
      </c>
      <c r="C118" t="s">
        <v>3424</v>
      </c>
      <c r="I118" t="str">
        <f t="shared" si="4"/>
        <v>N/A</v>
      </c>
      <c r="J118">
        <f t="shared" si="5"/>
        <v>2.8000000000000004E-3</v>
      </c>
      <c r="K118">
        <f t="shared" si="6"/>
        <v>0</v>
      </c>
      <c r="L118">
        <f t="shared" si="7"/>
        <v>0</v>
      </c>
      <c r="M118">
        <f t="shared" si="8"/>
        <v>0</v>
      </c>
      <c r="N118">
        <f t="shared" si="9"/>
        <v>0</v>
      </c>
    </row>
    <row r="119" spans="1:14" x14ac:dyDescent="0.3">
      <c r="A119" s="1">
        <v>5</v>
      </c>
      <c r="B119" t="s">
        <v>203</v>
      </c>
      <c r="C119" t="s">
        <v>4878</v>
      </c>
      <c r="I119" t="str">
        <f t="shared" si="4"/>
        <v>N/A</v>
      </c>
      <c r="J119">
        <f t="shared" si="5"/>
        <v>0.51800000000000002</v>
      </c>
      <c r="K119">
        <f t="shared" si="6"/>
        <v>0</v>
      </c>
      <c r="L119">
        <f t="shared" si="7"/>
        <v>0</v>
      </c>
      <c r="M119">
        <f t="shared" si="8"/>
        <v>0</v>
      </c>
      <c r="N119">
        <f t="shared" si="9"/>
        <v>0</v>
      </c>
    </row>
    <row r="120" spans="1:14" x14ac:dyDescent="0.3">
      <c r="A120" s="1">
        <v>6</v>
      </c>
      <c r="B120" t="s">
        <v>205</v>
      </c>
      <c r="C120" t="s">
        <v>4879</v>
      </c>
      <c r="I120" t="str">
        <f t="shared" si="4"/>
        <v>N/A</v>
      </c>
      <c r="J120" t="str">
        <f t="shared" si="5"/>
        <v>772.35k</v>
      </c>
      <c r="K120">
        <f t="shared" si="6"/>
        <v>0</v>
      </c>
      <c r="L120">
        <f t="shared" si="7"/>
        <v>0</v>
      </c>
      <c r="M120">
        <f t="shared" si="8"/>
        <v>0</v>
      </c>
      <c r="N120">
        <f t="shared" si="9"/>
        <v>0</v>
      </c>
    </row>
    <row r="121" spans="1:14" x14ac:dyDescent="0.3">
      <c r="A121" s="1">
        <v>7</v>
      </c>
      <c r="B121" t="s">
        <v>207</v>
      </c>
      <c r="C121" t="s">
        <v>4880</v>
      </c>
      <c r="I121" t="str">
        <f t="shared" si="4"/>
        <v>N/A</v>
      </c>
      <c r="J121" t="str">
        <f t="shared" si="5"/>
        <v>21.24</v>
      </c>
      <c r="K121">
        <f t="shared" si="6"/>
        <v>0</v>
      </c>
      <c r="L121">
        <f t="shared" si="7"/>
        <v>0</v>
      </c>
      <c r="M121">
        <f t="shared" si="8"/>
        <v>0</v>
      </c>
      <c r="N121">
        <f t="shared" si="9"/>
        <v>0</v>
      </c>
    </row>
    <row r="122" spans="1:14" x14ac:dyDescent="0.3">
      <c r="A122" s="1">
        <v>8</v>
      </c>
      <c r="B122" t="s">
        <v>209</v>
      </c>
      <c r="C122" t="s">
        <v>4881</v>
      </c>
      <c r="I122" t="str">
        <f t="shared" si="4"/>
        <v>N/A</v>
      </c>
      <c r="J122">
        <f t="shared" si="5"/>
        <v>5.0800000000000005E-2</v>
      </c>
      <c r="K122">
        <f t="shared" si="6"/>
        <v>0</v>
      </c>
      <c r="L122">
        <f t="shared" si="7"/>
        <v>0</v>
      </c>
      <c r="M122">
        <f t="shared" si="8"/>
        <v>0</v>
      </c>
      <c r="N122">
        <f t="shared" si="9"/>
        <v>0</v>
      </c>
    </row>
    <row r="123" spans="1:14" x14ac:dyDescent="0.3">
      <c r="A123" s="1">
        <v>9</v>
      </c>
      <c r="B123" t="s">
        <v>211</v>
      </c>
      <c r="C123" t="s">
        <v>4882</v>
      </c>
      <c r="I123" t="str">
        <f t="shared" si="4"/>
        <v>N/A</v>
      </c>
      <c r="J123" t="str">
        <f t="shared" si="5"/>
        <v>690.45k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1844</v>
      </c>
      <c r="I125" t="str">
        <f t="shared" si="15"/>
        <v>N/A</v>
      </c>
      <c r="J125" t="str">
        <f t="shared" si="16"/>
        <v>0.92</v>
      </c>
      <c r="K125">
        <f t="shared" si="17"/>
        <v>0</v>
      </c>
      <c r="L125">
        <f t="shared" si="18"/>
        <v>0</v>
      </c>
      <c r="M125">
        <f t="shared" si="19"/>
        <v>0</v>
      </c>
      <c r="N125">
        <f t="shared" si="20"/>
        <v>0</v>
      </c>
    </row>
    <row r="126" spans="1:14" x14ac:dyDescent="0.3">
      <c r="A126" s="1">
        <v>1</v>
      </c>
      <c r="B126" t="s">
        <v>215</v>
      </c>
      <c r="C126" t="s">
        <v>4883</v>
      </c>
      <c r="I126" t="str">
        <f t="shared" si="15"/>
        <v>N/A</v>
      </c>
      <c r="J126">
        <f t="shared" si="16"/>
        <v>2.2100000000000002E-2</v>
      </c>
      <c r="K126">
        <f t="shared" si="17"/>
        <v>0</v>
      </c>
      <c r="L126">
        <f t="shared" si="18"/>
        <v>0</v>
      </c>
      <c r="M126">
        <f t="shared" si="19"/>
        <v>0</v>
      </c>
      <c r="N126">
        <f t="shared" si="20"/>
        <v>0</v>
      </c>
    </row>
    <row r="127" spans="1:14" x14ac:dyDescent="0.3">
      <c r="A127" s="1">
        <v>2</v>
      </c>
      <c r="B127" t="s">
        <v>217</v>
      </c>
      <c r="C127" t="s">
        <v>770</v>
      </c>
      <c r="I127" t="str">
        <f t="shared" si="15"/>
        <v>N/A</v>
      </c>
      <c r="J127" t="str">
        <f t="shared" si="16"/>
        <v>0.86</v>
      </c>
      <c r="K127">
        <f t="shared" si="17"/>
        <v>0</v>
      </c>
      <c r="L127">
        <f t="shared" si="18"/>
        <v>0</v>
      </c>
      <c r="M127">
        <f t="shared" si="19"/>
        <v>0</v>
      </c>
      <c r="N127">
        <f t="shared" si="20"/>
        <v>0</v>
      </c>
    </row>
    <row r="128" spans="1:14" x14ac:dyDescent="0.3">
      <c r="A128" s="1">
        <v>3</v>
      </c>
      <c r="B128" t="s">
        <v>219</v>
      </c>
      <c r="C128" t="s">
        <v>4884</v>
      </c>
      <c r="I128" t="str">
        <f t="shared" si="15"/>
        <v>N/A</v>
      </c>
      <c r="J128">
        <f t="shared" si="16"/>
        <v>2.06E-2</v>
      </c>
      <c r="K128">
        <f t="shared" si="17"/>
        <v>0</v>
      </c>
      <c r="L128">
        <f t="shared" si="18"/>
        <v>0</v>
      </c>
      <c r="M128">
        <f t="shared" si="19"/>
        <v>0</v>
      </c>
      <c r="N128">
        <f t="shared" si="20"/>
        <v>0</v>
      </c>
    </row>
    <row r="129" spans="1:14" x14ac:dyDescent="0.3">
      <c r="A129" s="1">
        <v>4</v>
      </c>
      <c r="B129" t="s">
        <v>221</v>
      </c>
      <c r="C129" t="s">
        <v>4885</v>
      </c>
      <c r="I129" t="str">
        <f t="shared" si="15"/>
        <v>N/A</v>
      </c>
      <c r="J129" t="str">
        <f t="shared" si="16"/>
        <v>2.71</v>
      </c>
      <c r="K129">
        <f t="shared" si="17"/>
        <v>0</v>
      </c>
      <c r="L129">
        <f t="shared" si="18"/>
        <v>0</v>
      </c>
      <c r="M129">
        <f t="shared" si="19"/>
        <v>0</v>
      </c>
      <c r="N129">
        <f t="shared" si="20"/>
        <v>0</v>
      </c>
    </row>
    <row r="130" spans="1:14" x14ac:dyDescent="0.3">
      <c r="A130" s="1">
        <v>5</v>
      </c>
      <c r="B130" t="s">
        <v>223</v>
      </c>
      <c r="C130" t="s">
        <v>4886</v>
      </c>
      <c r="I130" t="str">
        <f t="shared" si="15"/>
        <v>N/A</v>
      </c>
      <c r="J130">
        <f t="shared" si="16"/>
        <v>0.31320000000000003</v>
      </c>
      <c r="K130">
        <f t="shared" si="17"/>
        <v>0</v>
      </c>
      <c r="L130">
        <f t="shared" si="18"/>
        <v>0</v>
      </c>
      <c r="M130">
        <f t="shared" si="19"/>
        <v>0</v>
      </c>
      <c r="N130">
        <f t="shared" si="20"/>
        <v>0</v>
      </c>
    </row>
    <row r="131" spans="1:14" x14ac:dyDescent="0.3">
      <c r="A131" s="1">
        <v>6</v>
      </c>
      <c r="B131" t="s">
        <v>225</v>
      </c>
      <c r="C131" t="s">
        <v>4887</v>
      </c>
      <c r="I131" t="str">
        <f t="shared" si="15"/>
        <v>N/A</v>
      </c>
      <c r="J131" t="str">
        <f t="shared" si="16"/>
        <v>Jul 31, 2017</v>
      </c>
      <c r="K131">
        <f t="shared" si="17"/>
        <v>0</v>
      </c>
      <c r="L131">
        <f t="shared" si="18"/>
        <v>0</v>
      </c>
      <c r="M131">
        <f t="shared" si="19"/>
        <v>0</v>
      </c>
      <c r="N131">
        <f t="shared" si="20"/>
        <v>0</v>
      </c>
    </row>
    <row r="132" spans="1:14" x14ac:dyDescent="0.3">
      <c r="A132" s="1">
        <v>7</v>
      </c>
      <c r="B132" t="s">
        <v>227</v>
      </c>
      <c r="C132" t="s">
        <v>4888</v>
      </c>
      <c r="I132" t="str">
        <f t="shared" si="15"/>
        <v>N/A</v>
      </c>
      <c r="J132" t="str">
        <f t="shared" si="16"/>
        <v>Jul 13, 2017</v>
      </c>
      <c r="K132">
        <f t="shared" si="17"/>
        <v>0</v>
      </c>
      <c r="L132">
        <f t="shared" si="18"/>
        <v>0</v>
      </c>
      <c r="M132">
        <f t="shared" si="19"/>
        <v>0</v>
      </c>
      <c r="N132">
        <f t="shared" si="20"/>
        <v>0</v>
      </c>
    </row>
    <row r="133" spans="1:14" x14ac:dyDescent="0.3">
      <c r="A133" s="1">
        <v>8</v>
      </c>
      <c r="B133" t="s">
        <v>229</v>
      </c>
      <c r="C133" t="s">
        <v>4889</v>
      </c>
      <c r="I133" t="str">
        <f t="shared" si="15"/>
        <v>N/A</v>
      </c>
      <c r="J133" t="str">
        <f t="shared" si="16"/>
        <v>3/2</v>
      </c>
      <c r="K133">
        <f t="shared" si="17"/>
        <v>0</v>
      </c>
      <c r="L133">
        <f t="shared" si="18"/>
        <v>0</v>
      </c>
      <c r="M133">
        <f t="shared" si="19"/>
        <v>0</v>
      </c>
      <c r="N133">
        <f t="shared" si="20"/>
        <v>0</v>
      </c>
    </row>
    <row r="134" spans="1:14" x14ac:dyDescent="0.3">
      <c r="A134" s="1">
        <v>9</v>
      </c>
      <c r="B134" t="s">
        <v>230</v>
      </c>
      <c r="C134" t="s">
        <v>4890</v>
      </c>
      <c r="I134" t="str">
        <f t="shared" si="15"/>
        <v>N/A</v>
      </c>
      <c r="J134" t="str">
        <f t="shared" si="16"/>
        <v>Oct 3, 2016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4891</v>
      </c>
      <c r="C138" t="s">
        <v>4892</v>
      </c>
      <c r="D138" t="s">
        <v>4893</v>
      </c>
      <c r="E138" t="s">
        <v>4894</v>
      </c>
      <c r="F138">
        <v>56</v>
      </c>
      <c r="I138" t="str">
        <f t="shared" si="15"/>
        <v>neg_trend</v>
      </c>
      <c r="J138" t="str">
        <f t="shared" si="16"/>
        <v>CEO, Pres &amp; Director</v>
      </c>
      <c r="K138" t="str">
        <f t="shared" si="17"/>
        <v>649.43k</v>
      </c>
      <c r="L138" t="str">
        <f t="shared" si="18"/>
        <v>102.92k</v>
      </c>
      <c r="M138">
        <f t="shared" si="19"/>
        <v>56</v>
      </c>
      <c r="N138">
        <f t="shared" si="20"/>
        <v>0</v>
      </c>
    </row>
    <row r="139" spans="1:14" x14ac:dyDescent="0.3">
      <c r="A139" s="1">
        <v>1</v>
      </c>
      <c r="B139" t="s">
        <v>4895</v>
      </c>
      <c r="C139" t="s">
        <v>4896</v>
      </c>
      <c r="D139" t="s">
        <v>4897</v>
      </c>
      <c r="E139" t="s">
        <v>4898</v>
      </c>
      <c r="F139">
        <v>51</v>
      </c>
      <c r="I139" t="str">
        <f t="shared" si="15"/>
        <v>neg_trend</v>
      </c>
      <c r="J139" t="str">
        <f t="shared" si="16"/>
        <v>CFO, COO, Principal Financial &amp; Accounting Officer &amp; EVP</v>
      </c>
      <c r="K139" t="str">
        <f t="shared" si="17"/>
        <v>402.38k</v>
      </c>
      <c r="L139" t="str">
        <f t="shared" si="18"/>
        <v>132.46k</v>
      </c>
      <c r="M139">
        <f t="shared" si="19"/>
        <v>51</v>
      </c>
      <c r="N139">
        <f t="shared" si="20"/>
        <v>0</v>
      </c>
    </row>
    <row r="140" spans="1:14" x14ac:dyDescent="0.3">
      <c r="A140" s="1">
        <v>2</v>
      </c>
      <c r="B140" t="s">
        <v>4899</v>
      </c>
      <c r="C140" t="s">
        <v>4900</v>
      </c>
      <c r="D140" t="s">
        <v>4901</v>
      </c>
      <c r="E140" t="s">
        <v>4902</v>
      </c>
      <c r="F140">
        <v>59</v>
      </c>
      <c r="I140" t="str">
        <f t="shared" si="15"/>
        <v>N/A</v>
      </c>
      <c r="J140" t="str">
        <f t="shared" si="16"/>
        <v>Sr. Lending Officer and Exec. VP of Commercial Lending Division</v>
      </c>
      <c r="K140" t="str">
        <f t="shared" si="17"/>
        <v>296.84k</v>
      </c>
      <c r="L140" t="str">
        <f t="shared" si="18"/>
        <v>91.68k</v>
      </c>
      <c r="M140">
        <f t="shared" si="19"/>
        <v>59</v>
      </c>
      <c r="N140">
        <f t="shared" si="20"/>
        <v>0</v>
      </c>
    </row>
    <row r="141" spans="1:14" x14ac:dyDescent="0.3">
      <c r="A141" s="1">
        <v>3</v>
      </c>
      <c r="B141" t="s">
        <v>4903</v>
      </c>
      <c r="C141" t="s">
        <v>4904</v>
      </c>
      <c r="D141" t="s">
        <v>4905</v>
      </c>
      <c r="E141" t="s">
        <v>4906</v>
      </c>
      <c r="F141">
        <v>61</v>
      </c>
      <c r="I141" t="str">
        <f t="shared" si="15"/>
        <v>neg_trend</v>
      </c>
      <c r="J141" t="str">
        <f t="shared" si="16"/>
        <v>Chief Credit Officer and Exec. VP</v>
      </c>
      <c r="K141" t="str">
        <f t="shared" si="17"/>
        <v>273.08k</v>
      </c>
      <c r="L141" t="str">
        <f t="shared" si="18"/>
        <v>142.29k</v>
      </c>
      <c r="M141">
        <f t="shared" si="19"/>
        <v>61</v>
      </c>
      <c r="N141">
        <f t="shared" si="20"/>
        <v>0</v>
      </c>
    </row>
    <row r="142" spans="1:14" x14ac:dyDescent="0.3">
      <c r="A142" s="1">
        <v>4</v>
      </c>
      <c r="B142" t="s">
        <v>4907</v>
      </c>
      <c r="C142" t="s">
        <v>4908</v>
      </c>
      <c r="D142" t="s">
        <v>4909</v>
      </c>
      <c r="I142" t="str">
        <f t="shared" si="15"/>
        <v>N/A</v>
      </c>
      <c r="J142" t="str">
        <f t="shared" si="16"/>
        <v>Exec. VP of Wealth Management</v>
      </c>
      <c r="K142" t="str">
        <f t="shared" si="17"/>
        <v>312.83k</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4910</v>
      </c>
      <c r="D145" t="s">
        <v>4911</v>
      </c>
      <c r="E145" t="s">
        <v>4912</v>
      </c>
      <c r="F145" t="s">
        <v>4913</v>
      </c>
      <c r="G145" t="s">
        <v>4914</v>
      </c>
      <c r="I145" t="str">
        <f t="shared" si="15"/>
        <v>N/A</v>
      </c>
      <c r="J145">
        <f t="shared" si="16"/>
        <v>90950000</v>
      </c>
      <c r="K145">
        <f t="shared" si="17"/>
        <v>88220000</v>
      </c>
      <c r="L145">
        <f t="shared" si="18"/>
        <v>88390000</v>
      </c>
      <c r="M145">
        <f t="shared" si="19"/>
        <v>99140000</v>
      </c>
      <c r="N145">
        <f t="shared" si="20"/>
        <v>129630000</v>
      </c>
    </row>
    <row r="146" spans="1:14" x14ac:dyDescent="0.3">
      <c r="A146" s="1">
        <v>1</v>
      </c>
      <c r="B146" t="s">
        <v>1871</v>
      </c>
      <c r="C146" t="s">
        <v>4915</v>
      </c>
      <c r="D146" t="s">
        <v>4916</v>
      </c>
      <c r="E146" t="s">
        <v>2084</v>
      </c>
      <c r="F146" t="s">
        <v>4917</v>
      </c>
      <c r="G146" t="s">
        <v>4918</v>
      </c>
      <c r="I146" t="str">
        <f t="shared" si="15"/>
        <v>N/A</v>
      </c>
      <c r="J146">
        <f t="shared" si="16"/>
        <v>72860000</v>
      </c>
      <c r="K146">
        <f t="shared" si="17"/>
        <v>70260000</v>
      </c>
      <c r="L146">
        <f t="shared" si="18"/>
        <v>70650000</v>
      </c>
      <c r="M146">
        <f t="shared" si="19"/>
        <v>81220000</v>
      </c>
      <c r="N146">
        <f t="shared" si="20"/>
        <v>109220000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4919</v>
      </c>
      <c r="D148" t="s">
        <v>4920</v>
      </c>
      <c r="E148" t="s">
        <v>4921</v>
      </c>
      <c r="F148" t="s">
        <v>1681</v>
      </c>
      <c r="G148" t="s">
        <v>4922</v>
      </c>
      <c r="I148" t="str">
        <f t="shared" si="15"/>
        <v>N/A</v>
      </c>
      <c r="J148">
        <f t="shared" si="16"/>
        <v>17840000</v>
      </c>
      <c r="K148">
        <f t="shared" si="17"/>
        <v>17760000</v>
      </c>
      <c r="L148">
        <f t="shared" si="18"/>
        <v>17370000</v>
      </c>
      <c r="M148">
        <f t="shared" si="19"/>
        <v>17300000</v>
      </c>
      <c r="N148">
        <f t="shared" si="20"/>
        <v>18920000</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4923</v>
      </c>
      <c r="D150" t="s">
        <v>4924</v>
      </c>
      <c r="E150" t="s">
        <v>3168</v>
      </c>
      <c r="F150" t="s">
        <v>2026</v>
      </c>
      <c r="G150" t="s">
        <v>4925</v>
      </c>
      <c r="I150" t="str">
        <f t="shared" si="15"/>
        <v>N/A</v>
      </c>
      <c r="J150" t="str">
        <f t="shared" si="16"/>
        <v>251000</v>
      </c>
      <c r="K150" t="str">
        <f t="shared" si="17"/>
        <v>198000</v>
      </c>
      <c r="L150" t="str">
        <f t="shared" si="18"/>
        <v>357000</v>
      </c>
      <c r="M150" t="str">
        <f t="shared" si="19"/>
        <v>624000</v>
      </c>
      <c r="N150">
        <f t="shared" si="20"/>
        <v>1480000</v>
      </c>
    </row>
    <row r="151" spans="1:14" x14ac:dyDescent="0.3">
      <c r="A151" s="1">
        <v>6</v>
      </c>
      <c r="B151" t="s">
        <v>1890</v>
      </c>
      <c r="C151" t="s">
        <v>264</v>
      </c>
      <c r="D151" t="s">
        <v>4926</v>
      </c>
      <c r="E151" t="s">
        <v>4927</v>
      </c>
      <c r="F151" t="s">
        <v>4928</v>
      </c>
      <c r="G151" t="s">
        <v>4929</v>
      </c>
      <c r="I151" t="str">
        <f t="shared" si="15"/>
        <v>N/A</v>
      </c>
      <c r="J151" t="str">
        <f t="shared" si="16"/>
        <v>N/A</v>
      </c>
      <c r="K151">
        <f t="shared" si="17"/>
        <v>-0.03</v>
      </c>
      <c r="L151">
        <f t="shared" si="18"/>
        <v>1.9E-3</v>
      </c>
      <c r="M151">
        <f t="shared" si="19"/>
        <v>0.1217</v>
      </c>
      <c r="N151">
        <f t="shared" si="20"/>
        <v>0.3075</v>
      </c>
    </row>
    <row r="152" spans="1:14" x14ac:dyDescent="0.3">
      <c r="A152" s="1">
        <v>7</v>
      </c>
      <c r="B152" t="s">
        <v>285</v>
      </c>
      <c r="C152" t="s">
        <v>4930</v>
      </c>
      <c r="D152" t="s">
        <v>4931</v>
      </c>
      <c r="E152" t="s">
        <v>4932</v>
      </c>
      <c r="F152" t="s">
        <v>4933</v>
      </c>
      <c r="G152" t="s">
        <v>4934</v>
      </c>
      <c r="I152" t="str">
        <f t="shared" si="15"/>
        <v>N/A</v>
      </c>
      <c r="J152">
        <f t="shared" si="16"/>
        <v>17200000</v>
      </c>
      <c r="K152">
        <f t="shared" si="17"/>
        <v>12740000</v>
      </c>
      <c r="L152">
        <f t="shared" si="18"/>
        <v>12130000</v>
      </c>
      <c r="M152">
        <f t="shared" si="19"/>
        <v>12690000</v>
      </c>
      <c r="N152">
        <f t="shared" si="20"/>
        <v>16550000</v>
      </c>
    </row>
    <row r="153" spans="1:14" x14ac:dyDescent="0.3">
      <c r="A153" s="1">
        <v>8</v>
      </c>
      <c r="B153" t="s">
        <v>1900</v>
      </c>
      <c r="C153" t="s">
        <v>3256</v>
      </c>
      <c r="D153" t="s">
        <v>1886</v>
      </c>
      <c r="E153" t="s">
        <v>4935</v>
      </c>
      <c r="F153" t="s">
        <v>4936</v>
      </c>
      <c r="G153" t="s">
        <v>4937</v>
      </c>
      <c r="I153" t="str">
        <f t="shared" si="15"/>
        <v>N/A</v>
      </c>
      <c r="J153">
        <f t="shared" si="16"/>
        <v>9290000</v>
      </c>
      <c r="K153">
        <f t="shared" si="17"/>
        <v>7070000</v>
      </c>
      <c r="L153">
        <f t="shared" si="18"/>
        <v>6270000</v>
      </c>
      <c r="M153">
        <f t="shared" si="19"/>
        <v>6510000</v>
      </c>
      <c r="N153">
        <f t="shared" si="20"/>
        <v>8630000</v>
      </c>
    </row>
    <row r="154" spans="1:14" x14ac:dyDescent="0.3">
      <c r="A154" s="1">
        <v>9</v>
      </c>
      <c r="B154" t="s">
        <v>1905</v>
      </c>
      <c r="C154" t="s">
        <v>4938</v>
      </c>
      <c r="D154" t="s">
        <v>3871</v>
      </c>
      <c r="E154" t="s">
        <v>4939</v>
      </c>
      <c r="F154" t="s">
        <v>4940</v>
      </c>
      <c r="G154" t="s">
        <v>4941</v>
      </c>
      <c r="I154" t="str">
        <f t="shared" si="15"/>
        <v>N/A</v>
      </c>
      <c r="J154">
        <f t="shared" si="16"/>
        <v>7910000</v>
      </c>
      <c r="K154">
        <f t="shared" si="17"/>
        <v>5670000</v>
      </c>
      <c r="L154">
        <f t="shared" si="18"/>
        <v>5860000</v>
      </c>
      <c r="M154">
        <f t="shared" si="19"/>
        <v>6180000</v>
      </c>
      <c r="N154">
        <f t="shared" si="20"/>
        <v>7920000</v>
      </c>
    </row>
    <row r="155" spans="1:14" x14ac:dyDescent="0.3">
      <c r="A155" s="1">
        <v>10</v>
      </c>
      <c r="B155" t="s">
        <v>1911</v>
      </c>
      <c r="C155" t="s">
        <v>4938</v>
      </c>
      <c r="D155" t="s">
        <v>3871</v>
      </c>
      <c r="E155" t="s">
        <v>4939</v>
      </c>
      <c r="F155" t="s">
        <v>4940</v>
      </c>
      <c r="G155" t="s">
        <v>4941</v>
      </c>
      <c r="I155" t="str">
        <f t="shared" si="15"/>
        <v>N/A</v>
      </c>
      <c r="J155">
        <f t="shared" si="16"/>
        <v>7910000</v>
      </c>
      <c r="K155">
        <f t="shared" si="17"/>
        <v>5670000</v>
      </c>
      <c r="L155">
        <f t="shared" si="18"/>
        <v>5860000</v>
      </c>
      <c r="M155">
        <f t="shared" si="19"/>
        <v>6180000</v>
      </c>
      <c r="N155">
        <f t="shared" si="20"/>
        <v>7920000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4942</v>
      </c>
      <c r="E158" t="s">
        <v>4943</v>
      </c>
      <c r="F158" t="s">
        <v>4944</v>
      </c>
      <c r="G158" t="s">
        <v>4945</v>
      </c>
      <c r="I158" t="str">
        <f t="shared" si="15"/>
        <v>N/A</v>
      </c>
      <c r="J158" t="str">
        <f t="shared" si="16"/>
        <v>N/A</v>
      </c>
      <c r="K158">
        <f t="shared" si="17"/>
        <v>-0.25929999999999997</v>
      </c>
      <c r="L158">
        <f t="shared" si="18"/>
        <v>-4.8200000000000007E-2</v>
      </c>
      <c r="M158">
        <f t="shared" si="19"/>
        <v>4.6500000000000007E-2</v>
      </c>
      <c r="N158">
        <f t="shared" si="20"/>
        <v>0.30430000000000001</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4946</v>
      </c>
      <c r="D161" t="s">
        <v>4947</v>
      </c>
      <c r="E161" t="s">
        <v>4948</v>
      </c>
      <c r="F161" t="s">
        <v>4949</v>
      </c>
      <c r="G161" t="s">
        <v>4950</v>
      </c>
      <c r="I161" t="str">
        <f t="shared" si="15"/>
        <v>pos_trend</v>
      </c>
      <c r="J161">
        <f t="shared" si="16"/>
        <v>73750000</v>
      </c>
      <c r="K161">
        <f t="shared" si="17"/>
        <v>75480000</v>
      </c>
      <c r="L161">
        <f t="shared" si="18"/>
        <v>76260000</v>
      </c>
      <c r="M161">
        <f t="shared" si="19"/>
        <v>86450000</v>
      </c>
      <c r="N161">
        <f t="shared" si="20"/>
        <v>113070000</v>
      </c>
    </row>
    <row r="162" spans="1:14" x14ac:dyDescent="0.3">
      <c r="A162" s="1">
        <v>1</v>
      </c>
      <c r="B162" t="s">
        <v>1927</v>
      </c>
      <c r="C162" t="s">
        <v>264</v>
      </c>
      <c r="D162" t="s">
        <v>4951</v>
      </c>
      <c r="E162" t="s">
        <v>3419</v>
      </c>
      <c r="F162" t="s">
        <v>4952</v>
      </c>
      <c r="G162" t="s">
        <v>4953</v>
      </c>
      <c r="I162" t="str">
        <f t="shared" si="15"/>
        <v>N/A</v>
      </c>
      <c r="J162" t="str">
        <f t="shared" si="16"/>
        <v>N/A</v>
      </c>
      <c r="K162">
        <f t="shared" si="17"/>
        <v>2.35E-2</v>
      </c>
      <c r="L162">
        <f t="shared" si="18"/>
        <v>1.0400000000000001E-2</v>
      </c>
      <c r="M162">
        <f t="shared" si="19"/>
        <v>0.13369999999999999</v>
      </c>
      <c r="N162">
        <f t="shared" si="20"/>
        <v>0.30790000000000001</v>
      </c>
    </row>
    <row r="163" spans="1:14" x14ac:dyDescent="0.3">
      <c r="A163" s="1">
        <v>2</v>
      </c>
      <c r="B163" t="s">
        <v>1932</v>
      </c>
      <c r="C163" t="s">
        <v>955</v>
      </c>
      <c r="D163" t="s">
        <v>4954</v>
      </c>
      <c r="E163" t="s">
        <v>266</v>
      </c>
      <c r="F163" t="s">
        <v>2250</v>
      </c>
      <c r="G163" t="s">
        <v>4955</v>
      </c>
      <c r="I163" t="str">
        <f t="shared" si="15"/>
        <v>N/A</v>
      </c>
      <c r="J163">
        <f t="shared" si="16"/>
        <v>3820000</v>
      </c>
      <c r="K163">
        <f t="shared" si="17"/>
        <v>2029999.9999999998</v>
      </c>
      <c r="L163">
        <f t="shared" si="18"/>
        <v>2220000</v>
      </c>
      <c r="M163">
        <f t="shared" si="19"/>
        <v>1940000</v>
      </c>
      <c r="N163">
        <f t="shared" si="20"/>
        <v>5260000</v>
      </c>
    </row>
    <row r="164" spans="1:14" x14ac:dyDescent="0.3">
      <c r="A164" s="1">
        <v>3</v>
      </c>
      <c r="B164" t="s">
        <v>1937</v>
      </c>
      <c r="C164" t="s">
        <v>264</v>
      </c>
      <c r="D164" t="s">
        <v>4956</v>
      </c>
      <c r="E164" t="s">
        <v>4957</v>
      </c>
      <c r="F164" t="s">
        <v>4958</v>
      </c>
      <c r="G164" t="s">
        <v>4959</v>
      </c>
      <c r="I164" t="str">
        <f t="shared" si="15"/>
        <v>N/A</v>
      </c>
      <c r="J164" t="str">
        <f t="shared" si="16"/>
        <v>N/A</v>
      </c>
      <c r="K164">
        <f t="shared" si="17"/>
        <v>-0.46860000000000002</v>
      </c>
      <c r="L164">
        <f t="shared" si="18"/>
        <v>9.4700000000000006E-2</v>
      </c>
      <c r="M164">
        <f t="shared" si="19"/>
        <v>-0.12789999999999999</v>
      </c>
      <c r="N164">
        <f t="shared" si="20"/>
        <v>1.7159</v>
      </c>
    </row>
    <row r="165" spans="1:14" x14ac:dyDescent="0.3">
      <c r="A165" s="1">
        <v>4</v>
      </c>
      <c r="B165" t="s">
        <v>1942</v>
      </c>
      <c r="C165" t="s">
        <v>4960</v>
      </c>
      <c r="D165" t="s">
        <v>4961</v>
      </c>
      <c r="E165" t="s">
        <v>4962</v>
      </c>
      <c r="F165" t="s">
        <v>4963</v>
      </c>
      <c r="G165" t="s">
        <v>4964</v>
      </c>
      <c r="I165" t="str">
        <f t="shared" si="15"/>
        <v>pos_trend</v>
      </c>
      <c r="J165">
        <f t="shared" si="16"/>
        <v>69930000</v>
      </c>
      <c r="K165">
        <f t="shared" si="17"/>
        <v>73450000</v>
      </c>
      <c r="L165">
        <f t="shared" si="18"/>
        <v>74040000</v>
      </c>
      <c r="M165">
        <f t="shared" si="19"/>
        <v>84520000</v>
      </c>
      <c r="N165">
        <f t="shared" si="20"/>
        <v>107810000</v>
      </c>
    </row>
    <row r="166" spans="1:14" x14ac:dyDescent="0.3">
      <c r="A166" s="1">
        <v>5</v>
      </c>
      <c r="B166" t="s">
        <v>1948</v>
      </c>
      <c r="C166" t="s">
        <v>264</v>
      </c>
      <c r="D166" t="s">
        <v>2202</v>
      </c>
      <c r="E166" t="s">
        <v>3173</v>
      </c>
      <c r="F166" t="s">
        <v>4965</v>
      </c>
      <c r="G166" t="s">
        <v>4966</v>
      </c>
      <c r="I166" t="str">
        <f t="shared" si="15"/>
        <v>N/A</v>
      </c>
      <c r="J166" t="str">
        <f t="shared" si="16"/>
        <v>N/A</v>
      </c>
      <c r="K166">
        <f t="shared" si="17"/>
        <v>5.0300000000000004E-2</v>
      </c>
      <c r="L166">
        <f t="shared" si="18"/>
        <v>8.0000000000000002E-3</v>
      </c>
      <c r="M166">
        <f t="shared" si="19"/>
        <v>0.14150000000000001</v>
      </c>
      <c r="N166">
        <f t="shared" si="20"/>
        <v>0.2757</v>
      </c>
    </row>
    <row r="167" spans="1:14" x14ac:dyDescent="0.3">
      <c r="A167" s="1">
        <v>6</v>
      </c>
      <c r="B167" t="s">
        <v>1953</v>
      </c>
      <c r="C167" t="s">
        <v>264</v>
      </c>
      <c r="D167" t="s">
        <v>264</v>
      </c>
      <c r="E167" t="s">
        <v>264</v>
      </c>
      <c r="F167" t="s">
        <v>264</v>
      </c>
      <c r="G167" t="s">
        <v>4967</v>
      </c>
      <c r="I167" t="str">
        <f t="shared" si="15"/>
        <v>N/A</v>
      </c>
      <c r="J167" t="str">
        <f t="shared" si="16"/>
        <v>N/A</v>
      </c>
      <c r="K167" t="str">
        <f t="shared" si="17"/>
        <v>N/A</v>
      </c>
      <c r="L167" t="str">
        <f t="shared" si="18"/>
        <v>N/A</v>
      </c>
      <c r="M167" t="str">
        <f t="shared" si="19"/>
        <v>N/A</v>
      </c>
      <c r="N167">
        <f t="shared" si="20"/>
        <v>3.32E-2</v>
      </c>
    </row>
    <row r="168" spans="1:14" x14ac:dyDescent="0.3">
      <c r="A168" s="1">
        <v>7</v>
      </c>
      <c r="B168" t="s">
        <v>1955</v>
      </c>
      <c r="C168" t="s">
        <v>4968</v>
      </c>
      <c r="D168" t="s">
        <v>4969</v>
      </c>
      <c r="E168" t="s">
        <v>3796</v>
      </c>
      <c r="F168" t="s">
        <v>4970</v>
      </c>
      <c r="G168" t="s">
        <v>4971</v>
      </c>
      <c r="I168" t="str">
        <f t="shared" si="15"/>
        <v>N/A</v>
      </c>
      <c r="J168">
        <f t="shared" si="16"/>
        <v>23450000</v>
      </c>
      <c r="K168">
        <f t="shared" si="17"/>
        <v>25350000</v>
      </c>
      <c r="L168">
        <f t="shared" si="18"/>
        <v>24650000</v>
      </c>
      <c r="M168">
        <f t="shared" si="19"/>
        <v>27210000</v>
      </c>
      <c r="N168">
        <f t="shared" si="20"/>
        <v>40000000</v>
      </c>
    </row>
    <row r="169" spans="1:14" x14ac:dyDescent="0.3">
      <c r="A169" s="1">
        <v>8</v>
      </c>
      <c r="B169" t="s">
        <v>1960</v>
      </c>
      <c r="C169" t="s">
        <v>4972</v>
      </c>
      <c r="D169" t="s">
        <v>4973</v>
      </c>
      <c r="E169" t="s">
        <v>4974</v>
      </c>
      <c r="F169" t="s">
        <v>2319</v>
      </c>
      <c r="G169" t="s">
        <v>4975</v>
      </c>
      <c r="I169" t="str">
        <f t="shared" si="15"/>
        <v>N/A</v>
      </c>
      <c r="J169">
        <f t="shared" si="16"/>
        <v>2540000</v>
      </c>
      <c r="K169" t="str">
        <f t="shared" si="17"/>
        <v>785000</v>
      </c>
      <c r="L169" t="str">
        <f t="shared" si="18"/>
        <v>451000</v>
      </c>
      <c r="M169" t="str">
        <f t="shared" si="19"/>
        <v>4000</v>
      </c>
      <c r="N169" t="str">
        <f t="shared" si="20"/>
        <v>51000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4976</v>
      </c>
      <c r="D171" t="s">
        <v>4977</v>
      </c>
      <c r="E171" t="s">
        <v>4978</v>
      </c>
      <c r="F171" t="s">
        <v>4979</v>
      </c>
      <c r="G171" t="s">
        <v>4980</v>
      </c>
      <c r="I171" t="str">
        <f t="shared" si="15"/>
        <v>pos_trend</v>
      </c>
      <c r="J171">
        <f t="shared" si="16"/>
        <v>16149999.999999998</v>
      </c>
      <c r="K171">
        <f t="shared" si="17"/>
        <v>20120000</v>
      </c>
      <c r="L171">
        <f t="shared" si="18"/>
        <v>20820000</v>
      </c>
      <c r="M171">
        <f t="shared" si="19"/>
        <v>21550000</v>
      </c>
      <c r="N171">
        <f t="shared" si="20"/>
        <v>25920000</v>
      </c>
    </row>
    <row r="172" spans="1:14" x14ac:dyDescent="0.3">
      <c r="A172" s="1">
        <v>11</v>
      </c>
      <c r="B172" t="s">
        <v>273</v>
      </c>
      <c r="C172" t="s">
        <v>4981</v>
      </c>
      <c r="D172" t="s">
        <v>941</v>
      </c>
      <c r="E172" t="s">
        <v>4741</v>
      </c>
      <c r="F172" t="s">
        <v>4982</v>
      </c>
      <c r="G172" t="s">
        <v>4010</v>
      </c>
      <c r="I172" t="str">
        <f t="shared" si="15"/>
        <v>pos_trend</v>
      </c>
      <c r="J172">
        <f t="shared" si="16"/>
        <v>11110000</v>
      </c>
      <c r="K172">
        <f t="shared" si="17"/>
        <v>15370000</v>
      </c>
      <c r="L172">
        <f t="shared" si="18"/>
        <v>15830000</v>
      </c>
      <c r="M172">
        <f t="shared" si="19"/>
        <v>16629999.999999998</v>
      </c>
      <c r="N172">
        <f t="shared" si="20"/>
        <v>20960000</v>
      </c>
    </row>
    <row r="173" spans="1:14" x14ac:dyDescent="0.3">
      <c r="A173" s="1">
        <v>12</v>
      </c>
      <c r="B173" t="s">
        <v>1969</v>
      </c>
      <c r="C173" t="s">
        <v>4983</v>
      </c>
      <c r="D173" t="s">
        <v>3668</v>
      </c>
      <c r="E173" t="s">
        <v>3801</v>
      </c>
      <c r="F173" t="s">
        <v>4984</v>
      </c>
      <c r="G173" t="s">
        <v>4985</v>
      </c>
      <c r="I173" t="str">
        <f t="shared" si="15"/>
        <v>N/A</v>
      </c>
      <c r="J173">
        <f t="shared" si="16"/>
        <v>4770000</v>
      </c>
      <c r="K173">
        <f t="shared" si="17"/>
        <v>4450000</v>
      </c>
      <c r="L173">
        <f t="shared" si="18"/>
        <v>3350000</v>
      </c>
      <c r="M173">
        <f t="shared" si="19"/>
        <v>4360000</v>
      </c>
      <c r="N173">
        <f t="shared" si="20"/>
        <v>7830000</v>
      </c>
    </row>
    <row r="174" spans="1:14" x14ac:dyDescent="0.3">
      <c r="A174" s="1">
        <v>13</v>
      </c>
      <c r="B174" t="s">
        <v>1974</v>
      </c>
      <c r="C174" t="s">
        <v>4986</v>
      </c>
      <c r="D174" t="s">
        <v>4987</v>
      </c>
      <c r="E174" t="s">
        <v>4988</v>
      </c>
      <c r="F174" t="s">
        <v>4989</v>
      </c>
      <c r="G174" t="s">
        <v>4990</v>
      </c>
      <c r="I174" t="str">
        <f t="shared" si="15"/>
        <v>N/A</v>
      </c>
      <c r="J174">
        <f t="shared" si="16"/>
        <v>56710000</v>
      </c>
      <c r="K174">
        <f t="shared" si="17"/>
        <v>63510000</v>
      </c>
      <c r="L174">
        <f t="shared" si="18"/>
        <v>62440000</v>
      </c>
      <c r="M174">
        <f t="shared" si="19"/>
        <v>70450000</v>
      </c>
      <c r="N174">
        <f t="shared" si="20"/>
        <v>89400000</v>
      </c>
    </row>
    <row r="175" spans="1:14" x14ac:dyDescent="0.3">
      <c r="A175" s="1">
        <v>14</v>
      </c>
      <c r="B175" t="s">
        <v>1980</v>
      </c>
      <c r="C175" t="s">
        <v>3866</v>
      </c>
      <c r="D175" t="s">
        <v>4991</v>
      </c>
      <c r="E175" t="s">
        <v>4992</v>
      </c>
      <c r="F175" t="s">
        <v>4993</v>
      </c>
      <c r="G175" t="s">
        <v>4994</v>
      </c>
      <c r="I175" t="str">
        <f t="shared" si="15"/>
        <v>pos_trend</v>
      </c>
      <c r="J175">
        <f t="shared" si="16"/>
        <v>29690000</v>
      </c>
      <c r="K175">
        <f t="shared" si="17"/>
        <v>35230000</v>
      </c>
      <c r="L175">
        <f t="shared" si="18"/>
        <v>35360000</v>
      </c>
      <c r="M175">
        <f t="shared" si="19"/>
        <v>40160000</v>
      </c>
      <c r="N175">
        <f t="shared" si="20"/>
        <v>51890000</v>
      </c>
    </row>
    <row r="176" spans="1:14" x14ac:dyDescent="0.3">
      <c r="A176" s="1">
        <v>15</v>
      </c>
      <c r="B176" t="s">
        <v>1986</v>
      </c>
      <c r="C176" t="s">
        <v>2333</v>
      </c>
      <c r="D176" t="s">
        <v>3903</v>
      </c>
      <c r="E176" t="s">
        <v>4995</v>
      </c>
      <c r="F176" t="s">
        <v>4996</v>
      </c>
      <c r="G176" t="s">
        <v>4997</v>
      </c>
      <c r="I176" t="str">
        <f t="shared" si="15"/>
        <v>N/A</v>
      </c>
      <c r="J176">
        <f t="shared" si="16"/>
        <v>9440000</v>
      </c>
      <c r="K176">
        <f t="shared" si="17"/>
        <v>12500000</v>
      </c>
      <c r="L176">
        <f t="shared" si="18"/>
        <v>12370000</v>
      </c>
      <c r="M176">
        <f t="shared" si="19"/>
        <v>13750000</v>
      </c>
      <c r="N176">
        <f t="shared" si="20"/>
        <v>16649999.999999998</v>
      </c>
    </row>
    <row r="177" spans="1:14" x14ac:dyDescent="0.3">
      <c r="A177" s="1">
        <v>16</v>
      </c>
      <c r="B177" t="s">
        <v>297</v>
      </c>
      <c r="C177" t="s">
        <v>4998</v>
      </c>
      <c r="D177" t="s">
        <v>4999</v>
      </c>
      <c r="E177" t="s">
        <v>5000</v>
      </c>
      <c r="F177" t="s">
        <v>5001</v>
      </c>
      <c r="G177" t="s">
        <v>3770</v>
      </c>
      <c r="I177" t="str">
        <f t="shared" si="15"/>
        <v>N/A</v>
      </c>
      <c r="J177">
        <f t="shared" si="16"/>
        <v>15070000</v>
      </c>
      <c r="K177">
        <f t="shared" si="17"/>
        <v>13080000</v>
      </c>
      <c r="L177">
        <f t="shared" si="18"/>
        <v>11670000</v>
      </c>
      <c r="M177">
        <f t="shared" si="19"/>
        <v>13200000</v>
      </c>
      <c r="N177">
        <f t="shared" si="20"/>
        <v>16070000</v>
      </c>
    </row>
    <row r="178" spans="1:14" x14ac:dyDescent="0.3">
      <c r="A178" s="1">
        <v>17</v>
      </c>
      <c r="B178" t="s">
        <v>300</v>
      </c>
      <c r="C178" t="s">
        <v>5002</v>
      </c>
      <c r="D178" t="s">
        <v>5003</v>
      </c>
      <c r="E178" t="s">
        <v>5004</v>
      </c>
      <c r="F178" t="s">
        <v>5005</v>
      </c>
      <c r="G178" t="s">
        <v>5006</v>
      </c>
      <c r="I178" t="str">
        <f t="shared" si="15"/>
        <v>N/A</v>
      </c>
      <c r="J178">
        <f t="shared" si="16"/>
        <v>36670000</v>
      </c>
      <c r="K178">
        <f t="shared" si="17"/>
        <v>35290000</v>
      </c>
      <c r="L178">
        <f t="shared" si="18"/>
        <v>36240000</v>
      </c>
      <c r="M178">
        <f t="shared" si="19"/>
        <v>41270000</v>
      </c>
      <c r="N178">
        <f t="shared" si="20"/>
        <v>58410000</v>
      </c>
    </row>
    <row r="179" spans="1:14" x14ac:dyDescent="0.3">
      <c r="A179" s="1">
        <v>18</v>
      </c>
      <c r="B179" t="s">
        <v>306</v>
      </c>
      <c r="C179" t="s">
        <v>264</v>
      </c>
      <c r="D179" t="s">
        <v>5007</v>
      </c>
      <c r="E179" t="s">
        <v>5008</v>
      </c>
      <c r="F179" t="s">
        <v>5009</v>
      </c>
      <c r="G179" t="s">
        <v>5010</v>
      </c>
      <c r="I179" t="str">
        <f t="shared" si="15"/>
        <v>N/A</v>
      </c>
      <c r="J179" t="str">
        <f t="shared" si="16"/>
        <v>N/A</v>
      </c>
      <c r="K179">
        <f t="shared" si="17"/>
        <v>-3.7700000000000004E-2</v>
      </c>
      <c r="L179">
        <f t="shared" si="18"/>
        <v>2.69E-2</v>
      </c>
      <c r="M179">
        <f t="shared" si="19"/>
        <v>0.13880000000000001</v>
      </c>
      <c r="N179">
        <f t="shared" si="20"/>
        <v>0.41509999999999997</v>
      </c>
    </row>
    <row r="180" spans="1:14" x14ac:dyDescent="0.3">
      <c r="A180" s="1">
        <v>19</v>
      </c>
      <c r="B180" t="s">
        <v>2003</v>
      </c>
      <c r="C180" t="s">
        <v>264</v>
      </c>
      <c r="D180" t="s">
        <v>264</v>
      </c>
      <c r="E180" t="s">
        <v>264</v>
      </c>
      <c r="F180" t="s">
        <v>264</v>
      </c>
      <c r="G180" t="s">
        <v>5011</v>
      </c>
      <c r="I180" t="str">
        <f t="shared" si="15"/>
        <v>N/A</v>
      </c>
      <c r="J180" t="str">
        <f t="shared" si="16"/>
        <v>N/A</v>
      </c>
      <c r="K180" t="str">
        <f t="shared" si="17"/>
        <v>N/A</v>
      </c>
      <c r="L180" t="str">
        <f t="shared" si="18"/>
        <v>N/A</v>
      </c>
      <c r="M180" t="str">
        <f t="shared" si="19"/>
        <v>N/A</v>
      </c>
      <c r="N180">
        <f t="shared" si="20"/>
        <v>0.34429999999999999</v>
      </c>
    </row>
    <row r="181" spans="1:14" x14ac:dyDescent="0.3">
      <c r="A181" s="1">
        <v>20</v>
      </c>
      <c r="B181" t="s">
        <v>311</v>
      </c>
      <c r="C181" t="s">
        <v>264</v>
      </c>
      <c r="D181" t="s">
        <v>5012</v>
      </c>
      <c r="E181" t="s">
        <v>264</v>
      </c>
      <c r="F181" t="s">
        <v>264</v>
      </c>
      <c r="G181" t="s">
        <v>264</v>
      </c>
      <c r="I181" t="str">
        <f t="shared" si="15"/>
        <v>N/A</v>
      </c>
      <c r="J181" t="str">
        <f t="shared" si="16"/>
        <v>N/A</v>
      </c>
      <c r="K181">
        <f t="shared" si="17"/>
        <v>2400000</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5012</v>
      </c>
      <c r="E183" t="s">
        <v>264</v>
      </c>
      <c r="F183" t="s">
        <v>264</v>
      </c>
      <c r="G183" t="s">
        <v>264</v>
      </c>
      <c r="I183" t="str">
        <f t="shared" si="15"/>
        <v>N/A</v>
      </c>
      <c r="J183" t="str">
        <f t="shared" si="16"/>
        <v>N/A</v>
      </c>
      <c r="K183">
        <f t="shared" si="17"/>
        <v>2400000</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5013</v>
      </c>
      <c r="D185" t="s">
        <v>5014</v>
      </c>
      <c r="E185" t="s">
        <v>5015</v>
      </c>
      <c r="F185" t="s">
        <v>3713</v>
      </c>
      <c r="G185" t="s">
        <v>5016</v>
      </c>
      <c r="I185" t="str">
        <f t="shared" si="15"/>
        <v>N/A</v>
      </c>
      <c r="J185">
        <f t="shared" si="16"/>
        <v>2360000</v>
      </c>
      <c r="K185">
        <f t="shared" si="17"/>
        <v>2770000</v>
      </c>
      <c r="L185" t="str">
        <f t="shared" si="18"/>
        <v>175000</v>
      </c>
      <c r="M185">
        <f t="shared" si="19"/>
        <v>10420000</v>
      </c>
      <c r="N185" t="str">
        <f t="shared" si="20"/>
        <v>866000</v>
      </c>
    </row>
    <row r="186" spans="1:14" x14ac:dyDescent="0.3">
      <c r="A186" s="1">
        <v>25</v>
      </c>
      <c r="B186" t="s">
        <v>322</v>
      </c>
      <c r="C186" t="s">
        <v>5017</v>
      </c>
      <c r="D186" t="s">
        <v>5018</v>
      </c>
      <c r="E186" t="s">
        <v>5019</v>
      </c>
      <c r="F186" t="s">
        <v>5020</v>
      </c>
      <c r="G186" t="s">
        <v>5021</v>
      </c>
      <c r="I186" t="str">
        <f t="shared" si="15"/>
        <v>N/A</v>
      </c>
      <c r="J186">
        <f t="shared" si="16"/>
        <v>34310000</v>
      </c>
      <c r="K186">
        <f t="shared" si="17"/>
        <v>34920000</v>
      </c>
      <c r="L186">
        <f t="shared" si="18"/>
        <v>36010000</v>
      </c>
      <c r="M186">
        <f t="shared" si="19"/>
        <v>30860000</v>
      </c>
      <c r="N186">
        <f t="shared" si="20"/>
        <v>57540000</v>
      </c>
    </row>
    <row r="187" spans="1:14" x14ac:dyDescent="0.3">
      <c r="A187" s="1">
        <v>26</v>
      </c>
      <c r="B187" t="s">
        <v>326</v>
      </c>
      <c r="C187" t="s">
        <v>264</v>
      </c>
      <c r="D187" t="s">
        <v>5022</v>
      </c>
      <c r="E187" t="s">
        <v>1596</v>
      </c>
      <c r="F187" t="s">
        <v>5023</v>
      </c>
      <c r="G187" t="s">
        <v>5024</v>
      </c>
      <c r="I187" t="str">
        <f t="shared" si="15"/>
        <v>N/A</v>
      </c>
      <c r="J187" t="str">
        <f t="shared" si="16"/>
        <v>N/A</v>
      </c>
      <c r="K187">
        <f t="shared" si="17"/>
        <v>1.7600000000000001E-2</v>
      </c>
      <c r="L187">
        <f t="shared" si="18"/>
        <v>3.1400000000000004E-2</v>
      </c>
      <c r="M187">
        <f t="shared" si="19"/>
        <v>-0.14300000000000002</v>
      </c>
      <c r="N187">
        <f t="shared" si="20"/>
        <v>0.86459999999999992</v>
      </c>
    </row>
    <row r="188" spans="1:14" x14ac:dyDescent="0.3">
      <c r="A188" s="1">
        <v>27</v>
      </c>
      <c r="B188" t="s">
        <v>330</v>
      </c>
      <c r="C188" t="s">
        <v>264</v>
      </c>
      <c r="D188" t="s">
        <v>264</v>
      </c>
      <c r="E188" t="s">
        <v>264</v>
      </c>
      <c r="F188" t="s">
        <v>264</v>
      </c>
      <c r="G188" t="s">
        <v>5025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0.3392</v>
      </c>
    </row>
    <row r="189" spans="1:14" x14ac:dyDescent="0.3">
      <c r="A189" s="1">
        <v>28</v>
      </c>
      <c r="B189" t="s">
        <v>332</v>
      </c>
      <c r="C189" t="s">
        <v>5026</v>
      </c>
      <c r="D189" t="s">
        <v>4932</v>
      </c>
      <c r="E189" t="s">
        <v>5027</v>
      </c>
      <c r="F189" t="s">
        <v>5028</v>
      </c>
      <c r="G189" t="s">
        <v>5029</v>
      </c>
      <c r="I189" t="str">
        <f t="shared" si="21"/>
        <v>N/A</v>
      </c>
      <c r="J189">
        <f t="shared" si="22"/>
        <v>10880000</v>
      </c>
      <c r="K189">
        <f t="shared" si="23"/>
        <v>12130000</v>
      </c>
      <c r="L189">
        <f t="shared" si="24"/>
        <v>11440000</v>
      </c>
      <c r="M189">
        <f t="shared" si="25"/>
        <v>9910000</v>
      </c>
      <c r="N189">
        <f t="shared" si="26"/>
        <v>17470000</v>
      </c>
    </row>
    <row r="190" spans="1:14" x14ac:dyDescent="0.3">
      <c r="A190" s="1">
        <v>29</v>
      </c>
      <c r="B190" t="s">
        <v>333</v>
      </c>
      <c r="C190" t="s">
        <v>3296</v>
      </c>
      <c r="D190" t="s">
        <v>5030</v>
      </c>
      <c r="E190" t="s">
        <v>3714</v>
      </c>
      <c r="F190" t="s">
        <v>5031</v>
      </c>
      <c r="G190" t="s">
        <v>323</v>
      </c>
      <c r="I190" t="str">
        <f t="shared" si="21"/>
        <v>N/A</v>
      </c>
      <c r="J190">
        <f t="shared" si="22"/>
        <v>5560000</v>
      </c>
      <c r="K190">
        <f t="shared" si="23"/>
        <v>12250000</v>
      </c>
      <c r="L190">
        <f t="shared" si="24"/>
        <v>11940000</v>
      </c>
      <c r="M190">
        <f t="shared" si="25"/>
        <v>8029999.9999999991</v>
      </c>
      <c r="N190">
        <f t="shared" si="26"/>
        <v>18780000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5032</v>
      </c>
      <c r="D192" t="s">
        <v>5033</v>
      </c>
      <c r="E192" t="s">
        <v>5034</v>
      </c>
      <c r="F192" t="s">
        <v>5035</v>
      </c>
      <c r="G192" t="s">
        <v>5036</v>
      </c>
      <c r="I192" t="str">
        <f t="shared" si="21"/>
        <v>N/A</v>
      </c>
      <c r="J192">
        <f t="shared" si="22"/>
        <v>5320000</v>
      </c>
      <c r="K192" t="str">
        <f t="shared" si="23"/>
        <v>(121,000)</v>
      </c>
      <c r="L192" t="str">
        <f t="shared" si="24"/>
        <v>(500,000)</v>
      </c>
      <c r="M192">
        <f t="shared" si="25"/>
        <v>1880000</v>
      </c>
      <c r="N192" t="str">
        <f t="shared" si="26"/>
        <v>(1.31M)</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5037</v>
      </c>
      <c r="D196" t="s">
        <v>5038</v>
      </c>
      <c r="E196" t="s">
        <v>5039</v>
      </c>
      <c r="F196" t="s">
        <v>5040</v>
      </c>
      <c r="G196" t="s">
        <v>5041</v>
      </c>
      <c r="I196" t="str">
        <f t="shared" si="21"/>
        <v>N/A</v>
      </c>
      <c r="J196" t="str">
        <f t="shared" si="22"/>
        <v>(60,000)</v>
      </c>
      <c r="K196" t="str">
        <f t="shared" si="23"/>
        <v>(64,000)</v>
      </c>
      <c r="L196" t="str">
        <f t="shared" si="24"/>
        <v>(75,000)</v>
      </c>
      <c r="M196" t="str">
        <f t="shared" si="25"/>
        <v>(59,000)</v>
      </c>
      <c r="N196" t="str">
        <f t="shared" si="26"/>
        <v>(189,000)</v>
      </c>
    </row>
    <row r="197" spans="1:14" x14ac:dyDescent="0.3">
      <c r="A197" s="1">
        <v>36</v>
      </c>
      <c r="B197" t="s">
        <v>340</v>
      </c>
      <c r="C197" t="s">
        <v>5042</v>
      </c>
      <c r="D197" t="s">
        <v>1925</v>
      </c>
      <c r="E197" t="s">
        <v>5043</v>
      </c>
      <c r="F197" t="s">
        <v>5044</v>
      </c>
      <c r="G197" t="s">
        <v>5045</v>
      </c>
      <c r="I197" t="str">
        <f t="shared" si="21"/>
        <v>N/A</v>
      </c>
      <c r="J197">
        <f t="shared" si="22"/>
        <v>23370000</v>
      </c>
      <c r="K197">
        <f t="shared" si="23"/>
        <v>22720000</v>
      </c>
      <c r="L197">
        <f t="shared" si="24"/>
        <v>24500000</v>
      </c>
      <c r="M197">
        <f t="shared" si="25"/>
        <v>20890000</v>
      </c>
      <c r="N197">
        <f t="shared" si="26"/>
        <v>39880000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5042</v>
      </c>
      <c r="D199" t="s">
        <v>1925</v>
      </c>
      <c r="E199" t="s">
        <v>5043</v>
      </c>
      <c r="F199" t="s">
        <v>5044</v>
      </c>
      <c r="G199" t="s">
        <v>5045</v>
      </c>
      <c r="I199" t="str">
        <f t="shared" si="21"/>
        <v>N/A</v>
      </c>
      <c r="J199">
        <f t="shared" si="22"/>
        <v>23370000</v>
      </c>
      <c r="K199">
        <f t="shared" si="23"/>
        <v>22720000</v>
      </c>
      <c r="L199">
        <f t="shared" si="24"/>
        <v>24500000</v>
      </c>
      <c r="M199">
        <f t="shared" si="25"/>
        <v>20890000</v>
      </c>
      <c r="N199">
        <f t="shared" si="26"/>
        <v>39880000</v>
      </c>
    </row>
    <row r="200" spans="1:14" x14ac:dyDescent="0.3">
      <c r="A200" s="1">
        <v>39</v>
      </c>
      <c r="B200" t="s">
        <v>353</v>
      </c>
      <c r="C200" t="s">
        <v>264</v>
      </c>
      <c r="D200" t="s">
        <v>5046</v>
      </c>
      <c r="E200" t="s">
        <v>5047</v>
      </c>
      <c r="F200" t="s">
        <v>5048</v>
      </c>
      <c r="G200" t="s">
        <v>5049</v>
      </c>
      <c r="I200" t="str">
        <f t="shared" si="21"/>
        <v>N/A</v>
      </c>
      <c r="J200" t="str">
        <f t="shared" si="22"/>
        <v>N/A</v>
      </c>
      <c r="K200">
        <f t="shared" si="23"/>
        <v>-2.7799999999999998E-2</v>
      </c>
      <c r="L200">
        <f t="shared" si="24"/>
        <v>7.8200000000000006E-2</v>
      </c>
      <c r="M200">
        <f t="shared" si="25"/>
        <v>-0.14710000000000001</v>
      </c>
      <c r="N200">
        <f t="shared" si="26"/>
        <v>0.90870000000000006</v>
      </c>
    </row>
    <row r="201" spans="1:14" x14ac:dyDescent="0.3">
      <c r="A201" s="1">
        <v>40</v>
      </c>
      <c r="B201" t="s">
        <v>358</v>
      </c>
      <c r="C201" t="s">
        <v>264</v>
      </c>
      <c r="D201" t="s">
        <v>264</v>
      </c>
      <c r="E201" t="s">
        <v>264</v>
      </c>
      <c r="F201" t="s">
        <v>264</v>
      </c>
      <c r="G201" t="s">
        <v>5050</v>
      </c>
      <c r="I201" t="str">
        <f t="shared" si="21"/>
        <v>N/A</v>
      </c>
      <c r="J201" t="str">
        <f t="shared" si="22"/>
        <v>N/A</v>
      </c>
      <c r="K201" t="str">
        <f t="shared" si="23"/>
        <v>N/A</v>
      </c>
      <c r="L201" t="str">
        <f t="shared" si="24"/>
        <v>N/A</v>
      </c>
      <c r="M201" t="str">
        <f t="shared" si="25"/>
        <v>N/A</v>
      </c>
      <c r="N201">
        <f t="shared" si="26"/>
        <v>0.23510000000000003</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5042</v>
      </c>
      <c r="D208" t="s">
        <v>1925</v>
      </c>
      <c r="E208" t="s">
        <v>5043</v>
      </c>
      <c r="F208" t="s">
        <v>5044</v>
      </c>
      <c r="G208" t="s">
        <v>5045</v>
      </c>
      <c r="I208" t="str">
        <f t="shared" si="21"/>
        <v>N/A</v>
      </c>
      <c r="J208">
        <f t="shared" si="22"/>
        <v>23370000</v>
      </c>
      <c r="K208">
        <f t="shared" si="23"/>
        <v>22720000</v>
      </c>
      <c r="L208">
        <f t="shared" si="24"/>
        <v>24500000</v>
      </c>
      <c r="M208">
        <f t="shared" si="25"/>
        <v>20890000</v>
      </c>
      <c r="N208">
        <f t="shared" si="26"/>
        <v>39880000</v>
      </c>
    </row>
    <row r="209" spans="1:14" x14ac:dyDescent="0.3">
      <c r="A209" s="1">
        <v>48</v>
      </c>
      <c r="B209" t="s">
        <v>382</v>
      </c>
      <c r="C209" t="s">
        <v>2040</v>
      </c>
      <c r="D209" t="s">
        <v>5051</v>
      </c>
      <c r="E209" t="s">
        <v>5052</v>
      </c>
      <c r="F209" t="s">
        <v>1760</v>
      </c>
      <c r="G209" t="s">
        <v>5053</v>
      </c>
      <c r="I209" t="str">
        <f t="shared" si="21"/>
        <v>N/A</v>
      </c>
      <c r="J209" t="str">
        <f t="shared" si="22"/>
        <v>2.04</v>
      </c>
      <c r="K209" t="str">
        <f t="shared" si="23"/>
        <v>1.99</v>
      </c>
      <c r="L209" t="str">
        <f t="shared" si="24"/>
        <v>2.19</v>
      </c>
      <c r="M209" t="str">
        <f t="shared" si="25"/>
        <v>1.16</v>
      </c>
      <c r="N209" t="str">
        <f t="shared" si="26"/>
        <v>2.59</v>
      </c>
    </row>
    <row r="210" spans="1:14" x14ac:dyDescent="0.3">
      <c r="A210" s="1">
        <v>49</v>
      </c>
      <c r="B210" t="s">
        <v>2042</v>
      </c>
      <c r="C210" t="s">
        <v>264</v>
      </c>
      <c r="D210" t="s">
        <v>4705</v>
      </c>
      <c r="E210" t="s">
        <v>3456</v>
      </c>
      <c r="F210" t="s">
        <v>5054</v>
      </c>
      <c r="G210" t="s">
        <v>5055</v>
      </c>
      <c r="I210" t="str">
        <f t="shared" si="21"/>
        <v>N/A</v>
      </c>
      <c r="J210" t="str">
        <f t="shared" si="22"/>
        <v>N/A</v>
      </c>
      <c r="K210">
        <f t="shared" si="23"/>
        <v>-2.6099999999999998E-2</v>
      </c>
      <c r="L210">
        <f t="shared" si="24"/>
        <v>0.10400000000000001</v>
      </c>
      <c r="M210">
        <f t="shared" si="25"/>
        <v>-0.47220000000000001</v>
      </c>
      <c r="N210">
        <f t="shared" si="26"/>
        <v>1.2372000000000001</v>
      </c>
    </row>
    <row r="211" spans="1:14" x14ac:dyDescent="0.3">
      <c r="A211" s="1">
        <v>50</v>
      </c>
      <c r="B211" t="s">
        <v>393</v>
      </c>
      <c r="C211" t="s">
        <v>5056</v>
      </c>
      <c r="D211" t="s">
        <v>5057</v>
      </c>
      <c r="E211" t="s">
        <v>5058</v>
      </c>
      <c r="F211" t="s">
        <v>5059</v>
      </c>
      <c r="G211" t="s">
        <v>5060</v>
      </c>
      <c r="I211" t="str">
        <f t="shared" si="21"/>
        <v>N/A</v>
      </c>
      <c r="J211">
        <f t="shared" si="22"/>
        <v>11470000</v>
      </c>
      <c r="K211">
        <f t="shared" si="23"/>
        <v>11450000</v>
      </c>
      <c r="L211">
        <f t="shared" si="24"/>
        <v>11180000</v>
      </c>
      <c r="M211">
        <f t="shared" si="25"/>
        <v>18050000</v>
      </c>
      <c r="N211">
        <f t="shared" si="26"/>
        <v>15420000</v>
      </c>
    </row>
    <row r="212" spans="1:14" x14ac:dyDescent="0.3">
      <c r="A212" s="1">
        <v>51</v>
      </c>
      <c r="B212" t="s">
        <v>399</v>
      </c>
      <c r="C212" t="s">
        <v>5061</v>
      </c>
      <c r="D212" t="s">
        <v>5062</v>
      </c>
      <c r="E212" t="s">
        <v>5052</v>
      </c>
      <c r="F212" t="s">
        <v>5063</v>
      </c>
      <c r="G212" t="s">
        <v>3288</v>
      </c>
      <c r="I212" t="str">
        <f t="shared" si="21"/>
        <v>N/A</v>
      </c>
      <c r="J212" t="str">
        <f t="shared" si="22"/>
        <v>2.03</v>
      </c>
      <c r="K212" t="str">
        <f t="shared" si="23"/>
        <v>1.98</v>
      </c>
      <c r="L212" t="str">
        <f t="shared" si="24"/>
        <v>2.19</v>
      </c>
      <c r="M212" t="str">
        <f t="shared" si="25"/>
        <v>1.15</v>
      </c>
      <c r="N212" t="str">
        <f t="shared" si="26"/>
        <v>2.57</v>
      </c>
    </row>
    <row r="213" spans="1:14" x14ac:dyDescent="0.3">
      <c r="A213" s="1">
        <v>52</v>
      </c>
      <c r="B213" t="s">
        <v>402</v>
      </c>
      <c r="C213" t="s">
        <v>264</v>
      </c>
      <c r="D213" t="s">
        <v>5064</v>
      </c>
      <c r="E213" t="s">
        <v>5065</v>
      </c>
      <c r="F213" t="s">
        <v>5066</v>
      </c>
      <c r="G213" t="s">
        <v>5067</v>
      </c>
      <c r="I213" t="str">
        <f t="shared" si="21"/>
        <v>N/A</v>
      </c>
      <c r="J213" t="str">
        <f t="shared" si="22"/>
        <v>N/A</v>
      </c>
      <c r="K213">
        <f t="shared" si="23"/>
        <v>-2.6200000000000001E-2</v>
      </c>
      <c r="L213">
        <f t="shared" si="24"/>
        <v>0.10439999999999999</v>
      </c>
      <c r="M213">
        <f t="shared" si="25"/>
        <v>-0.47259999999999996</v>
      </c>
      <c r="N213">
        <f t="shared" si="26"/>
        <v>1.2284000000000002</v>
      </c>
    </row>
    <row r="214" spans="1:14" x14ac:dyDescent="0.3">
      <c r="A214" s="1">
        <v>53</v>
      </c>
      <c r="B214" t="s">
        <v>407</v>
      </c>
      <c r="C214" t="s">
        <v>5068</v>
      </c>
      <c r="D214" t="s">
        <v>5069</v>
      </c>
      <c r="E214" t="s">
        <v>5070</v>
      </c>
      <c r="F214" t="s">
        <v>5071</v>
      </c>
      <c r="G214" t="s">
        <v>5072</v>
      </c>
      <c r="I214" t="str">
        <f t="shared" si="21"/>
        <v>N/A</v>
      </c>
      <c r="J214">
        <f t="shared" si="22"/>
        <v>11490000</v>
      </c>
      <c r="K214">
        <f t="shared" si="23"/>
        <v>11480000</v>
      </c>
      <c r="L214">
        <f t="shared" si="24"/>
        <v>11210000</v>
      </c>
      <c r="M214">
        <f t="shared" si="25"/>
        <v>18110000</v>
      </c>
      <c r="N214">
        <f t="shared" si="26"/>
        <v>15500000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5073</v>
      </c>
      <c r="D217" t="s">
        <v>5074</v>
      </c>
      <c r="E217" t="s">
        <v>5075</v>
      </c>
      <c r="F217" t="s">
        <v>5076</v>
      </c>
      <c r="G217" t="s">
        <v>5077</v>
      </c>
      <c r="I217" t="str">
        <f t="shared" si="21"/>
        <v>N/A</v>
      </c>
      <c r="J217">
        <f t="shared" si="22"/>
        <v>58290000</v>
      </c>
      <c r="K217">
        <f t="shared" si="23"/>
        <v>51360000</v>
      </c>
      <c r="L217">
        <f t="shared" si="24"/>
        <v>60810000</v>
      </c>
      <c r="M217">
        <f t="shared" si="25"/>
        <v>79490000</v>
      </c>
      <c r="N217">
        <f t="shared" si="26"/>
        <v>87710000</v>
      </c>
    </row>
    <row r="218" spans="1:14" x14ac:dyDescent="0.3">
      <c r="A218" s="1">
        <v>1</v>
      </c>
      <c r="B218" t="s">
        <v>2053</v>
      </c>
      <c r="C218" t="s">
        <v>264</v>
      </c>
      <c r="D218" t="s">
        <v>5078</v>
      </c>
      <c r="E218" t="s">
        <v>5079</v>
      </c>
      <c r="F218" t="s">
        <v>5080</v>
      </c>
      <c r="G218" t="s">
        <v>5081</v>
      </c>
      <c r="I218" t="str">
        <f t="shared" si="21"/>
        <v>N/A</v>
      </c>
      <c r="J218" t="str">
        <f t="shared" si="22"/>
        <v>N/A</v>
      </c>
      <c r="K218">
        <f t="shared" si="23"/>
        <v>-0.11900000000000001</v>
      </c>
      <c r="L218">
        <f t="shared" si="24"/>
        <v>0.18420000000000003</v>
      </c>
      <c r="M218">
        <f t="shared" si="25"/>
        <v>0.30710000000000004</v>
      </c>
      <c r="N218">
        <f t="shared" si="26"/>
        <v>0.10340000000000001</v>
      </c>
    </row>
    <row r="219" spans="1:14" x14ac:dyDescent="0.3">
      <c r="A219" s="1">
        <v>2</v>
      </c>
      <c r="B219" t="s">
        <v>2058</v>
      </c>
      <c r="C219" t="s">
        <v>5082</v>
      </c>
      <c r="D219" t="s">
        <v>5083</v>
      </c>
      <c r="E219" t="s">
        <v>5084</v>
      </c>
      <c r="F219" t="s">
        <v>5085</v>
      </c>
      <c r="G219" t="s">
        <v>5086</v>
      </c>
      <c r="I219" t="str">
        <f t="shared" si="21"/>
        <v>N/A</v>
      </c>
      <c r="J219">
        <f t="shared" si="22"/>
        <v>804380000</v>
      </c>
      <c r="K219">
        <f t="shared" si="23"/>
        <v>830690000</v>
      </c>
      <c r="L219">
        <f t="shared" si="24"/>
        <v>803630000</v>
      </c>
      <c r="M219">
        <f t="shared" si="25"/>
        <v>866950000</v>
      </c>
      <c r="N219">
        <f t="shared" si="26"/>
        <v>912520000</v>
      </c>
    </row>
    <row r="220" spans="1:14" x14ac:dyDescent="0.3">
      <c r="A220" s="1">
        <v>3</v>
      </c>
      <c r="B220" t="s">
        <v>2064</v>
      </c>
      <c r="C220" t="s">
        <v>3215</v>
      </c>
      <c r="D220" t="s">
        <v>5087</v>
      </c>
      <c r="E220" t="s">
        <v>264</v>
      </c>
      <c r="F220" t="s">
        <v>264</v>
      </c>
      <c r="G220" t="s">
        <v>264</v>
      </c>
      <c r="I220" t="str">
        <f t="shared" si="21"/>
        <v>N/A</v>
      </c>
      <c r="J220">
        <f t="shared" si="22"/>
        <v>2300000</v>
      </c>
      <c r="K220">
        <f t="shared" si="23"/>
        <v>2490000</v>
      </c>
      <c r="L220" t="str">
        <f t="shared" si="24"/>
        <v>N/A</v>
      </c>
      <c r="M220" t="str">
        <f t="shared" si="25"/>
        <v>N/A</v>
      </c>
      <c r="N220" t="str">
        <f t="shared" si="26"/>
        <v>N/A</v>
      </c>
    </row>
    <row r="221" spans="1:14" x14ac:dyDescent="0.3">
      <c r="A221" s="1">
        <v>4</v>
      </c>
      <c r="B221" t="s">
        <v>2065</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2071</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264</v>
      </c>
      <c r="D224" t="s">
        <v>264</v>
      </c>
      <c r="E224" t="s">
        <v>5088</v>
      </c>
      <c r="F224" t="s">
        <v>5089</v>
      </c>
      <c r="G224" t="s">
        <v>264</v>
      </c>
      <c r="I224" t="str">
        <f t="shared" si="21"/>
        <v>N/A</v>
      </c>
      <c r="J224" t="str">
        <f t="shared" si="22"/>
        <v>N/A</v>
      </c>
      <c r="K224" t="str">
        <f t="shared" si="23"/>
        <v>N/A</v>
      </c>
      <c r="L224">
        <f t="shared" si="24"/>
        <v>5030000</v>
      </c>
      <c r="M224">
        <f t="shared" si="25"/>
        <v>5040000</v>
      </c>
      <c r="N224" t="str">
        <f t="shared" si="26"/>
        <v>N/A</v>
      </c>
    </row>
    <row r="225" spans="1:14" x14ac:dyDescent="0.3">
      <c r="A225" s="1">
        <v>8</v>
      </c>
      <c r="B225" t="s">
        <v>2079</v>
      </c>
      <c r="C225" t="s">
        <v>5090</v>
      </c>
      <c r="D225" t="s">
        <v>5091</v>
      </c>
      <c r="E225" t="s">
        <v>5092</v>
      </c>
      <c r="F225" t="s">
        <v>5093</v>
      </c>
      <c r="G225" t="s">
        <v>5094</v>
      </c>
      <c r="I225" t="str">
        <f t="shared" si="21"/>
        <v>N/A</v>
      </c>
      <c r="J225">
        <f t="shared" si="22"/>
        <v>21030000</v>
      </c>
      <c r="K225">
        <f t="shared" si="23"/>
        <v>19720000</v>
      </c>
      <c r="L225">
        <f t="shared" si="24"/>
        <v>20390000</v>
      </c>
      <c r="M225">
        <f t="shared" si="25"/>
        <v>21510000</v>
      </c>
      <c r="N225">
        <f t="shared" si="26"/>
        <v>23200000</v>
      </c>
    </row>
    <row r="226" spans="1:14" x14ac:dyDescent="0.3">
      <c r="A226" s="1">
        <v>9</v>
      </c>
      <c r="B226" t="s">
        <v>2080</v>
      </c>
      <c r="C226" t="s">
        <v>5095</v>
      </c>
      <c r="D226" t="s">
        <v>5096</v>
      </c>
      <c r="E226" t="s">
        <v>1499</v>
      </c>
      <c r="F226" t="s">
        <v>5097</v>
      </c>
      <c r="G226" t="s">
        <v>1825</v>
      </c>
      <c r="I226" t="str">
        <f t="shared" si="21"/>
        <v>N/A</v>
      </c>
      <c r="J226">
        <f t="shared" si="22"/>
        <v>33040000</v>
      </c>
      <c r="K226">
        <f t="shared" si="23"/>
        <v>31210000</v>
      </c>
      <c r="L226">
        <f t="shared" si="24"/>
        <v>46960000</v>
      </c>
      <c r="M226">
        <f t="shared" si="25"/>
        <v>101840000</v>
      </c>
      <c r="N226">
        <f t="shared" si="26"/>
        <v>103610000</v>
      </c>
    </row>
    <row r="227" spans="1:14" x14ac:dyDescent="0.3">
      <c r="A227" s="1">
        <v>10</v>
      </c>
      <c r="B227" t="s">
        <v>2086</v>
      </c>
      <c r="C227" t="s">
        <v>5098</v>
      </c>
      <c r="D227" t="s">
        <v>5099</v>
      </c>
      <c r="E227" t="s">
        <v>5100</v>
      </c>
      <c r="F227" t="s">
        <v>5101</v>
      </c>
      <c r="G227" t="s">
        <v>5102</v>
      </c>
      <c r="I227" t="str">
        <f t="shared" si="21"/>
        <v>N/A</v>
      </c>
      <c r="J227">
        <f t="shared" si="22"/>
        <v>748010000</v>
      </c>
      <c r="K227">
        <f t="shared" si="23"/>
        <v>777270000</v>
      </c>
      <c r="L227">
        <f t="shared" si="24"/>
        <v>731260000</v>
      </c>
      <c r="M227">
        <f t="shared" si="25"/>
        <v>725900000</v>
      </c>
      <c r="N227">
        <f t="shared" si="26"/>
        <v>764510000</v>
      </c>
    </row>
    <row r="228" spans="1:14" x14ac:dyDescent="0.3">
      <c r="A228" s="1">
        <v>11</v>
      </c>
      <c r="B228" t="s">
        <v>2090</v>
      </c>
      <c r="C228" t="s">
        <v>264</v>
      </c>
      <c r="D228" t="s">
        <v>264</v>
      </c>
      <c r="E228" t="s">
        <v>264</v>
      </c>
      <c r="F228" t="s">
        <v>5103</v>
      </c>
      <c r="G228" t="s">
        <v>5104</v>
      </c>
      <c r="I228" t="str">
        <f t="shared" si="21"/>
        <v>N/A</v>
      </c>
      <c r="J228" t="str">
        <f t="shared" si="22"/>
        <v>N/A</v>
      </c>
      <c r="K228" t="str">
        <f t="shared" si="23"/>
        <v>N/A</v>
      </c>
      <c r="L228" t="str">
        <f t="shared" si="24"/>
        <v>N/A</v>
      </c>
      <c r="M228">
        <f t="shared" si="25"/>
        <v>1700000</v>
      </c>
      <c r="N228">
        <f t="shared" si="26"/>
        <v>6350000</v>
      </c>
    </row>
    <row r="229" spans="1:14" x14ac:dyDescent="0.3">
      <c r="A229" s="1">
        <v>12</v>
      </c>
      <c r="B229" t="s">
        <v>440</v>
      </c>
      <c r="C229" t="s">
        <v>264</v>
      </c>
      <c r="D229" t="s">
        <v>264</v>
      </c>
      <c r="E229" t="s">
        <v>264</v>
      </c>
      <c r="F229" t="s">
        <v>5105</v>
      </c>
      <c r="G229" t="s">
        <v>5106</v>
      </c>
      <c r="I229" t="str">
        <f t="shared" si="21"/>
        <v>N/A</v>
      </c>
      <c r="J229" t="str">
        <f t="shared" si="22"/>
        <v>N/A</v>
      </c>
      <c r="K229" t="str">
        <f t="shared" si="23"/>
        <v>N/A</v>
      </c>
      <c r="L229" t="str">
        <f t="shared" si="24"/>
        <v>N/A</v>
      </c>
      <c r="M229">
        <f t="shared" si="25"/>
        <v>10960000</v>
      </c>
      <c r="N229">
        <f t="shared" si="26"/>
        <v>14840000</v>
      </c>
    </row>
    <row r="230" spans="1:14" x14ac:dyDescent="0.3">
      <c r="A230" s="1">
        <v>13</v>
      </c>
      <c r="B230" t="s">
        <v>2097</v>
      </c>
      <c r="C230" t="s">
        <v>264</v>
      </c>
      <c r="D230" t="s">
        <v>5107</v>
      </c>
      <c r="E230" t="s">
        <v>5108</v>
      </c>
      <c r="F230" t="s">
        <v>5109</v>
      </c>
      <c r="G230" t="s">
        <v>5110</v>
      </c>
      <c r="I230" t="str">
        <f t="shared" si="21"/>
        <v>N/A</v>
      </c>
      <c r="J230" t="str">
        <f t="shared" si="22"/>
        <v>N/A</v>
      </c>
      <c r="K230">
        <f t="shared" si="23"/>
        <v>3.27E-2</v>
      </c>
      <c r="L230">
        <f t="shared" si="24"/>
        <v>-3.2599999999999997E-2</v>
      </c>
      <c r="M230">
        <f t="shared" si="25"/>
        <v>7.8799999999999995E-2</v>
      </c>
      <c r="N230">
        <f t="shared" si="26"/>
        <v>5.2600000000000001E-2</v>
      </c>
    </row>
    <row r="231" spans="1:14" x14ac:dyDescent="0.3">
      <c r="A231" s="1">
        <v>14</v>
      </c>
      <c r="B231" t="s">
        <v>2102</v>
      </c>
      <c r="C231" t="s">
        <v>4189</v>
      </c>
      <c r="D231" t="s">
        <v>4110</v>
      </c>
      <c r="E231" t="s">
        <v>5111</v>
      </c>
      <c r="F231" t="s">
        <v>5112</v>
      </c>
      <c r="G231" t="s">
        <v>5113</v>
      </c>
      <c r="I231" t="str">
        <f t="shared" si="21"/>
        <v>pos_trend</v>
      </c>
      <c r="J231">
        <f t="shared" si="22"/>
        <v>1540000000</v>
      </c>
      <c r="K231">
        <f t="shared" si="23"/>
        <v>1560000000</v>
      </c>
      <c r="L231">
        <f t="shared" si="24"/>
        <v>1750000000</v>
      </c>
      <c r="M231">
        <f t="shared" si="25"/>
        <v>2470000000</v>
      </c>
      <c r="N231">
        <f t="shared" si="26"/>
        <v>2570000000</v>
      </c>
    </row>
    <row r="232" spans="1:14" x14ac:dyDescent="0.3">
      <c r="A232" s="1">
        <v>15</v>
      </c>
      <c r="B232" t="s">
        <v>2108</v>
      </c>
      <c r="C232" t="s">
        <v>4110</v>
      </c>
      <c r="D232" t="s">
        <v>4149</v>
      </c>
      <c r="E232" t="s">
        <v>3396</v>
      </c>
      <c r="F232" t="s">
        <v>5114</v>
      </c>
      <c r="G232" t="s">
        <v>5115</v>
      </c>
      <c r="I232" t="str">
        <f t="shared" si="21"/>
        <v>pos_trend</v>
      </c>
      <c r="J232">
        <f t="shared" si="22"/>
        <v>1560000000</v>
      </c>
      <c r="K232">
        <f t="shared" si="23"/>
        <v>1580000000</v>
      </c>
      <c r="L232">
        <f t="shared" si="24"/>
        <v>1770000000</v>
      </c>
      <c r="M232">
        <f t="shared" si="25"/>
        <v>2490000000</v>
      </c>
      <c r="N232">
        <f t="shared" si="26"/>
        <v>2590000000</v>
      </c>
    </row>
    <row r="233" spans="1:14" x14ac:dyDescent="0.3">
      <c r="A233" s="1">
        <v>16</v>
      </c>
      <c r="B233" t="s">
        <v>2114</v>
      </c>
      <c r="C233" t="s">
        <v>5116</v>
      </c>
      <c r="D233" t="s">
        <v>5117</v>
      </c>
      <c r="E233" t="s">
        <v>5118</v>
      </c>
      <c r="F233" t="s">
        <v>1518</v>
      </c>
      <c r="G233" t="s">
        <v>5119</v>
      </c>
      <c r="I233" t="str">
        <f t="shared" si="21"/>
        <v>N/A</v>
      </c>
      <c r="J233">
        <f t="shared" si="22"/>
        <v>190450000</v>
      </c>
      <c r="K233">
        <f t="shared" si="23"/>
        <v>179200000</v>
      </c>
      <c r="L233">
        <f t="shared" si="24"/>
        <v>257519999.99999997</v>
      </c>
      <c r="M233">
        <f t="shared" si="25"/>
        <v>297720000</v>
      </c>
      <c r="N233">
        <f t="shared" si="26"/>
        <v>333640000</v>
      </c>
    </row>
    <row r="234" spans="1:14" x14ac:dyDescent="0.3">
      <c r="A234" s="1">
        <v>17</v>
      </c>
      <c r="B234" t="s">
        <v>2120</v>
      </c>
      <c r="C234" t="s">
        <v>4982</v>
      </c>
      <c r="D234" t="s">
        <v>5120</v>
      </c>
      <c r="E234" t="s">
        <v>4743</v>
      </c>
      <c r="F234" t="s">
        <v>5121</v>
      </c>
      <c r="G234" t="s">
        <v>5122</v>
      </c>
      <c r="I234" t="str">
        <f t="shared" si="21"/>
        <v>N/A</v>
      </c>
      <c r="J234">
        <f t="shared" si="22"/>
        <v>16629999.999999998</v>
      </c>
      <c r="K234">
        <f t="shared" si="23"/>
        <v>290280000</v>
      </c>
      <c r="L234">
        <f t="shared" si="24"/>
        <v>288970000</v>
      </c>
      <c r="M234">
        <f t="shared" si="25"/>
        <v>366590000</v>
      </c>
      <c r="N234">
        <f t="shared" si="26"/>
        <v>347240000</v>
      </c>
    </row>
    <row r="235" spans="1:14" x14ac:dyDescent="0.3">
      <c r="A235" s="1">
        <v>18</v>
      </c>
      <c r="B235" t="s">
        <v>2126</v>
      </c>
      <c r="C235" t="s">
        <v>124</v>
      </c>
      <c r="D235" t="s">
        <v>467</v>
      </c>
      <c r="E235" t="s">
        <v>2863</v>
      </c>
      <c r="F235" t="s">
        <v>5111</v>
      </c>
      <c r="G235" t="s">
        <v>4108</v>
      </c>
      <c r="I235" t="str">
        <f t="shared" si="21"/>
        <v>N/A</v>
      </c>
      <c r="J235">
        <f t="shared" si="22"/>
        <v>1360000000</v>
      </c>
      <c r="K235">
        <f t="shared" si="23"/>
        <v>1110000000</v>
      </c>
      <c r="L235">
        <f t="shared" si="24"/>
        <v>1230000000</v>
      </c>
      <c r="M235">
        <f t="shared" si="25"/>
        <v>1750000000</v>
      </c>
      <c r="N235">
        <f t="shared" si="26"/>
        <v>1850000000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5123</v>
      </c>
      <c r="G239" t="s">
        <v>5124</v>
      </c>
      <c r="I239" t="str">
        <f t="shared" si="21"/>
        <v>N/A</v>
      </c>
      <c r="J239" t="str">
        <f t="shared" si="22"/>
        <v>N/A</v>
      </c>
      <c r="K239" t="str">
        <f t="shared" si="23"/>
        <v>N/A</v>
      </c>
      <c r="L239" t="str">
        <f t="shared" si="24"/>
        <v>N/A</v>
      </c>
      <c r="M239">
        <f t="shared" si="25"/>
        <v>77330000</v>
      </c>
      <c r="N239">
        <f t="shared" si="26"/>
        <v>60410000</v>
      </c>
    </row>
    <row r="240" spans="1:14" x14ac:dyDescent="0.3">
      <c r="A240" s="1">
        <v>23</v>
      </c>
      <c r="B240" t="s">
        <v>2136</v>
      </c>
      <c r="C240" t="s">
        <v>5125</v>
      </c>
      <c r="D240" t="s">
        <v>5126</v>
      </c>
      <c r="E240" t="s">
        <v>5127</v>
      </c>
      <c r="F240" t="s">
        <v>264</v>
      </c>
      <c r="G240" t="s">
        <v>264</v>
      </c>
      <c r="I240" t="str">
        <f t="shared" si="21"/>
        <v>N/A</v>
      </c>
      <c r="J240" t="str">
        <f t="shared" si="22"/>
        <v>(595,000)</v>
      </c>
      <c r="K240" t="str">
        <f t="shared" si="23"/>
        <v>(572,000)</v>
      </c>
      <c r="L240" t="str">
        <f t="shared" si="24"/>
        <v>(528,000)</v>
      </c>
      <c r="M240" t="str">
        <f t="shared" si="25"/>
        <v>N/A</v>
      </c>
      <c r="N240" t="str">
        <f t="shared" si="26"/>
        <v>N/A</v>
      </c>
    </row>
    <row r="241" spans="1:14" x14ac:dyDescent="0.3">
      <c r="A241" s="1">
        <v>24</v>
      </c>
      <c r="B241" t="s">
        <v>2142</v>
      </c>
      <c r="C241" t="s">
        <v>5128</v>
      </c>
      <c r="D241" t="s">
        <v>5129</v>
      </c>
      <c r="E241" t="s">
        <v>5130</v>
      </c>
      <c r="F241" t="s">
        <v>550</v>
      </c>
      <c r="G241" t="s">
        <v>5131</v>
      </c>
      <c r="I241" t="str">
        <f t="shared" si="21"/>
        <v>N/A</v>
      </c>
      <c r="J241" t="str">
        <f t="shared" si="22"/>
        <v>(23.04M)</v>
      </c>
      <c r="K241" t="str">
        <f t="shared" si="23"/>
        <v>(21.59M)</v>
      </c>
      <c r="L241" t="str">
        <f t="shared" si="24"/>
        <v>(21.12M)</v>
      </c>
      <c r="M241" t="str">
        <f t="shared" si="25"/>
        <v>(21.17M)</v>
      </c>
      <c r="N241" t="str">
        <f t="shared" si="26"/>
        <v>(23.12M)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5132</v>
      </c>
      <c r="E243" t="s">
        <v>5133</v>
      </c>
      <c r="F243" t="s">
        <v>5134</v>
      </c>
      <c r="G243" t="s">
        <v>5135</v>
      </c>
      <c r="I243" t="str">
        <f t="shared" si="21"/>
        <v>N/A</v>
      </c>
      <c r="J243" t="str">
        <f t="shared" si="22"/>
        <v>N/A</v>
      </c>
      <c r="K243">
        <f t="shared" si="23"/>
        <v>1.17E-2</v>
      </c>
      <c r="L243">
        <f t="shared" si="24"/>
        <v>0.1236</v>
      </c>
      <c r="M243">
        <f t="shared" si="25"/>
        <v>0.40970000000000001</v>
      </c>
      <c r="N243">
        <f t="shared" si="26"/>
        <v>4.1500000000000002E-2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5136</v>
      </c>
      <c r="D246" t="s">
        <v>5137</v>
      </c>
      <c r="E246" t="s">
        <v>5138</v>
      </c>
      <c r="F246" t="s">
        <v>5139</v>
      </c>
      <c r="G246" t="s">
        <v>5140</v>
      </c>
      <c r="I246" t="str">
        <f t="shared" si="21"/>
        <v>N/A</v>
      </c>
      <c r="J246">
        <f t="shared" si="22"/>
        <v>28060000</v>
      </c>
      <c r="K246">
        <f t="shared" si="23"/>
        <v>25730000</v>
      </c>
      <c r="L246">
        <f t="shared" si="24"/>
        <v>23890000</v>
      </c>
      <c r="M246">
        <f t="shared" si="25"/>
        <v>45960000</v>
      </c>
      <c r="N246">
        <f t="shared" si="26"/>
        <v>42870000</v>
      </c>
    </row>
    <row r="247" spans="1:14" x14ac:dyDescent="0.3">
      <c r="A247" s="1">
        <v>30</v>
      </c>
      <c r="B247" t="s">
        <v>446</v>
      </c>
      <c r="C247" t="s">
        <v>5141</v>
      </c>
      <c r="D247" t="s">
        <v>5142</v>
      </c>
      <c r="E247" t="s">
        <v>5143</v>
      </c>
      <c r="F247" t="s">
        <v>5144</v>
      </c>
      <c r="G247" t="s">
        <v>5145</v>
      </c>
      <c r="I247" t="str">
        <f t="shared" si="21"/>
        <v>N/A</v>
      </c>
      <c r="J247">
        <f t="shared" si="22"/>
        <v>118010000</v>
      </c>
      <c r="K247">
        <f t="shared" si="23"/>
        <v>113200000</v>
      </c>
      <c r="L247">
        <f t="shared" si="24"/>
        <v>127990000</v>
      </c>
      <c r="M247">
        <f t="shared" si="25"/>
        <v>198900000</v>
      </c>
      <c r="N247">
        <f t="shared" si="26"/>
        <v>200850000</v>
      </c>
    </row>
    <row r="248" spans="1:14" x14ac:dyDescent="0.3">
      <c r="A248" s="1">
        <v>31</v>
      </c>
      <c r="B248" t="s">
        <v>452</v>
      </c>
      <c r="C248" t="s">
        <v>5146</v>
      </c>
      <c r="D248" t="s">
        <v>5147</v>
      </c>
      <c r="E248" t="s">
        <v>5148</v>
      </c>
      <c r="F248" t="s">
        <v>5149</v>
      </c>
      <c r="G248" t="s">
        <v>5150</v>
      </c>
      <c r="I248" t="str">
        <f t="shared" si="21"/>
        <v>N/A</v>
      </c>
      <c r="J248">
        <f t="shared" si="22"/>
        <v>64709999.999999993</v>
      </c>
      <c r="K248">
        <f t="shared" si="23"/>
        <v>62650000</v>
      </c>
      <c r="L248">
        <f t="shared" si="24"/>
        <v>78730000</v>
      </c>
      <c r="M248">
        <f t="shared" si="25"/>
        <v>94580000</v>
      </c>
      <c r="N248">
        <f t="shared" si="26"/>
        <v>99390000</v>
      </c>
    </row>
    <row r="249" spans="1:14" x14ac:dyDescent="0.3">
      <c r="A249" s="1">
        <v>32</v>
      </c>
      <c r="B249" t="s">
        <v>457</v>
      </c>
      <c r="C249" t="s">
        <v>5151</v>
      </c>
      <c r="D249" t="s">
        <v>5152</v>
      </c>
      <c r="E249" t="s">
        <v>5153</v>
      </c>
      <c r="F249" t="s">
        <v>5154</v>
      </c>
      <c r="G249" t="s">
        <v>3442</v>
      </c>
      <c r="I249" t="str">
        <f t="shared" si="21"/>
        <v>N/A</v>
      </c>
      <c r="J249">
        <f t="shared" si="22"/>
        <v>53300000</v>
      </c>
      <c r="K249">
        <f t="shared" si="23"/>
        <v>50550000</v>
      </c>
      <c r="L249">
        <f t="shared" si="24"/>
        <v>49260000</v>
      </c>
      <c r="M249">
        <f t="shared" si="25"/>
        <v>104320000</v>
      </c>
      <c r="N249">
        <f t="shared" si="26"/>
        <v>101460000</v>
      </c>
    </row>
    <row r="250" spans="1:14" x14ac:dyDescent="0.3">
      <c r="A250" s="1">
        <v>33</v>
      </c>
      <c r="B250" t="s">
        <v>2171</v>
      </c>
      <c r="C250" t="s">
        <v>5155</v>
      </c>
      <c r="D250" t="s">
        <v>5156</v>
      </c>
      <c r="E250" t="s">
        <v>5157</v>
      </c>
      <c r="F250" t="s">
        <v>5158</v>
      </c>
      <c r="G250" t="s">
        <v>5159</v>
      </c>
      <c r="I250" t="str">
        <f t="shared" si="21"/>
        <v>N/A</v>
      </c>
      <c r="J250">
        <f t="shared" si="22"/>
        <v>6220000</v>
      </c>
      <c r="K250">
        <f t="shared" si="23"/>
        <v>5810000</v>
      </c>
      <c r="L250">
        <f t="shared" si="24"/>
        <v>6020000</v>
      </c>
      <c r="M250">
        <f t="shared" si="25"/>
        <v>7990000</v>
      </c>
      <c r="N250">
        <f t="shared" si="26"/>
        <v>8650000</v>
      </c>
    </row>
    <row r="251" spans="1:14" x14ac:dyDescent="0.3">
      <c r="A251" s="1">
        <v>34</v>
      </c>
      <c r="B251" t="s">
        <v>462</v>
      </c>
      <c r="C251" t="s">
        <v>5160</v>
      </c>
      <c r="D251" t="s">
        <v>5161</v>
      </c>
      <c r="E251" t="s">
        <v>5162</v>
      </c>
      <c r="F251" t="s">
        <v>5163</v>
      </c>
      <c r="G251" t="s">
        <v>5164</v>
      </c>
      <c r="I251" t="str">
        <f t="shared" si="21"/>
        <v>pos_trend</v>
      </c>
      <c r="J251">
        <f t="shared" si="22"/>
        <v>2560000000</v>
      </c>
      <c r="K251">
        <f t="shared" si="23"/>
        <v>2600000000</v>
      </c>
      <c r="L251">
        <f t="shared" si="24"/>
        <v>2790000000</v>
      </c>
      <c r="M251">
        <f t="shared" si="25"/>
        <v>3720000000</v>
      </c>
      <c r="N251">
        <f t="shared" si="26"/>
        <v>3870000000</v>
      </c>
    </row>
    <row r="252" spans="1:14" x14ac:dyDescent="0.3">
      <c r="A252" s="1">
        <v>35</v>
      </c>
      <c r="B252" t="s">
        <v>2177</v>
      </c>
      <c r="C252" t="s">
        <v>264</v>
      </c>
      <c r="D252" t="s">
        <v>5165</v>
      </c>
      <c r="E252" t="s">
        <v>5166</v>
      </c>
      <c r="F252" t="s">
        <v>5167</v>
      </c>
      <c r="G252" t="s">
        <v>5168</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1.52E-2</v>
      </c>
      <c r="L252">
        <f t="shared" ref="L252:L315" si="30">IF(TRIM(E252)="-", "N/A", IF(RIGHT(E252,1)="M",1000000*VALUE(LEFT(E252,LEN(E252)-1)),IF(RIGHT(E252,1)="B",1000000000*VALUE(LEFT(E252,LEN(E252)-1)),IF(RIGHT(E252,1)="%",0.01*VALUE(LEFT(E252,LEN(E252)-1)),E252))))</f>
        <v>7.3099999999999998E-2</v>
      </c>
      <c r="M252">
        <f t="shared" ref="M252:M315" si="31">IF(TRIM(F252)="-", "N/A", IF(RIGHT(F252,1)="M",1000000*VALUE(LEFT(F252,LEN(F252)-1)),IF(RIGHT(F252,1)="B",1000000000*VALUE(LEFT(F252,LEN(F252)-1)),IF(RIGHT(F252,1)="%",0.01*VALUE(LEFT(F252,LEN(F252)-1)),F252))))</f>
        <v>0.32969999999999999</v>
      </c>
      <c r="N252">
        <f t="shared" ref="N252:N315" si="32">IF(TRIM(G252)="-", "N/A", IF(RIGHT(G252,1)="M",1000000*VALUE(LEFT(G252,LEN(G252)-1)),IF(RIGHT(G252,1)="B",1000000000*VALUE(LEFT(G252,LEN(G252)-1)),IF(RIGHT(G252,1)="%",0.01*VALUE(LEFT(G252,LEN(G252)-1)),G252))))</f>
        <v>4.1799999999999997E-2</v>
      </c>
    </row>
    <row r="253" spans="1:14" x14ac:dyDescent="0.3">
      <c r="A253" s="1">
        <v>36</v>
      </c>
      <c r="B253" t="s">
        <v>473</v>
      </c>
      <c r="C253" t="s">
        <v>264</v>
      </c>
      <c r="D253" t="s">
        <v>264</v>
      </c>
      <c r="E253" t="s">
        <v>264</v>
      </c>
      <c r="F253" t="s">
        <v>264</v>
      </c>
      <c r="G253" t="s">
        <v>3421</v>
      </c>
      <c r="I253" t="str">
        <f t="shared" si="27"/>
        <v>N/A</v>
      </c>
      <c r="J253" t="str">
        <f t="shared" si="28"/>
        <v>N/A</v>
      </c>
      <c r="K253" t="str">
        <f t="shared" si="29"/>
        <v>N/A</v>
      </c>
      <c r="L253" t="str">
        <f t="shared" si="30"/>
        <v>N/A</v>
      </c>
      <c r="M253" t="str">
        <f t="shared" si="31"/>
        <v>N/A</v>
      </c>
      <c r="N253">
        <f t="shared" si="32"/>
        <v>1.0500000000000001E-2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4074</v>
      </c>
      <c r="D256" t="s">
        <v>3385</v>
      </c>
      <c r="E256" t="s">
        <v>4074</v>
      </c>
      <c r="F256" t="s">
        <v>1602</v>
      </c>
      <c r="G256" t="s">
        <v>4787</v>
      </c>
      <c r="I256" t="str">
        <f t="shared" si="27"/>
        <v>N/A</v>
      </c>
      <c r="J256">
        <f t="shared" si="28"/>
        <v>1930000000</v>
      </c>
      <c r="K256">
        <f t="shared" si="29"/>
        <v>1810000000</v>
      </c>
      <c r="L256">
        <f t="shared" si="30"/>
        <v>1930000000</v>
      </c>
      <c r="M256">
        <f t="shared" si="31"/>
        <v>2730000000</v>
      </c>
      <c r="N256">
        <f t="shared" si="32"/>
        <v>2830000000</v>
      </c>
    </row>
    <row r="257" spans="1:14" x14ac:dyDescent="0.3">
      <c r="A257" s="1">
        <v>1</v>
      </c>
      <c r="B257" t="s">
        <v>2188</v>
      </c>
      <c r="C257" t="s">
        <v>5169</v>
      </c>
      <c r="D257" t="s">
        <v>5170</v>
      </c>
      <c r="E257" t="s">
        <v>5171</v>
      </c>
      <c r="F257" t="s">
        <v>5172</v>
      </c>
      <c r="G257" t="s">
        <v>5173</v>
      </c>
      <c r="I257" t="str">
        <f t="shared" si="27"/>
        <v>pos_trend</v>
      </c>
      <c r="J257">
        <f t="shared" si="28"/>
        <v>240750000</v>
      </c>
      <c r="K257">
        <f t="shared" si="29"/>
        <v>243270000</v>
      </c>
      <c r="L257">
        <f t="shared" si="30"/>
        <v>263010000</v>
      </c>
      <c r="M257">
        <f t="shared" si="31"/>
        <v>357670000</v>
      </c>
      <c r="N257">
        <f t="shared" si="32"/>
        <v>406930000</v>
      </c>
    </row>
    <row r="258" spans="1:14" x14ac:dyDescent="0.3">
      <c r="A258" s="1">
        <v>2</v>
      </c>
      <c r="B258" t="s">
        <v>2194</v>
      </c>
      <c r="C258" t="s">
        <v>3394</v>
      </c>
      <c r="D258" t="s">
        <v>3338</v>
      </c>
      <c r="E258" t="s">
        <v>3340</v>
      </c>
      <c r="F258" t="s">
        <v>2728</v>
      </c>
      <c r="G258" t="s">
        <v>5174</v>
      </c>
      <c r="I258" t="str">
        <f t="shared" si="27"/>
        <v>N/A</v>
      </c>
      <c r="J258">
        <f t="shared" si="28"/>
        <v>1590000000</v>
      </c>
      <c r="K258">
        <f t="shared" si="29"/>
        <v>1470000000</v>
      </c>
      <c r="L258">
        <f t="shared" si="30"/>
        <v>1450000000</v>
      </c>
      <c r="M258">
        <f t="shared" si="31"/>
        <v>2170000000</v>
      </c>
      <c r="N258">
        <f t="shared" si="32"/>
        <v>2150000000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5175</v>
      </c>
      <c r="E260" t="s">
        <v>5176</v>
      </c>
      <c r="F260" t="s">
        <v>5177</v>
      </c>
      <c r="G260" t="s">
        <v>5178</v>
      </c>
      <c r="I260" t="str">
        <f t="shared" si="27"/>
        <v>N/A</v>
      </c>
      <c r="J260" t="str">
        <f t="shared" si="28"/>
        <v>N/A</v>
      </c>
      <c r="K260">
        <f t="shared" si="29"/>
        <v>-5.9900000000000002E-2</v>
      </c>
      <c r="L260">
        <f t="shared" si="30"/>
        <v>6.5199999999999994E-2</v>
      </c>
      <c r="M260">
        <f t="shared" si="31"/>
        <v>0.41110000000000002</v>
      </c>
      <c r="N260">
        <f t="shared" si="32"/>
        <v>3.7499999999999999E-2</v>
      </c>
    </row>
    <row r="261" spans="1:14" x14ac:dyDescent="0.3">
      <c r="A261" s="1">
        <v>5</v>
      </c>
      <c r="B261" t="s">
        <v>475</v>
      </c>
      <c r="C261" t="s">
        <v>5179</v>
      </c>
      <c r="D261" t="s">
        <v>5180</v>
      </c>
      <c r="E261" t="s">
        <v>5181</v>
      </c>
      <c r="F261" t="s">
        <v>5182</v>
      </c>
      <c r="G261" t="s">
        <v>5183</v>
      </c>
      <c r="I261" t="str">
        <f t="shared" si="27"/>
        <v>N/A</v>
      </c>
      <c r="J261">
        <f t="shared" si="28"/>
        <v>360160000</v>
      </c>
      <c r="K261">
        <f t="shared" si="29"/>
        <v>530090000.00000006</v>
      </c>
      <c r="L261">
        <f t="shared" si="30"/>
        <v>577000000</v>
      </c>
      <c r="M261">
        <f t="shared" si="31"/>
        <v>572360000</v>
      </c>
      <c r="N261">
        <f t="shared" si="32"/>
        <v>599680000</v>
      </c>
    </row>
    <row r="262" spans="1:14" x14ac:dyDescent="0.3">
      <c r="A262" s="1">
        <v>6</v>
      </c>
      <c r="B262" t="s">
        <v>481</v>
      </c>
      <c r="C262" t="s">
        <v>5184</v>
      </c>
      <c r="D262" t="s">
        <v>444</v>
      </c>
      <c r="E262" t="s">
        <v>5185</v>
      </c>
      <c r="F262" t="s">
        <v>5186</v>
      </c>
      <c r="G262" t="s">
        <v>5187</v>
      </c>
      <c r="I262" t="str">
        <f t="shared" si="27"/>
        <v>N/A</v>
      </c>
      <c r="J262" t="str">
        <f t="shared" si="28"/>
        <v>222000</v>
      </c>
      <c r="K262">
        <f t="shared" si="29"/>
        <v>398930000</v>
      </c>
      <c r="L262">
        <f t="shared" si="30"/>
        <v>445920000</v>
      </c>
      <c r="M262">
        <f t="shared" si="31"/>
        <v>477850000</v>
      </c>
      <c r="N262">
        <f t="shared" si="32"/>
        <v>530130000</v>
      </c>
    </row>
    <row r="263" spans="1:14" x14ac:dyDescent="0.3">
      <c r="A263" s="1">
        <v>7</v>
      </c>
      <c r="B263" t="s">
        <v>486</v>
      </c>
      <c r="C263" t="s">
        <v>5184</v>
      </c>
      <c r="D263" t="s">
        <v>5188</v>
      </c>
      <c r="E263" t="s">
        <v>5189</v>
      </c>
      <c r="F263" t="s">
        <v>5189</v>
      </c>
      <c r="G263" t="s">
        <v>5190</v>
      </c>
      <c r="I263" t="str">
        <f t="shared" si="27"/>
        <v>N/A</v>
      </c>
      <c r="J263" t="str">
        <f t="shared" si="28"/>
        <v>222000</v>
      </c>
      <c r="K263">
        <f t="shared" si="29"/>
        <v>268890000</v>
      </c>
      <c r="L263" t="str">
        <f t="shared" si="30"/>
        <v>63000</v>
      </c>
      <c r="M263" t="str">
        <f t="shared" si="31"/>
        <v>63000</v>
      </c>
      <c r="N263" t="str">
        <f t="shared" si="32"/>
        <v>67000</v>
      </c>
    </row>
    <row r="264" spans="1:14" x14ac:dyDescent="0.3">
      <c r="A264" s="1">
        <v>8</v>
      </c>
      <c r="B264" t="s">
        <v>485</v>
      </c>
      <c r="C264" t="s">
        <v>264</v>
      </c>
      <c r="D264" t="s">
        <v>5191</v>
      </c>
      <c r="E264" t="s">
        <v>5192</v>
      </c>
      <c r="F264" t="s">
        <v>5193</v>
      </c>
      <c r="G264" t="s">
        <v>5194</v>
      </c>
      <c r="I264" t="str">
        <f t="shared" si="27"/>
        <v>N/A</v>
      </c>
      <c r="J264" t="str">
        <f t="shared" si="28"/>
        <v>N/A</v>
      </c>
      <c r="K264">
        <f t="shared" si="29"/>
        <v>130050000.00000001</v>
      </c>
      <c r="L264">
        <f t="shared" si="30"/>
        <v>445860000</v>
      </c>
      <c r="M264">
        <f t="shared" si="31"/>
        <v>477790000</v>
      </c>
      <c r="N264">
        <f t="shared" si="32"/>
        <v>530059999.99999994</v>
      </c>
    </row>
    <row r="265" spans="1:14" x14ac:dyDescent="0.3">
      <c r="A265" s="1">
        <v>9</v>
      </c>
      <c r="B265" t="s">
        <v>487</v>
      </c>
      <c r="C265" t="s">
        <v>5195</v>
      </c>
      <c r="D265" t="s">
        <v>5196</v>
      </c>
      <c r="E265" t="s">
        <v>5197</v>
      </c>
      <c r="F265" t="s">
        <v>5198</v>
      </c>
      <c r="G265" t="s">
        <v>5199</v>
      </c>
      <c r="I265" t="str">
        <f t="shared" si="27"/>
        <v>neg_trend</v>
      </c>
      <c r="J265">
        <f t="shared" si="28"/>
        <v>359940000</v>
      </c>
      <c r="K265">
        <f t="shared" si="29"/>
        <v>131160000</v>
      </c>
      <c r="L265">
        <f t="shared" si="30"/>
        <v>131080000.00000001</v>
      </c>
      <c r="M265">
        <f t="shared" si="31"/>
        <v>94510000</v>
      </c>
      <c r="N265">
        <f t="shared" si="32"/>
        <v>69550000</v>
      </c>
    </row>
    <row r="266" spans="1:14" x14ac:dyDescent="0.3">
      <c r="A266" s="1">
        <v>10</v>
      </c>
      <c r="B266" t="s">
        <v>491</v>
      </c>
      <c r="C266" t="s">
        <v>5200</v>
      </c>
      <c r="D266" t="s">
        <v>5201</v>
      </c>
      <c r="E266" t="s">
        <v>5202</v>
      </c>
      <c r="F266" t="s">
        <v>5203</v>
      </c>
      <c r="G266" t="s">
        <v>5204</v>
      </c>
      <c r="I266" t="str">
        <f t="shared" si="27"/>
        <v>neg_trend</v>
      </c>
      <c r="J266">
        <f t="shared" si="28"/>
        <v>358840000</v>
      </c>
      <c r="K266">
        <f t="shared" si="29"/>
        <v>130180000</v>
      </c>
      <c r="L266">
        <f t="shared" si="30"/>
        <v>130160000</v>
      </c>
      <c r="M266">
        <f t="shared" si="31"/>
        <v>93650000</v>
      </c>
      <c r="N266">
        <f t="shared" si="32"/>
        <v>68760000</v>
      </c>
    </row>
    <row r="267" spans="1:14" x14ac:dyDescent="0.3">
      <c r="A267" s="1">
        <v>11</v>
      </c>
      <c r="B267" t="s">
        <v>492</v>
      </c>
      <c r="C267" t="s">
        <v>859</v>
      </c>
      <c r="D267" t="s">
        <v>5205</v>
      </c>
      <c r="E267" t="s">
        <v>5206</v>
      </c>
      <c r="F267" t="s">
        <v>5207</v>
      </c>
      <c r="G267" t="s">
        <v>5208</v>
      </c>
      <c r="I267" t="str">
        <f t="shared" si="27"/>
        <v>N/A</v>
      </c>
      <c r="J267">
        <f t="shared" si="28"/>
        <v>1100000</v>
      </c>
      <c r="K267" t="str">
        <f t="shared" si="29"/>
        <v>984000</v>
      </c>
      <c r="L267" t="str">
        <f t="shared" si="30"/>
        <v>921000</v>
      </c>
      <c r="M267" t="str">
        <f t="shared" si="31"/>
        <v>859000</v>
      </c>
      <c r="N267" t="str">
        <f t="shared" si="32"/>
        <v>791000</v>
      </c>
    </row>
    <row r="268" spans="1:14" x14ac:dyDescent="0.3">
      <c r="A268" s="1">
        <v>12</v>
      </c>
      <c r="B268" t="s">
        <v>2217</v>
      </c>
      <c r="C268" t="s">
        <v>264</v>
      </c>
      <c r="D268" t="s">
        <v>5209</v>
      </c>
      <c r="E268" t="s">
        <v>5210</v>
      </c>
      <c r="F268" t="s">
        <v>5211</v>
      </c>
      <c r="G268" t="s">
        <v>5212</v>
      </c>
      <c r="I268" t="str">
        <f t="shared" si="27"/>
        <v>N/A</v>
      </c>
      <c r="J268" t="str">
        <f t="shared" si="28"/>
        <v>N/A</v>
      </c>
      <c r="K268">
        <f t="shared" si="29"/>
        <v>-0.63560000000000005</v>
      </c>
      <c r="L268">
        <f t="shared" si="30"/>
        <v>-5.9999999999999995E-4</v>
      </c>
      <c r="M268">
        <f t="shared" si="31"/>
        <v>-0.27899999999999997</v>
      </c>
      <c r="N268">
        <f t="shared" si="32"/>
        <v>-0.2641</v>
      </c>
    </row>
    <row r="269" spans="1:14" x14ac:dyDescent="0.3">
      <c r="A269" s="1">
        <v>13</v>
      </c>
      <c r="B269" t="s">
        <v>498</v>
      </c>
      <c r="C269" t="s">
        <v>5213</v>
      </c>
      <c r="D269" t="s">
        <v>5214</v>
      </c>
      <c r="E269" t="s">
        <v>5215</v>
      </c>
      <c r="F269" t="s">
        <v>5216</v>
      </c>
      <c r="G269" t="s">
        <v>5217</v>
      </c>
      <c r="I269" t="str">
        <f t="shared" si="27"/>
        <v>N/A</v>
      </c>
      <c r="J269">
        <f t="shared" si="28"/>
        <v>0.1404</v>
      </c>
      <c r="K269">
        <f t="shared" si="29"/>
        <v>0.2036</v>
      </c>
      <c r="L269">
        <f t="shared" si="30"/>
        <v>0.20649999999999999</v>
      </c>
      <c r="M269">
        <f t="shared" si="31"/>
        <v>0.154</v>
      </c>
      <c r="N269">
        <f t="shared" si="32"/>
        <v>0.15490000000000001</v>
      </c>
    </row>
    <row r="270" spans="1:14" x14ac:dyDescent="0.3">
      <c r="A270" s="1">
        <v>14</v>
      </c>
      <c r="B270" t="s">
        <v>506</v>
      </c>
      <c r="C270" t="s">
        <v>5218</v>
      </c>
      <c r="D270" t="s">
        <v>5219</v>
      </c>
      <c r="E270" t="s">
        <v>5220</v>
      </c>
      <c r="F270" t="s">
        <v>5221</v>
      </c>
      <c r="G270" t="s">
        <v>5222</v>
      </c>
      <c r="I270" t="str">
        <f t="shared" si="27"/>
        <v>N/A</v>
      </c>
      <c r="J270">
        <f t="shared" si="28"/>
        <v>41310000</v>
      </c>
      <c r="K270">
        <f t="shared" si="29"/>
        <v>28820000</v>
      </c>
      <c r="L270">
        <f t="shared" si="30"/>
        <v>35650000</v>
      </c>
      <c r="M270">
        <f t="shared" si="31"/>
        <v>47410000</v>
      </c>
      <c r="N270">
        <f t="shared" si="32"/>
        <v>44480000</v>
      </c>
    </row>
    <row r="271" spans="1:14" x14ac:dyDescent="0.3">
      <c r="A271" s="1">
        <v>15</v>
      </c>
      <c r="B271" t="s">
        <v>512</v>
      </c>
      <c r="C271" t="s">
        <v>5218</v>
      </c>
      <c r="D271" t="s">
        <v>5219</v>
      </c>
      <c r="E271" t="s">
        <v>5220</v>
      </c>
      <c r="F271" t="s">
        <v>5221</v>
      </c>
      <c r="G271" t="s">
        <v>5222</v>
      </c>
      <c r="I271" t="str">
        <f t="shared" si="27"/>
        <v>N/A</v>
      </c>
      <c r="J271">
        <f t="shared" si="28"/>
        <v>41310000</v>
      </c>
      <c r="K271">
        <f t="shared" si="29"/>
        <v>28820000</v>
      </c>
      <c r="L271">
        <f t="shared" si="30"/>
        <v>35650000</v>
      </c>
      <c r="M271">
        <f t="shared" si="31"/>
        <v>47410000</v>
      </c>
      <c r="N271">
        <f t="shared" si="32"/>
        <v>44480000</v>
      </c>
    </row>
    <row r="272" spans="1:14" x14ac:dyDescent="0.3">
      <c r="A272" s="1">
        <v>16</v>
      </c>
      <c r="B272" t="s">
        <v>517</v>
      </c>
      <c r="C272" t="s">
        <v>5223</v>
      </c>
      <c r="D272" t="s">
        <v>5224</v>
      </c>
      <c r="E272" t="s">
        <v>5225</v>
      </c>
      <c r="F272" t="s">
        <v>5226</v>
      </c>
      <c r="G272" t="s">
        <v>5227</v>
      </c>
      <c r="I272" t="str">
        <f t="shared" si="27"/>
        <v>pos_trend</v>
      </c>
      <c r="J272">
        <f t="shared" si="28"/>
        <v>2330000000</v>
      </c>
      <c r="K272">
        <f t="shared" si="29"/>
        <v>2370000000</v>
      </c>
      <c r="L272">
        <f t="shared" si="30"/>
        <v>2550000000</v>
      </c>
      <c r="M272">
        <f t="shared" si="31"/>
        <v>3350000000</v>
      </c>
      <c r="N272">
        <f t="shared" si="32"/>
        <v>3480000000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5228</v>
      </c>
      <c r="D276" t="s">
        <v>5229</v>
      </c>
      <c r="E276" t="s">
        <v>5230</v>
      </c>
      <c r="F276" t="s">
        <v>5231</v>
      </c>
      <c r="G276" t="s">
        <v>5232</v>
      </c>
      <c r="I276" t="str">
        <f t="shared" si="27"/>
        <v>N/A</v>
      </c>
      <c r="J276">
        <f t="shared" si="28"/>
        <v>233820000</v>
      </c>
      <c r="K276">
        <f t="shared" si="29"/>
        <v>231100000</v>
      </c>
      <c r="L276">
        <f t="shared" si="30"/>
        <v>245110000</v>
      </c>
      <c r="M276">
        <f t="shared" si="31"/>
        <v>363190000</v>
      </c>
      <c r="N276">
        <f t="shared" si="32"/>
        <v>391550000</v>
      </c>
    </row>
    <row r="277" spans="1:14" x14ac:dyDescent="0.3">
      <c r="A277" s="1">
        <v>21</v>
      </c>
      <c r="B277" t="s">
        <v>537</v>
      </c>
      <c r="C277" t="s">
        <v>5233</v>
      </c>
      <c r="D277" t="s">
        <v>5234</v>
      </c>
      <c r="E277" t="s">
        <v>5235</v>
      </c>
      <c r="F277" t="s">
        <v>5236</v>
      </c>
      <c r="G277" t="s">
        <v>5237</v>
      </c>
      <c r="I277" t="str">
        <f t="shared" si="27"/>
        <v>N/A</v>
      </c>
      <c r="J277">
        <f t="shared" si="28"/>
        <v>49670000</v>
      </c>
      <c r="K277">
        <f t="shared" si="29"/>
        <v>47780000</v>
      </c>
      <c r="L277">
        <f t="shared" si="30"/>
        <v>41560000</v>
      </c>
      <c r="M277">
        <f t="shared" si="31"/>
        <v>153080000</v>
      </c>
      <c r="N277">
        <f t="shared" si="32"/>
        <v>156040000</v>
      </c>
    </row>
    <row r="278" spans="1:14" x14ac:dyDescent="0.3">
      <c r="A278" s="1">
        <v>22</v>
      </c>
      <c r="B278" t="s">
        <v>543</v>
      </c>
      <c r="C278" t="s">
        <v>264</v>
      </c>
      <c r="D278" t="s">
        <v>264</v>
      </c>
      <c r="E278" t="s">
        <v>264</v>
      </c>
      <c r="F278" t="s">
        <v>264</v>
      </c>
      <c r="G278" t="s">
        <v>264</v>
      </c>
      <c r="I278" t="str">
        <f t="shared" si="27"/>
        <v>N/A</v>
      </c>
      <c r="J278" t="str">
        <f t="shared" si="28"/>
        <v>N/A</v>
      </c>
      <c r="K278" t="str">
        <f t="shared" si="29"/>
        <v>N/A</v>
      </c>
      <c r="L278" t="str">
        <f t="shared" si="30"/>
        <v>N/A</v>
      </c>
      <c r="M278" t="str">
        <f t="shared" si="31"/>
        <v>N/A</v>
      </c>
      <c r="N278" t="str">
        <f t="shared" si="32"/>
        <v>N/A</v>
      </c>
    </row>
    <row r="279" spans="1:14" x14ac:dyDescent="0.3">
      <c r="A279" s="1">
        <v>23</v>
      </c>
      <c r="B279" t="s">
        <v>549</v>
      </c>
      <c r="C279" t="s">
        <v>5238</v>
      </c>
      <c r="D279" t="s">
        <v>5239</v>
      </c>
      <c r="E279" t="s">
        <v>5240</v>
      </c>
      <c r="F279" t="s">
        <v>5241</v>
      </c>
      <c r="G279" t="s">
        <v>5242</v>
      </c>
      <c r="I279" t="str">
        <f t="shared" si="27"/>
        <v>pos_trend</v>
      </c>
      <c r="J279">
        <f t="shared" si="28"/>
        <v>181150000</v>
      </c>
      <c r="K279">
        <f t="shared" si="29"/>
        <v>195660000</v>
      </c>
      <c r="L279">
        <f t="shared" si="30"/>
        <v>211980000</v>
      </c>
      <c r="M279">
        <f t="shared" si="31"/>
        <v>222330000</v>
      </c>
      <c r="N279">
        <f t="shared" si="32"/>
        <v>249420000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931</v>
      </c>
      <c r="D282" t="s">
        <v>5243</v>
      </c>
      <c r="E282" t="s">
        <v>5244</v>
      </c>
      <c r="F282" t="s">
        <v>5245</v>
      </c>
      <c r="G282" t="s">
        <v>5246</v>
      </c>
      <c r="I282" t="str">
        <f t="shared" si="27"/>
        <v>N/A</v>
      </c>
      <c r="J282">
        <f t="shared" si="28"/>
        <v>12940000</v>
      </c>
      <c r="K282" t="str">
        <f t="shared" si="29"/>
        <v>(7.96M)</v>
      </c>
      <c r="L282" t="str">
        <f t="shared" si="30"/>
        <v>(319,000)</v>
      </c>
      <c r="M282" t="str">
        <f t="shared" si="31"/>
        <v>(3.8M)</v>
      </c>
      <c r="N282" t="str">
        <f t="shared" si="32"/>
        <v>(6.09M)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5247</v>
      </c>
      <c r="D284" t="s">
        <v>5248</v>
      </c>
      <c r="E284" t="s">
        <v>5249</v>
      </c>
      <c r="F284" t="s">
        <v>5250</v>
      </c>
      <c r="G284" t="s">
        <v>5251</v>
      </c>
      <c r="I284" t="str">
        <f t="shared" si="27"/>
        <v>N/A</v>
      </c>
      <c r="J284" t="str">
        <f t="shared" si="28"/>
        <v>(9.95M)</v>
      </c>
      <c r="K284" t="str">
        <f t="shared" si="29"/>
        <v>(4.38M)</v>
      </c>
      <c r="L284" t="str">
        <f t="shared" si="30"/>
        <v>(8.11M)</v>
      </c>
      <c r="M284" t="str">
        <f t="shared" si="31"/>
        <v>(8.42M)</v>
      </c>
      <c r="N284" t="str">
        <f t="shared" si="32"/>
        <v>(7.82M)</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5252</v>
      </c>
      <c r="D286" t="s">
        <v>5253</v>
      </c>
      <c r="E286" t="s">
        <v>5254</v>
      </c>
      <c r="F286" t="s">
        <v>5255</v>
      </c>
      <c r="G286" t="s">
        <v>5256</v>
      </c>
      <c r="I286" t="str">
        <f t="shared" si="27"/>
        <v>N/A</v>
      </c>
      <c r="J286">
        <f t="shared" si="28"/>
        <v>9.1199999999999989E-2</v>
      </c>
      <c r="K286">
        <f t="shared" si="29"/>
        <v>8.8800000000000004E-2</v>
      </c>
      <c r="L286">
        <f t="shared" si="30"/>
        <v>8.77E-2</v>
      </c>
      <c r="M286">
        <f t="shared" si="31"/>
        <v>9.7799999999999998E-2</v>
      </c>
      <c r="N286">
        <f t="shared" si="32"/>
        <v>0.1012</v>
      </c>
    </row>
    <row r="287" spans="1:14" x14ac:dyDescent="0.3">
      <c r="A287" s="1">
        <v>31</v>
      </c>
      <c r="B287" t="s">
        <v>573</v>
      </c>
      <c r="C287" t="s">
        <v>5228</v>
      </c>
      <c r="D287" t="s">
        <v>5229</v>
      </c>
      <c r="E287" t="s">
        <v>5230</v>
      </c>
      <c r="F287" t="s">
        <v>5231</v>
      </c>
      <c r="G287" t="s">
        <v>5232</v>
      </c>
      <c r="I287" t="str">
        <f t="shared" si="27"/>
        <v>N/A</v>
      </c>
      <c r="J287">
        <f t="shared" si="28"/>
        <v>233820000</v>
      </c>
      <c r="K287">
        <f t="shared" si="29"/>
        <v>231100000</v>
      </c>
      <c r="L287">
        <f t="shared" si="30"/>
        <v>245110000</v>
      </c>
      <c r="M287">
        <f t="shared" si="31"/>
        <v>363190000</v>
      </c>
      <c r="N287">
        <f t="shared" si="32"/>
        <v>391550000</v>
      </c>
    </row>
    <row r="288" spans="1:14" x14ac:dyDescent="0.3">
      <c r="A288" s="1">
        <v>32</v>
      </c>
      <c r="B288" t="s">
        <v>574</v>
      </c>
      <c r="C288" t="s">
        <v>5252</v>
      </c>
      <c r="D288" t="s">
        <v>5253</v>
      </c>
      <c r="E288" t="s">
        <v>5254</v>
      </c>
      <c r="F288" t="s">
        <v>5255</v>
      </c>
      <c r="G288" t="s">
        <v>5256</v>
      </c>
      <c r="I288" t="str">
        <f t="shared" si="27"/>
        <v>N/A</v>
      </c>
      <c r="J288">
        <f t="shared" si="28"/>
        <v>9.1199999999999989E-2</v>
      </c>
      <c r="K288">
        <f t="shared" si="29"/>
        <v>8.8800000000000004E-2</v>
      </c>
      <c r="L288">
        <f t="shared" si="30"/>
        <v>8.77E-2</v>
      </c>
      <c r="M288">
        <f t="shared" si="31"/>
        <v>9.7799999999999998E-2</v>
      </c>
      <c r="N288">
        <f t="shared" si="32"/>
        <v>0.1012</v>
      </c>
    </row>
    <row r="289" spans="1:14" x14ac:dyDescent="0.3">
      <c r="A289" s="1">
        <v>33</v>
      </c>
      <c r="B289" t="s">
        <v>575</v>
      </c>
      <c r="C289" t="s">
        <v>264</v>
      </c>
      <c r="D289" t="s">
        <v>264</v>
      </c>
      <c r="E289" t="s">
        <v>264</v>
      </c>
      <c r="F289" t="s">
        <v>264</v>
      </c>
      <c r="G289" t="s">
        <v>5257</v>
      </c>
      <c r="I289" t="str">
        <f t="shared" si="27"/>
        <v>N/A</v>
      </c>
      <c r="J289" t="str">
        <f t="shared" si="28"/>
        <v>N/A</v>
      </c>
      <c r="K289" t="str">
        <f t="shared" si="29"/>
        <v>N/A</v>
      </c>
      <c r="L289" t="str">
        <f t="shared" si="30"/>
        <v>N/A</v>
      </c>
      <c r="M289" t="str">
        <f t="shared" si="31"/>
        <v>N/A</v>
      </c>
      <c r="N289">
        <f t="shared" si="32"/>
        <v>0.1057</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5228</v>
      </c>
      <c r="D291" t="s">
        <v>5229</v>
      </c>
      <c r="E291" t="s">
        <v>5230</v>
      </c>
      <c r="F291" t="s">
        <v>5231</v>
      </c>
      <c r="G291" t="s">
        <v>5232</v>
      </c>
      <c r="I291" t="str">
        <f t="shared" si="27"/>
        <v>N/A</v>
      </c>
      <c r="J291">
        <f t="shared" si="28"/>
        <v>233820000</v>
      </c>
      <c r="K291">
        <f t="shared" si="29"/>
        <v>231100000</v>
      </c>
      <c r="L291">
        <f t="shared" si="30"/>
        <v>245110000</v>
      </c>
      <c r="M291">
        <f t="shared" si="31"/>
        <v>363190000</v>
      </c>
      <c r="N291">
        <f t="shared" si="32"/>
        <v>391550000</v>
      </c>
    </row>
    <row r="292" spans="1:14" x14ac:dyDescent="0.3">
      <c r="A292" s="1">
        <v>36</v>
      </c>
      <c r="B292" t="s">
        <v>589</v>
      </c>
      <c r="C292" t="s">
        <v>5160</v>
      </c>
      <c r="D292" t="s">
        <v>5161</v>
      </c>
      <c r="E292" t="s">
        <v>5162</v>
      </c>
      <c r="F292" t="s">
        <v>5163</v>
      </c>
      <c r="G292" t="s">
        <v>5164</v>
      </c>
      <c r="I292" t="str">
        <f t="shared" si="27"/>
        <v>pos_trend</v>
      </c>
      <c r="J292">
        <f t="shared" si="28"/>
        <v>2560000000</v>
      </c>
      <c r="K292">
        <f t="shared" si="29"/>
        <v>2600000000</v>
      </c>
      <c r="L292">
        <f t="shared" si="30"/>
        <v>2790000000</v>
      </c>
      <c r="M292">
        <f t="shared" si="31"/>
        <v>3720000000</v>
      </c>
      <c r="N292">
        <f t="shared" si="32"/>
        <v>3870000000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5258</v>
      </c>
      <c r="D295" t="s">
        <v>5259</v>
      </c>
      <c r="E295" t="s">
        <v>5260</v>
      </c>
      <c r="F295" t="s">
        <v>5261</v>
      </c>
      <c r="G295" t="s">
        <v>5262</v>
      </c>
      <c r="I295" t="str">
        <f t="shared" si="27"/>
        <v>N/A</v>
      </c>
      <c r="J295" t="str">
        <f t="shared" si="28"/>
        <v>(3.4M)</v>
      </c>
      <c r="K295" t="str">
        <f t="shared" si="29"/>
        <v>(1.49M)</v>
      </c>
      <c r="L295" t="str">
        <f t="shared" si="30"/>
        <v>(1.32M)</v>
      </c>
      <c r="M295" t="str">
        <f t="shared" si="31"/>
        <v>(3.19M)</v>
      </c>
      <c r="N295" t="str">
        <f t="shared" si="32"/>
        <v>(1.67M)</v>
      </c>
    </row>
    <row r="296" spans="1:14" x14ac:dyDescent="0.3">
      <c r="A296" s="1">
        <v>1</v>
      </c>
      <c r="B296" t="s">
        <v>596</v>
      </c>
      <c r="C296" t="s">
        <v>5258</v>
      </c>
      <c r="D296" t="s">
        <v>5259</v>
      </c>
      <c r="E296" t="s">
        <v>5260</v>
      </c>
      <c r="F296" t="s">
        <v>5261</v>
      </c>
      <c r="G296" t="s">
        <v>5262</v>
      </c>
      <c r="I296" t="str">
        <f t="shared" si="27"/>
        <v>N/A</v>
      </c>
      <c r="J296" t="str">
        <f t="shared" si="28"/>
        <v>(3.4M)</v>
      </c>
      <c r="K296" t="str">
        <f t="shared" si="29"/>
        <v>(1.49M)</v>
      </c>
      <c r="L296" t="str">
        <f t="shared" si="30"/>
        <v>(1.32M)</v>
      </c>
      <c r="M296" t="str">
        <f t="shared" si="31"/>
        <v>(3.19M)</v>
      </c>
      <c r="N296" t="str">
        <f t="shared" si="32"/>
        <v>(1.67M)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5263</v>
      </c>
      <c r="E298" t="s">
        <v>264</v>
      </c>
      <c r="F298" t="s">
        <v>264</v>
      </c>
      <c r="G298" t="s">
        <v>264</v>
      </c>
      <c r="I298" t="str">
        <f t="shared" si="27"/>
        <v>N/A</v>
      </c>
      <c r="J298" t="str">
        <f t="shared" si="28"/>
        <v>N/A</v>
      </c>
      <c r="K298" t="str">
        <f t="shared" si="29"/>
        <v>(39.65M)</v>
      </c>
      <c r="L298" t="str">
        <f t="shared" si="30"/>
        <v>N/A</v>
      </c>
      <c r="M298" t="str">
        <f t="shared" si="31"/>
        <v>N/A</v>
      </c>
      <c r="N298" t="str">
        <f t="shared" si="32"/>
        <v>N/A</v>
      </c>
    </row>
    <row r="299" spans="1:14" x14ac:dyDescent="0.3">
      <c r="A299" s="1">
        <v>4</v>
      </c>
      <c r="B299" t="s">
        <v>612</v>
      </c>
      <c r="C299" t="s">
        <v>5264</v>
      </c>
      <c r="D299" t="s">
        <v>264</v>
      </c>
      <c r="E299" t="s">
        <v>264</v>
      </c>
      <c r="F299" t="s">
        <v>5265</v>
      </c>
      <c r="G299" t="s">
        <v>5266</v>
      </c>
      <c r="I299" t="str">
        <f t="shared" si="27"/>
        <v>N/A</v>
      </c>
      <c r="J299">
        <f t="shared" si="28"/>
        <v>269920000</v>
      </c>
      <c r="K299" t="str">
        <f t="shared" si="29"/>
        <v>N/A</v>
      </c>
      <c r="L299" t="str">
        <f t="shared" si="30"/>
        <v>N/A</v>
      </c>
      <c r="M299">
        <f t="shared" si="31"/>
        <v>59920000</v>
      </c>
      <c r="N299" t="str">
        <f t="shared" si="32"/>
        <v>90000</v>
      </c>
    </row>
    <row r="300" spans="1:14" x14ac:dyDescent="0.3">
      <c r="A300" s="1">
        <v>5</v>
      </c>
      <c r="B300" t="s">
        <v>615</v>
      </c>
      <c r="C300" t="s">
        <v>5267</v>
      </c>
      <c r="D300" t="s">
        <v>5268</v>
      </c>
      <c r="E300" t="s">
        <v>5269</v>
      </c>
      <c r="F300" t="s">
        <v>5270</v>
      </c>
      <c r="G300" t="s">
        <v>1144</v>
      </c>
      <c r="I300" t="str">
        <f t="shared" si="27"/>
        <v>N/A</v>
      </c>
      <c r="J300" t="str">
        <f t="shared" si="28"/>
        <v>(187M)</v>
      </c>
      <c r="K300" t="str">
        <f t="shared" si="29"/>
        <v>(59.85M)</v>
      </c>
      <c r="L300">
        <f t="shared" si="30"/>
        <v>36730000</v>
      </c>
      <c r="M300" t="str">
        <f t="shared" si="31"/>
        <v>(17.39M)</v>
      </c>
      <c r="N300" t="str">
        <f t="shared" si="32"/>
        <v>(47.55M)</v>
      </c>
    </row>
    <row r="301" spans="1:14" x14ac:dyDescent="0.3">
      <c r="A301" s="1">
        <v>6</v>
      </c>
      <c r="B301" t="s">
        <v>619</v>
      </c>
      <c r="C301" t="s">
        <v>5271</v>
      </c>
      <c r="D301" t="s">
        <v>5272</v>
      </c>
      <c r="E301" t="s">
        <v>5273</v>
      </c>
      <c r="F301" t="s">
        <v>5274</v>
      </c>
      <c r="G301" t="s">
        <v>5275</v>
      </c>
      <c r="I301" t="str">
        <f t="shared" si="27"/>
        <v>N/A</v>
      </c>
      <c r="J301" t="str">
        <f t="shared" si="28"/>
        <v>(462.55M)</v>
      </c>
      <c r="K301" t="str">
        <f t="shared" si="29"/>
        <v>(208.53M)</v>
      </c>
      <c r="L301" t="str">
        <f t="shared" si="30"/>
        <v>(99.41M)</v>
      </c>
      <c r="M301" t="str">
        <f t="shared" si="31"/>
        <v>(177.12M)</v>
      </c>
      <c r="N301" t="str">
        <f t="shared" si="32"/>
        <v>(238.5M)</v>
      </c>
    </row>
    <row r="302" spans="1:14" x14ac:dyDescent="0.3">
      <c r="A302" s="1">
        <v>7</v>
      </c>
      <c r="B302" t="s">
        <v>621</v>
      </c>
      <c r="C302" t="s">
        <v>5276</v>
      </c>
      <c r="D302" t="s">
        <v>5277</v>
      </c>
      <c r="E302" t="s">
        <v>5278</v>
      </c>
      <c r="F302" t="s">
        <v>5279</v>
      </c>
      <c r="G302" t="s">
        <v>5280</v>
      </c>
      <c r="I302" t="str">
        <f t="shared" si="27"/>
        <v>N/A</v>
      </c>
      <c r="J302">
        <f t="shared" si="28"/>
        <v>275550000</v>
      </c>
      <c r="K302">
        <f t="shared" si="29"/>
        <v>148680000</v>
      </c>
      <c r="L302">
        <f t="shared" si="30"/>
        <v>136140000</v>
      </c>
      <c r="M302">
        <f t="shared" si="31"/>
        <v>159730000</v>
      </c>
      <c r="N302">
        <f t="shared" si="32"/>
        <v>190950000</v>
      </c>
    </row>
    <row r="303" spans="1:14" x14ac:dyDescent="0.3">
      <c r="A303" s="1">
        <v>8</v>
      </c>
      <c r="B303" t="s">
        <v>2279</v>
      </c>
      <c r="C303" t="s">
        <v>5281</v>
      </c>
      <c r="D303" t="s">
        <v>5282</v>
      </c>
      <c r="E303" t="s">
        <v>5283</v>
      </c>
      <c r="F303" t="s">
        <v>5284</v>
      </c>
      <c r="G303" t="s">
        <v>5285</v>
      </c>
      <c r="I303" t="str">
        <f t="shared" si="27"/>
        <v>N/A</v>
      </c>
      <c r="J303" t="str">
        <f t="shared" si="28"/>
        <v>(50.19M)</v>
      </c>
      <c r="K303" t="str">
        <f t="shared" si="29"/>
        <v>(67.83M)</v>
      </c>
      <c r="L303" t="str">
        <f t="shared" si="30"/>
        <v>(197.47M)</v>
      </c>
      <c r="M303" t="str">
        <f t="shared" si="31"/>
        <v>(104.36M)</v>
      </c>
      <c r="N303" t="str">
        <f t="shared" si="32"/>
        <v>(103.7M)</v>
      </c>
    </row>
    <row r="304" spans="1:14" x14ac:dyDescent="0.3">
      <c r="A304" s="1">
        <v>9</v>
      </c>
      <c r="B304" t="s">
        <v>2284</v>
      </c>
      <c r="C304" t="s">
        <v>264</v>
      </c>
      <c r="D304" t="s">
        <v>264</v>
      </c>
      <c r="E304" t="s">
        <v>5286</v>
      </c>
      <c r="F304" t="s">
        <v>264</v>
      </c>
      <c r="G304" t="s">
        <v>5287</v>
      </c>
      <c r="I304" t="str">
        <f t="shared" si="27"/>
        <v>N/A</v>
      </c>
      <c r="J304" t="str">
        <f t="shared" si="28"/>
        <v>N/A</v>
      </c>
      <c r="K304" t="str">
        <f t="shared" si="29"/>
        <v>N/A</v>
      </c>
      <c r="L304" t="str">
        <f t="shared" si="30"/>
        <v>830000</v>
      </c>
      <c r="M304" t="str">
        <f t="shared" si="31"/>
        <v>N/A</v>
      </c>
      <c r="N304">
        <f t="shared" si="32"/>
        <v>1900000</v>
      </c>
    </row>
    <row r="305" spans="1:14" x14ac:dyDescent="0.3">
      <c r="A305" s="1">
        <v>10</v>
      </c>
      <c r="B305" t="s">
        <v>623</v>
      </c>
      <c r="C305" t="s">
        <v>264</v>
      </c>
      <c r="D305" t="s">
        <v>264</v>
      </c>
      <c r="E305" t="s">
        <v>4018</v>
      </c>
      <c r="F305" t="s">
        <v>264</v>
      </c>
      <c r="G305" t="s">
        <v>5288</v>
      </c>
      <c r="I305" t="str">
        <f t="shared" si="27"/>
        <v>N/A</v>
      </c>
      <c r="J305" t="str">
        <f t="shared" si="28"/>
        <v>N/A</v>
      </c>
      <c r="K305" t="str">
        <f t="shared" si="29"/>
        <v>N/A</v>
      </c>
      <c r="L305" t="str">
        <f t="shared" si="30"/>
        <v>(10M)</v>
      </c>
      <c r="M305" t="str">
        <f t="shared" si="31"/>
        <v>N/A</v>
      </c>
      <c r="N305" t="str">
        <f t="shared" si="32"/>
        <v>(15.61M)</v>
      </c>
    </row>
    <row r="306" spans="1:14" x14ac:dyDescent="0.3">
      <c r="A306" s="1">
        <v>11</v>
      </c>
      <c r="B306" t="s">
        <v>624</v>
      </c>
      <c r="C306" t="s">
        <v>5289</v>
      </c>
      <c r="D306" t="s">
        <v>4230</v>
      </c>
      <c r="E306" t="s">
        <v>5290</v>
      </c>
      <c r="F306" t="s">
        <v>5291</v>
      </c>
      <c r="G306" t="s">
        <v>5292</v>
      </c>
      <c r="I306" t="str">
        <f t="shared" si="27"/>
        <v>N/A</v>
      </c>
      <c r="J306">
        <f t="shared" si="28"/>
        <v>2810000</v>
      </c>
      <c r="K306">
        <f t="shared" si="29"/>
        <v>1710000</v>
      </c>
      <c r="L306" t="str">
        <f t="shared" si="30"/>
        <v>746000</v>
      </c>
      <c r="M306" t="str">
        <f t="shared" si="31"/>
        <v>728000</v>
      </c>
      <c r="N306" t="str">
        <f t="shared" si="32"/>
        <v>486000</v>
      </c>
    </row>
    <row r="307" spans="1:14" x14ac:dyDescent="0.3">
      <c r="A307" s="1">
        <v>12</v>
      </c>
      <c r="B307" t="s">
        <v>627</v>
      </c>
      <c r="C307" t="s">
        <v>5293</v>
      </c>
      <c r="D307" t="s">
        <v>5294</v>
      </c>
      <c r="E307" t="s">
        <v>5295</v>
      </c>
      <c r="F307" t="s">
        <v>5296</v>
      </c>
      <c r="G307" t="s">
        <v>5297</v>
      </c>
      <c r="I307" t="str">
        <f t="shared" si="27"/>
        <v>N/A</v>
      </c>
      <c r="J307">
        <f t="shared" si="28"/>
        <v>32140000</v>
      </c>
      <c r="K307" t="str">
        <f t="shared" si="29"/>
        <v>(167.1M)</v>
      </c>
      <c r="L307" t="str">
        <f t="shared" si="30"/>
        <v>(170.48M)</v>
      </c>
      <c r="M307" t="str">
        <f t="shared" si="31"/>
        <v>(64.29M)</v>
      </c>
      <c r="N307" t="str">
        <f t="shared" si="32"/>
        <v>(166.05M)</v>
      </c>
    </row>
    <row r="308" spans="1:14" x14ac:dyDescent="0.3">
      <c r="A308" s="1">
        <v>13</v>
      </c>
      <c r="B308" t="s">
        <v>2292</v>
      </c>
      <c r="C308" t="s">
        <v>264</v>
      </c>
      <c r="D308" t="s">
        <v>5298</v>
      </c>
      <c r="E308" t="s">
        <v>2002</v>
      </c>
      <c r="F308" t="s">
        <v>5299</v>
      </c>
      <c r="G308" t="s">
        <v>5300</v>
      </c>
      <c r="I308" t="str">
        <f t="shared" si="27"/>
        <v>N/A</v>
      </c>
      <c r="J308" t="str">
        <f t="shared" si="28"/>
        <v>N/A</v>
      </c>
      <c r="K308">
        <f t="shared" si="29"/>
        <v>-6.1994000000000007</v>
      </c>
      <c r="L308">
        <f t="shared" si="30"/>
        <v>-2.0199999999999999E-2</v>
      </c>
      <c r="M308">
        <f t="shared" si="31"/>
        <v>0.62290000000000001</v>
      </c>
      <c r="N308">
        <f t="shared" si="32"/>
        <v>-1.5828</v>
      </c>
    </row>
    <row r="309" spans="1:14" x14ac:dyDescent="0.3">
      <c r="A309" s="1">
        <v>14</v>
      </c>
      <c r="B309" t="s">
        <v>2297</v>
      </c>
      <c r="C309" t="s">
        <v>5301</v>
      </c>
      <c r="D309" t="s">
        <v>5302</v>
      </c>
      <c r="E309" t="s">
        <v>5303</v>
      </c>
      <c r="F309" t="s">
        <v>5304</v>
      </c>
      <c r="G309" t="s">
        <v>5305</v>
      </c>
      <c r="I309" t="str">
        <f t="shared" si="27"/>
        <v>N/A</v>
      </c>
      <c r="J309">
        <f t="shared" si="28"/>
        <v>0.35340000000000005</v>
      </c>
      <c r="K309">
        <f t="shared" si="29"/>
        <v>-1.8941999999999999</v>
      </c>
      <c r="L309">
        <f t="shared" si="30"/>
        <v>-1.9288000000000001</v>
      </c>
      <c r="M309">
        <f t="shared" si="31"/>
        <v>-0.64849999999999997</v>
      </c>
      <c r="N309">
        <f t="shared" si="32"/>
        <v>-1.2809999999999999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5306</v>
      </c>
      <c r="D312" t="s">
        <v>5307</v>
      </c>
      <c r="E312" t="s">
        <v>5308</v>
      </c>
      <c r="F312" t="s">
        <v>5309</v>
      </c>
      <c r="G312" t="s">
        <v>5310</v>
      </c>
      <c r="I312" t="str">
        <f t="shared" si="27"/>
        <v>N/A</v>
      </c>
      <c r="J312" t="str">
        <f t="shared" si="28"/>
        <v>(7.67M)</v>
      </c>
      <c r="K312" t="str">
        <f t="shared" si="29"/>
        <v>(8.12M)</v>
      </c>
      <c r="L312" t="str">
        <f t="shared" si="30"/>
        <v>(8.09M)</v>
      </c>
      <c r="M312" t="str">
        <f t="shared" si="31"/>
        <v>(9.79M)</v>
      </c>
      <c r="N312" t="str">
        <f t="shared" si="32"/>
        <v>(12.39M)</v>
      </c>
    </row>
    <row r="313" spans="1:14" x14ac:dyDescent="0.3">
      <c r="A313" s="1">
        <v>1</v>
      </c>
      <c r="B313" t="s">
        <v>639</v>
      </c>
      <c r="C313" t="s">
        <v>5306</v>
      </c>
      <c r="D313" t="s">
        <v>5307</v>
      </c>
      <c r="E313" t="s">
        <v>5308</v>
      </c>
      <c r="F313" t="s">
        <v>5309</v>
      </c>
      <c r="G313" t="s">
        <v>5310</v>
      </c>
      <c r="I313" t="str">
        <f t="shared" si="27"/>
        <v>N/A</v>
      </c>
      <c r="J313" t="str">
        <f t="shared" si="28"/>
        <v>(7.67M)</v>
      </c>
      <c r="K313" t="str">
        <f t="shared" si="29"/>
        <v>(8.12M)</v>
      </c>
      <c r="L313" t="str">
        <f t="shared" si="30"/>
        <v>(8.09M)</v>
      </c>
      <c r="M313" t="str">
        <f t="shared" si="31"/>
        <v>(9.79M)</v>
      </c>
      <c r="N313" t="str">
        <f t="shared" si="32"/>
        <v>(12.39M)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5311</v>
      </c>
      <c r="E315" t="s">
        <v>5312</v>
      </c>
      <c r="F315" t="s">
        <v>5313</v>
      </c>
      <c r="G315" t="s">
        <v>5314</v>
      </c>
      <c r="I315" t="str">
        <f t="shared" si="27"/>
        <v>N/A</v>
      </c>
      <c r="J315" t="str">
        <f t="shared" si="28"/>
        <v>N/A</v>
      </c>
      <c r="K315">
        <f t="shared" si="29"/>
        <v>-5.9200000000000003E-2</v>
      </c>
      <c r="L315">
        <f t="shared" si="30"/>
        <v>4.4000000000000003E-3</v>
      </c>
      <c r="M315">
        <f t="shared" si="31"/>
        <v>-0.21030000000000001</v>
      </c>
      <c r="N315">
        <f t="shared" si="32"/>
        <v>-0.2666</v>
      </c>
    </row>
    <row r="316" spans="1:14" x14ac:dyDescent="0.3">
      <c r="A316" s="1">
        <v>4</v>
      </c>
      <c r="B316" t="s">
        <v>2311</v>
      </c>
      <c r="C316" t="s">
        <v>264</v>
      </c>
      <c r="D316" t="s">
        <v>5315</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29380000</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5316</v>
      </c>
      <c r="D317" t="s">
        <v>264</v>
      </c>
      <c r="E317" t="s">
        <v>5317</v>
      </c>
      <c r="F317" t="s">
        <v>2990</v>
      </c>
      <c r="G317" t="s">
        <v>5318</v>
      </c>
      <c r="I317" t="str">
        <f t="shared" si="33"/>
        <v>N/A</v>
      </c>
      <c r="J317">
        <f t="shared" si="34"/>
        <v>50540000</v>
      </c>
      <c r="K317" t="str">
        <f t="shared" si="35"/>
        <v>N/A</v>
      </c>
      <c r="L317">
        <f t="shared" si="36"/>
        <v>118440000</v>
      </c>
      <c r="M317">
        <f t="shared" si="37"/>
        <v>71830000</v>
      </c>
      <c r="N317">
        <f t="shared" si="38"/>
        <v>103030000</v>
      </c>
    </row>
    <row r="318" spans="1:14" x14ac:dyDescent="0.3">
      <c r="A318" s="1">
        <v>6</v>
      </c>
      <c r="B318" t="s">
        <v>645</v>
      </c>
      <c r="C318" t="s">
        <v>5319</v>
      </c>
      <c r="D318" t="s">
        <v>5320</v>
      </c>
      <c r="E318" t="s">
        <v>5321</v>
      </c>
      <c r="F318" t="s">
        <v>5322</v>
      </c>
      <c r="G318" t="s">
        <v>5323</v>
      </c>
      <c r="I318" t="str">
        <f t="shared" si="33"/>
        <v>N/A</v>
      </c>
      <c r="J318" t="str">
        <f t="shared" si="34"/>
        <v>(2.31M)</v>
      </c>
      <c r="K318" t="str">
        <f t="shared" si="35"/>
        <v>(2.16M)</v>
      </c>
      <c r="L318" t="str">
        <f t="shared" si="36"/>
        <v>(7.15M)</v>
      </c>
      <c r="M318" t="str">
        <f t="shared" si="37"/>
        <v>141000</v>
      </c>
      <c r="N318" t="str">
        <f t="shared" si="38"/>
        <v>894000</v>
      </c>
    </row>
    <row r="319" spans="1:14" x14ac:dyDescent="0.3">
      <c r="A319" s="1">
        <v>7</v>
      </c>
      <c r="B319" t="s">
        <v>651</v>
      </c>
      <c r="C319" t="s">
        <v>5319</v>
      </c>
      <c r="D319" t="s">
        <v>4019</v>
      </c>
      <c r="E319" t="s">
        <v>5324</v>
      </c>
      <c r="F319" t="s">
        <v>264</v>
      </c>
      <c r="G319" t="s">
        <v>264</v>
      </c>
      <c r="I319" t="str">
        <f t="shared" si="33"/>
        <v>N/A</v>
      </c>
      <c r="J319" t="str">
        <f t="shared" si="34"/>
        <v>(2.31M)</v>
      </c>
      <c r="K319" t="str">
        <f t="shared" si="35"/>
        <v>(2.46M)</v>
      </c>
      <c r="L319" t="str">
        <f t="shared" si="36"/>
        <v>(7.48M)</v>
      </c>
      <c r="M319" t="str">
        <f t="shared" si="37"/>
        <v>N/A</v>
      </c>
      <c r="N319" t="str">
        <f t="shared" si="38"/>
        <v>N/A</v>
      </c>
    </row>
    <row r="320" spans="1:14" x14ac:dyDescent="0.3">
      <c r="A320" s="1">
        <v>8</v>
      </c>
      <c r="B320" t="s">
        <v>653</v>
      </c>
      <c r="C320" t="s">
        <v>264</v>
      </c>
      <c r="D320" t="s">
        <v>5325</v>
      </c>
      <c r="E320" t="s">
        <v>5326</v>
      </c>
      <c r="F320" t="s">
        <v>5322</v>
      </c>
      <c r="G320" t="s">
        <v>5323</v>
      </c>
      <c r="I320" t="str">
        <f t="shared" si="33"/>
        <v>N/A</v>
      </c>
      <c r="J320" t="str">
        <f t="shared" si="34"/>
        <v>N/A</v>
      </c>
      <c r="K320" t="str">
        <f t="shared" si="35"/>
        <v>300000</v>
      </c>
      <c r="L320" t="str">
        <f t="shared" si="36"/>
        <v>328000</v>
      </c>
      <c r="M320" t="str">
        <f t="shared" si="37"/>
        <v>141000</v>
      </c>
      <c r="N320" t="str">
        <f t="shared" si="38"/>
        <v>894000</v>
      </c>
    </row>
    <row r="321" spans="1:14" x14ac:dyDescent="0.3">
      <c r="A321" s="1">
        <v>9</v>
      </c>
      <c r="B321" t="s">
        <v>655</v>
      </c>
      <c r="C321" t="s">
        <v>264</v>
      </c>
      <c r="D321" t="s">
        <v>264</v>
      </c>
      <c r="E321" t="s">
        <v>264</v>
      </c>
      <c r="F321" t="s">
        <v>5327</v>
      </c>
      <c r="G321" t="s">
        <v>264</v>
      </c>
      <c r="I321" t="str">
        <f t="shared" si="33"/>
        <v>N/A</v>
      </c>
      <c r="J321" t="str">
        <f t="shared" si="34"/>
        <v>N/A</v>
      </c>
      <c r="K321" t="str">
        <f t="shared" si="35"/>
        <v>N/A</v>
      </c>
      <c r="L321" t="str">
        <f t="shared" si="36"/>
        <v>N/A</v>
      </c>
      <c r="M321" t="str">
        <f t="shared" si="37"/>
        <v>(612,000)</v>
      </c>
      <c r="N321" t="str">
        <f t="shared" si="38"/>
        <v>N/A</v>
      </c>
    </row>
    <row r="322" spans="1:14" x14ac:dyDescent="0.3">
      <c r="A322" s="1">
        <v>10</v>
      </c>
      <c r="B322" t="s">
        <v>657</v>
      </c>
      <c r="C322" t="s">
        <v>5328</v>
      </c>
      <c r="D322" t="s">
        <v>5329</v>
      </c>
      <c r="E322" t="s">
        <v>5330</v>
      </c>
      <c r="F322" t="s">
        <v>5331</v>
      </c>
      <c r="G322" t="s">
        <v>5332</v>
      </c>
      <c r="I322" t="str">
        <f t="shared" si="33"/>
        <v>N/A</v>
      </c>
      <c r="J322" t="str">
        <f t="shared" si="34"/>
        <v>(96.07M)</v>
      </c>
      <c r="K322">
        <f t="shared" si="35"/>
        <v>169910000</v>
      </c>
      <c r="L322">
        <f t="shared" si="36"/>
        <v>46880000</v>
      </c>
      <c r="M322" t="str">
        <f t="shared" si="37"/>
        <v>(4.68M)</v>
      </c>
      <c r="N322">
        <f t="shared" si="38"/>
        <v>27230000</v>
      </c>
    </row>
    <row r="323" spans="1:14" x14ac:dyDescent="0.3">
      <c r="A323" s="1">
        <v>11</v>
      </c>
      <c r="B323" t="s">
        <v>663</v>
      </c>
      <c r="C323" t="s">
        <v>5333</v>
      </c>
      <c r="D323" t="s">
        <v>264</v>
      </c>
      <c r="E323" t="s">
        <v>264</v>
      </c>
      <c r="F323" t="s">
        <v>264</v>
      </c>
      <c r="G323" t="s">
        <v>264</v>
      </c>
      <c r="I323" t="str">
        <f t="shared" si="33"/>
        <v>N/A</v>
      </c>
      <c r="J323" t="str">
        <f t="shared" si="34"/>
        <v>(17.2M)</v>
      </c>
      <c r="K323" t="str">
        <f t="shared" si="35"/>
        <v>N/A</v>
      </c>
      <c r="L323" t="str">
        <f t="shared" si="36"/>
        <v>N/A</v>
      </c>
      <c r="M323" t="str">
        <f t="shared" si="37"/>
        <v>N/A</v>
      </c>
      <c r="N323" t="str">
        <f t="shared" si="38"/>
        <v>N/A</v>
      </c>
    </row>
    <row r="324" spans="1:14" x14ac:dyDescent="0.3">
      <c r="A324" s="1">
        <v>12</v>
      </c>
      <c r="B324" t="s">
        <v>664</v>
      </c>
      <c r="C324" t="s">
        <v>5334</v>
      </c>
      <c r="D324" t="s">
        <v>5329</v>
      </c>
      <c r="E324" t="s">
        <v>5330</v>
      </c>
      <c r="F324" t="s">
        <v>5331</v>
      </c>
      <c r="G324" t="s">
        <v>5332</v>
      </c>
      <c r="I324" t="str">
        <f t="shared" si="33"/>
        <v>N/A</v>
      </c>
      <c r="J324" t="str">
        <f t="shared" si="34"/>
        <v>(78.87M)</v>
      </c>
      <c r="K324">
        <f t="shared" si="35"/>
        <v>169910000</v>
      </c>
      <c r="L324">
        <f t="shared" si="36"/>
        <v>46880000</v>
      </c>
      <c r="M324" t="str">
        <f t="shared" si="37"/>
        <v>(4.68M)</v>
      </c>
      <c r="N324">
        <f t="shared" si="38"/>
        <v>27230000</v>
      </c>
    </row>
    <row r="325" spans="1:14" x14ac:dyDescent="0.3">
      <c r="A325" s="1">
        <v>13</v>
      </c>
      <c r="B325" t="s">
        <v>665</v>
      </c>
      <c r="C325" t="s">
        <v>5335</v>
      </c>
      <c r="D325" t="s">
        <v>5336</v>
      </c>
      <c r="E325" t="s">
        <v>5337</v>
      </c>
      <c r="F325" t="s">
        <v>5338</v>
      </c>
      <c r="G325" t="s">
        <v>5339</v>
      </c>
      <c r="I325" t="str">
        <f t="shared" si="33"/>
        <v>N/A</v>
      </c>
      <c r="J325">
        <f t="shared" si="34"/>
        <v>1590000</v>
      </c>
      <c r="K325">
        <f t="shared" si="35"/>
        <v>170190000</v>
      </c>
      <c r="L325">
        <f t="shared" si="36"/>
        <v>60000000</v>
      </c>
      <c r="M325">
        <f t="shared" si="37"/>
        <v>24460000</v>
      </c>
      <c r="N325">
        <f t="shared" si="38"/>
        <v>77230000</v>
      </c>
    </row>
    <row r="326" spans="1:14" x14ac:dyDescent="0.3">
      <c r="A326" s="1">
        <v>14</v>
      </c>
      <c r="B326" t="s">
        <v>671</v>
      </c>
      <c r="C326" t="s">
        <v>5340</v>
      </c>
      <c r="D326" t="s">
        <v>5341</v>
      </c>
      <c r="E326" t="s">
        <v>5342</v>
      </c>
      <c r="F326" t="s">
        <v>5343</v>
      </c>
      <c r="G326" t="s">
        <v>2969</v>
      </c>
      <c r="I326" t="str">
        <f t="shared" si="33"/>
        <v>N/A</v>
      </c>
      <c r="J326" t="str">
        <f t="shared" si="34"/>
        <v>(80.46M)</v>
      </c>
      <c r="K326" t="str">
        <f t="shared" si="35"/>
        <v>(289,000)</v>
      </c>
      <c r="L326" t="str">
        <f t="shared" si="36"/>
        <v>(13.12M)</v>
      </c>
      <c r="M326" t="str">
        <f t="shared" si="37"/>
        <v>(29.14M)</v>
      </c>
      <c r="N326" t="str">
        <f t="shared" si="38"/>
        <v>(50M)</v>
      </c>
    </row>
    <row r="327" spans="1:14" x14ac:dyDescent="0.3">
      <c r="A327" s="1">
        <v>15</v>
      </c>
      <c r="B327" t="s">
        <v>677</v>
      </c>
      <c r="C327" t="s">
        <v>264</v>
      </c>
      <c r="D327" t="s">
        <v>264</v>
      </c>
      <c r="E327" t="s">
        <v>264</v>
      </c>
      <c r="F327" t="s">
        <v>264</v>
      </c>
      <c r="G327" t="s">
        <v>264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5344</v>
      </c>
      <c r="D330" t="s">
        <v>5345</v>
      </c>
      <c r="E330" t="s">
        <v>5346</v>
      </c>
      <c r="F330" t="s">
        <v>5347</v>
      </c>
      <c r="G330" t="s">
        <v>5348</v>
      </c>
      <c r="I330" t="str">
        <f t="shared" si="33"/>
        <v>N/A</v>
      </c>
      <c r="J330" t="str">
        <f t="shared" si="34"/>
        <v>(55.5M)</v>
      </c>
      <c r="K330">
        <f t="shared" si="35"/>
        <v>130240000.00000001</v>
      </c>
      <c r="L330">
        <f t="shared" si="36"/>
        <v>150080000</v>
      </c>
      <c r="M330">
        <f t="shared" si="37"/>
        <v>57500000</v>
      </c>
      <c r="N330">
        <f t="shared" si="38"/>
        <v>118750000</v>
      </c>
    </row>
    <row r="331" spans="1:14" x14ac:dyDescent="0.3">
      <c r="A331" s="1">
        <v>19</v>
      </c>
      <c r="B331" t="s">
        <v>689</v>
      </c>
      <c r="C331" t="s">
        <v>264</v>
      </c>
      <c r="D331" t="s">
        <v>5349</v>
      </c>
      <c r="E331" t="s">
        <v>4770</v>
      </c>
      <c r="F331" t="s">
        <v>5350</v>
      </c>
      <c r="G331" t="s">
        <v>5351</v>
      </c>
      <c r="I331" t="str">
        <f t="shared" si="33"/>
        <v>N/A</v>
      </c>
      <c r="J331" t="str">
        <f t="shared" si="34"/>
        <v>N/A</v>
      </c>
      <c r="K331">
        <f t="shared" si="35"/>
        <v>3.3467000000000002</v>
      </c>
      <c r="L331">
        <f t="shared" si="36"/>
        <v>0.15230000000000002</v>
      </c>
      <c r="M331">
        <f t="shared" si="37"/>
        <v>-0.6169</v>
      </c>
      <c r="N331">
        <f t="shared" si="38"/>
        <v>1.0653000000000001</v>
      </c>
    </row>
    <row r="332" spans="1:14" x14ac:dyDescent="0.3">
      <c r="A332" s="1">
        <v>20</v>
      </c>
      <c r="B332" t="s">
        <v>2337</v>
      </c>
      <c r="C332" t="s">
        <v>5352</v>
      </c>
      <c r="D332" t="s">
        <v>5353</v>
      </c>
      <c r="E332" t="s">
        <v>5354</v>
      </c>
      <c r="F332" t="s">
        <v>5355</v>
      </c>
      <c r="G332" t="s">
        <v>5356</v>
      </c>
      <c r="I332" t="str">
        <f t="shared" si="33"/>
        <v>N/A</v>
      </c>
      <c r="J332">
        <f t="shared" si="34"/>
        <v>-0.61030000000000006</v>
      </c>
      <c r="K332">
        <f t="shared" si="35"/>
        <v>1.4763999999999999</v>
      </c>
      <c r="L332">
        <f t="shared" si="36"/>
        <v>1.6981000000000002</v>
      </c>
      <c r="M332">
        <f t="shared" si="37"/>
        <v>0.57999999999999996</v>
      </c>
      <c r="N332">
        <f t="shared" si="38"/>
        <v>0.91610000000000003</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696</v>
      </c>
      <c r="E334" t="s">
        <v>264</v>
      </c>
      <c r="F334" t="s">
        <v>696</v>
      </c>
      <c r="G334" t="s">
        <v>696</v>
      </c>
      <c r="I334" t="str">
        <f t="shared" si="33"/>
        <v>N/A</v>
      </c>
      <c r="J334" t="str">
        <f t="shared" si="34"/>
        <v>0</v>
      </c>
      <c r="K334" t="str">
        <f t="shared" si="35"/>
        <v>0</v>
      </c>
      <c r="L334" t="str">
        <f t="shared" si="36"/>
        <v>N/A</v>
      </c>
      <c r="M334" t="str">
        <f t="shared" si="37"/>
        <v>0</v>
      </c>
      <c r="N334" t="str">
        <f t="shared" si="38"/>
        <v>0</v>
      </c>
    </row>
    <row r="335" spans="1:14" x14ac:dyDescent="0.3">
      <c r="A335" s="1">
        <v>23</v>
      </c>
      <c r="B335" t="s">
        <v>697</v>
      </c>
      <c r="C335" t="s">
        <v>5357</v>
      </c>
      <c r="D335" t="s">
        <v>5358</v>
      </c>
      <c r="E335" t="s">
        <v>3941</v>
      </c>
      <c r="F335" t="s">
        <v>5359</v>
      </c>
      <c r="G335" t="s">
        <v>5360</v>
      </c>
      <c r="I335" t="str">
        <f t="shared" si="33"/>
        <v>N/A</v>
      </c>
      <c r="J335">
        <f t="shared" si="34"/>
        <v>18970000</v>
      </c>
      <c r="K335" t="str">
        <f t="shared" si="35"/>
        <v>(6.94M)</v>
      </c>
      <c r="L335">
        <f t="shared" si="36"/>
        <v>9460000</v>
      </c>
      <c r="M335">
        <f t="shared" si="37"/>
        <v>18680000</v>
      </c>
      <c r="N335">
        <f t="shared" si="38"/>
        <v>8220000.0000000009</v>
      </c>
    </row>
    <row r="336" spans="1:14" x14ac:dyDescent="0.3">
      <c r="A336" s="1">
        <v>24</v>
      </c>
      <c r="B336" t="s">
        <v>703</v>
      </c>
      <c r="C336" t="s">
        <v>5361</v>
      </c>
      <c r="D336" t="s">
        <v>5362</v>
      </c>
      <c r="E336" t="s">
        <v>1028</v>
      </c>
      <c r="F336" t="s">
        <v>3237</v>
      </c>
      <c r="G336" t="s">
        <v>5363</v>
      </c>
      <c r="I336" t="str">
        <f t="shared" si="33"/>
        <v>N/A</v>
      </c>
      <c r="J336">
        <f t="shared" si="34"/>
        <v>38930000</v>
      </c>
      <c r="K336">
        <f t="shared" si="35"/>
        <v>28430000</v>
      </c>
      <c r="L336">
        <f t="shared" si="36"/>
        <v>28540000</v>
      </c>
      <c r="M336">
        <f t="shared" si="37"/>
        <v>22280000</v>
      </c>
      <c r="N336">
        <f t="shared" si="38"/>
        <v>53850000</v>
      </c>
    </row>
    <row r="337" spans="1:14" x14ac:dyDescent="0.3">
      <c r="A337" s="1">
        <v>25</v>
      </c>
      <c r="B337" t="s">
        <v>709</v>
      </c>
      <c r="C337" t="s">
        <v>264</v>
      </c>
      <c r="D337" t="s">
        <v>5364</v>
      </c>
      <c r="E337" t="s">
        <v>5365</v>
      </c>
      <c r="F337" t="s">
        <v>5366</v>
      </c>
      <c r="G337" t="s">
        <v>5367</v>
      </c>
      <c r="I337" t="str">
        <f t="shared" si="33"/>
        <v>N/A</v>
      </c>
      <c r="J337" t="str">
        <f t="shared" si="34"/>
        <v>N/A</v>
      </c>
      <c r="K337">
        <f t="shared" si="35"/>
        <v>-0.26960000000000001</v>
      </c>
      <c r="L337">
        <f t="shared" si="36"/>
        <v>3.8E-3</v>
      </c>
      <c r="M337">
        <f t="shared" si="37"/>
        <v>-0.2195</v>
      </c>
      <c r="N337">
        <f t="shared" si="38"/>
        <v>1.4172</v>
      </c>
    </row>
    <row r="338" spans="1:14" x14ac:dyDescent="0.3">
      <c r="A338" s="1">
        <v>26</v>
      </c>
      <c r="B338" t="s">
        <v>714</v>
      </c>
      <c r="C338" t="s">
        <v>264</v>
      </c>
      <c r="D338" t="s">
        <v>264</v>
      </c>
      <c r="E338" t="s">
        <v>264</v>
      </c>
      <c r="F338" t="s">
        <v>264</v>
      </c>
      <c r="G338" t="s">
        <v>5368</v>
      </c>
      <c r="I338" t="str">
        <f t="shared" si="33"/>
        <v>N/A</v>
      </c>
      <c r="J338" t="str">
        <f t="shared" si="34"/>
        <v>N/A</v>
      </c>
      <c r="K338" t="str">
        <f t="shared" si="35"/>
        <v>N/A</v>
      </c>
      <c r="L338" t="str">
        <f t="shared" si="36"/>
        <v>N/A</v>
      </c>
      <c r="M338" t="str">
        <f t="shared" si="37"/>
        <v>N/A</v>
      </c>
      <c r="N338">
        <f t="shared" si="38"/>
        <v>6.0100000000000001E-2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5369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Citizens Holding</v>
      </c>
    </row>
    <row r="2" spans="1:16" x14ac:dyDescent="0.3">
      <c r="B2" t="s">
        <v>2</v>
      </c>
      <c r="C2" t="s">
        <v>5370</v>
      </c>
      <c r="K2" t="str">
        <f>LEFT(C1,FIND("(",C1) - 2)</f>
        <v>Citizens Holding Company</v>
      </c>
    </row>
    <row r="3" spans="1:16" x14ac:dyDescent="0.3">
      <c r="J3">
        <f ca="1">RANDBETWEEN(1,6)</f>
        <v>2</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$25.75, up .98%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$25.75, up .98% after opening up a fraction over yesterday's closing price</v>
      </c>
    </row>
    <row r="5" spans="1:16" x14ac:dyDescent="0.3">
      <c r="J5">
        <f ca="1">RANDBETWEEN(1,2)</f>
        <v>2</v>
      </c>
      <c r="K5" t="str">
        <f>"The one year target estimate for " &amp; D1 &amp; " is " &amp; TEXT(C23,"$####.00")</f>
        <v>The one year target estimate for Citizens Holding is $24.00</v>
      </c>
      <c r="L5" t="str">
        <f>D1 &amp; " is expected to be trading at " &amp; TEXT(C23, "$####.00") &amp; ", based on target estimates"</f>
        <v>Citizens Holding is expected to be trading at $24.00, based on target estimates</v>
      </c>
    </row>
    <row r="6" spans="1:16" x14ac:dyDescent="0.3">
      <c r="K6" t="str">
        <f>" which would be " &amp; IF(OR(LEFT(ABS((C23-C2)/C2*100),1)="8",LEFT(ABS((C23-C2)/C2*100),2)="18"), "an ", "a ")  &amp;TEXT(ABS((C23-C2)/C2),"####.00%")&amp;IF((C23-C2)&gt;0," increase over"," decrease from")&amp;" the current price"</f>
        <v xml:space="preserve"> which would be a 6.80% decrease from the current price</v>
      </c>
    </row>
    <row r="7" spans="1:16" x14ac:dyDescent="0.3">
      <c r="A7" s="1">
        <v>0</v>
      </c>
      <c r="B7" t="s">
        <v>5</v>
      </c>
      <c r="C7" t="s">
        <v>5371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16.67% over last quarter based on the average of 1 analyst estimates (Yahoo Finance)</v>
      </c>
    </row>
    <row r="8" spans="1:16" x14ac:dyDescent="0.3">
      <c r="A8" s="1">
        <v>1</v>
      </c>
      <c r="B8" t="s">
        <v>7</v>
      </c>
      <c r="C8" t="s">
        <v>5370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5372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5373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$0.10 in the 2 months leading up to the earnings report</v>
      </c>
    </row>
    <row r="11" spans="1:16" x14ac:dyDescent="0.3">
      <c r="A11" s="1">
        <v>4</v>
      </c>
      <c r="B11" t="s">
        <v>13</v>
      </c>
      <c r="C11" t="s">
        <v>5374</v>
      </c>
      <c r="K11" t="str">
        <f>IF(B145="Interest Income",U42, K42)</f>
        <v>Citizens Holding has managed to increase trust income, commissions &amp; fees, commission &amp; fee income, and retained earnings each year since 2012</v>
      </c>
    </row>
    <row r="12" spans="1:16" x14ac:dyDescent="0.3">
      <c r="A12" s="1">
        <v>5</v>
      </c>
      <c r="B12" t="s">
        <v>15</v>
      </c>
      <c r="C12" t="s">
        <v>5375</v>
      </c>
      <c r="D12" t="str">
        <f>LEFT(C12,FIND("-",C12)-2)</f>
        <v>21.21</v>
      </c>
      <c r="E12" t="str">
        <f>TRIM(RIGHT(C12,FIND("-",C12)-1))</f>
        <v>26.61</v>
      </c>
      <c r="K12" t="str">
        <f ca="1">D78</f>
        <v>There are some indications that Citizens Holding may be overvalued. The company has a higher trailing p/e, and forward p/e than the comparable average</v>
      </c>
    </row>
    <row r="13" spans="1:16" x14ac:dyDescent="0.3">
      <c r="A13" s="1">
        <v>6</v>
      </c>
      <c r="B13" t="s">
        <v>17</v>
      </c>
      <c r="C13" t="s">
        <v>5376</v>
      </c>
      <c r="K13" t="str">
        <f ca="1">D89</f>
        <v>There are some indications that Citizens Holding may be undervalued. The company has a lower price/sales, price/book than the comparable average</v>
      </c>
    </row>
    <row r="14" spans="1:16" x14ac:dyDescent="0.3">
      <c r="A14" s="1">
        <v>7</v>
      </c>
      <c r="B14" t="s">
        <v>19</v>
      </c>
      <c r="C14" t="s">
        <v>5377</v>
      </c>
    </row>
    <row r="16" spans="1:16" x14ac:dyDescent="0.3">
      <c r="A16" s="1">
        <v>0</v>
      </c>
      <c r="B16" t="s">
        <v>21</v>
      </c>
      <c r="C16" t="s">
        <v>5378</v>
      </c>
    </row>
    <row r="17" spans="1:23" x14ac:dyDescent="0.3">
      <c r="A17" s="1">
        <v>1</v>
      </c>
      <c r="B17" t="s">
        <v>23</v>
      </c>
      <c r="C17" t="s">
        <v>5379</v>
      </c>
      <c r="K17" t="str">
        <f ca="1">K2 &amp; IF(J3=1, K3,IF(J3=2,L3,IF(J3=3,M3,IF(J3=4,N3,IF(J3=5,O3,IF(J3=6,P3)))))) &amp; ". " &amp; IF(J4=1,K4,IF(J4=2,L4)) &amp; ". " &amp; IF(J5=1,K5,IF(J5=2,L5)) &amp; K6 &amp; ". " &amp; K7 &amp; ". " &amp; K8 &amp; ". " &amp; K9 &amp; "."</f>
        <v>Citizens Holding Company is slated to report earnings between Jul 24, 2017 and Jul 28, 2017. The current stock price is $25.75, up .98% after opening up a fraction over yesterday's closing price. Citizens Holding is expected to be trading at $24.00, based on target estimates which would be a 6.80% decrease from the current price. Earnings are expected to increase by 16.67% over last quarter based on the average of 1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5380</v>
      </c>
    </row>
    <row r="19" spans="1:23" x14ac:dyDescent="0.3">
      <c r="A19" s="1">
        <v>3</v>
      </c>
      <c r="B19" t="s">
        <v>27</v>
      </c>
      <c r="C19" t="s">
        <v>5381</v>
      </c>
    </row>
    <row r="20" spans="1:23" x14ac:dyDescent="0.3">
      <c r="A20" s="1">
        <v>4</v>
      </c>
      <c r="B20" t="s">
        <v>29</v>
      </c>
      <c r="C20" t="s">
        <v>771</v>
      </c>
    </row>
    <row r="21" spans="1:23" x14ac:dyDescent="0.3">
      <c r="A21" s="1">
        <v>5</v>
      </c>
      <c r="B21" t="s">
        <v>31</v>
      </c>
      <c r="C21" t="s">
        <v>5382</v>
      </c>
    </row>
    <row r="22" spans="1:23" x14ac:dyDescent="0.3">
      <c r="A22" s="1">
        <v>6</v>
      </c>
      <c r="B22" t="s">
        <v>33</v>
      </c>
      <c r="C22" t="s">
        <v>3585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5383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1</v>
      </c>
      <c r="D27">
        <v>1</v>
      </c>
      <c r="E27">
        <v>1</v>
      </c>
      <c r="F27">
        <v>1</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43</v>
      </c>
      <c r="C28">
        <v>0.3</v>
      </c>
      <c r="D28">
        <v>0.35</v>
      </c>
      <c r="E28">
        <v>1.3</v>
      </c>
      <c r="F28">
        <v>1.4</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44</v>
      </c>
      <c r="C29">
        <v>0.3</v>
      </c>
      <c r="D29">
        <v>0.35</v>
      </c>
      <c r="E29">
        <v>1.3</v>
      </c>
      <c r="F29">
        <v>1.4</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45</v>
      </c>
      <c r="C30">
        <v>0.3</v>
      </c>
      <c r="D30">
        <v>0.35</v>
      </c>
      <c r="E30">
        <v>1.3</v>
      </c>
      <c r="F30">
        <v>1.4</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46</v>
      </c>
      <c r="C31">
        <v>0.36</v>
      </c>
      <c r="D31">
        <v>0.36</v>
      </c>
      <c r="E31">
        <v>1.38</v>
      </c>
      <c r="F31">
        <v>1.3</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0</v>
      </c>
      <c r="U32" t="str">
        <f>IF(I209="pos_trend",B209,"")</f>
        <v/>
      </c>
      <c r="V32" t="str">
        <f t="shared" si="1"/>
        <v/>
      </c>
      <c r="W32" t="str">
        <f t="shared" si="3"/>
        <v>, trust income, commissions &amp; fees, commission &amp; fee income</v>
      </c>
    </row>
    <row r="33" spans="1:23" x14ac:dyDescent="0.3">
      <c r="B33" s="1" t="s">
        <v>47</v>
      </c>
      <c r="C33" s="1" t="s">
        <v>38</v>
      </c>
      <c r="D33" s="1" t="s">
        <v>39</v>
      </c>
      <c r="E33" s="1" t="s">
        <v>40</v>
      </c>
      <c r="F33" s="1" t="s">
        <v>41</v>
      </c>
      <c r="J33">
        <f>IF(K33 &lt;&gt; "",12, 0)</f>
        <v>0</v>
      </c>
      <c r="K33" t="str">
        <f>IF(I195="pos_trend",B195,"")</f>
        <v/>
      </c>
      <c r="L33" t="str">
        <f t="shared" si="0"/>
        <v/>
      </c>
      <c r="M33" t="str">
        <f t="shared" si="2"/>
        <v>, commission &amp; fee income</v>
      </c>
      <c r="T33">
        <f>IF(U33 &lt;&gt; "",12, 0)</f>
        <v>0</v>
      </c>
      <c r="U33" t="str">
        <f>IF(I231="pos_trend",B231,"")</f>
        <v/>
      </c>
      <c r="V33" t="str">
        <f t="shared" si="1"/>
        <v/>
      </c>
      <c r="W33" t="str">
        <f t="shared" si="3"/>
        <v>, trust income, commissions &amp; fees, commission &amp; fee income</v>
      </c>
    </row>
    <row r="34" spans="1:23" x14ac:dyDescent="0.3">
      <c r="A34" s="1">
        <v>0</v>
      </c>
      <c r="B34" t="s">
        <v>42</v>
      </c>
      <c r="C34" t="s">
        <v>776</v>
      </c>
      <c r="D34" t="s">
        <v>776</v>
      </c>
      <c r="E34" t="s">
        <v>776</v>
      </c>
      <c r="F34" t="s">
        <v>776</v>
      </c>
      <c r="J34">
        <f>IF(K34 &lt;&gt; "",13, 0)</f>
        <v>0</v>
      </c>
      <c r="K34" t="str">
        <f>IF(I196="pos_trend",B196,"")</f>
        <v/>
      </c>
      <c r="L34" t="str">
        <f t="shared" si="0"/>
        <v/>
      </c>
      <c r="M34" t="str">
        <f t="shared" si="2"/>
        <v>, commission &amp; fee income</v>
      </c>
      <c r="T34">
        <f>IF(U34 &lt;&gt; "",13, 0)</f>
        <v>0</v>
      </c>
      <c r="U34" t="str">
        <f>IF(I251="pos_trend",B251,"")</f>
        <v/>
      </c>
      <c r="V34" t="str">
        <f t="shared" si="1"/>
        <v/>
      </c>
      <c r="W34" t="str">
        <f t="shared" si="3"/>
        <v>, trust income, commissions &amp; fees, commission &amp; fee income</v>
      </c>
    </row>
    <row r="35" spans="1:23" x14ac:dyDescent="0.3">
      <c r="A35" s="1">
        <v>1</v>
      </c>
      <c r="B35" t="s">
        <v>43</v>
      </c>
      <c r="C35" t="s">
        <v>5384</v>
      </c>
      <c r="D35" t="s">
        <v>5385</v>
      </c>
      <c r="E35" t="s">
        <v>5386</v>
      </c>
      <c r="F35" t="s">
        <v>4831</v>
      </c>
      <c r="J35">
        <f>IF(K35 &lt;&gt; "",14, 0)</f>
        <v>0</v>
      </c>
      <c r="K35" t="str">
        <f>IF(I201="pos_trend",B201,"")</f>
        <v/>
      </c>
      <c r="L35" t="str">
        <f t="shared" si="0"/>
        <v/>
      </c>
      <c r="M35" t="str">
        <f t="shared" si="2"/>
        <v>, commission &amp; fee income</v>
      </c>
      <c r="T35">
        <f>IF(U35 &lt;&gt; "",14, 0)</f>
        <v>14</v>
      </c>
      <c r="U35" t="str">
        <f>IF(I279="pos_trend",B279,"")</f>
        <v>Retained Earnings</v>
      </c>
      <c r="V35" t="str">
        <f t="shared" si="1"/>
        <v>retained earnings</v>
      </c>
      <c r="W35" t="str">
        <f t="shared" si="3"/>
        <v>, trust income, commissions &amp; fees, commission &amp; fee income, retained earnings</v>
      </c>
    </row>
    <row r="36" spans="1:23" x14ac:dyDescent="0.3">
      <c r="A36" s="1">
        <v>2</v>
      </c>
      <c r="B36" t="s">
        <v>44</v>
      </c>
      <c r="C36" t="s">
        <v>5384</v>
      </c>
      <c r="D36" t="s">
        <v>5385</v>
      </c>
      <c r="E36" t="s">
        <v>5386</v>
      </c>
      <c r="F36" t="s">
        <v>4831</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retained earnings</v>
      </c>
    </row>
    <row r="37" spans="1:23" x14ac:dyDescent="0.3">
      <c r="A37" s="1">
        <v>3</v>
      </c>
      <c r="B37" t="s">
        <v>45</v>
      </c>
      <c r="C37" t="s">
        <v>5384</v>
      </c>
      <c r="D37" t="s">
        <v>5385</v>
      </c>
      <c r="E37" t="s">
        <v>5386</v>
      </c>
      <c r="F37" t="s">
        <v>4831</v>
      </c>
      <c r="J37">
        <f>IF(K37 &lt;&gt; "",16, 0)</f>
        <v>0</v>
      </c>
      <c r="K37" t="str">
        <f>IF(I203="pos_trend",B203,"")</f>
        <v/>
      </c>
      <c r="L37" t="str">
        <f t="shared" si="0"/>
        <v/>
      </c>
      <c r="M37" t="str">
        <f t="shared" si="2"/>
        <v>, commission &amp; fee income</v>
      </c>
      <c r="T37">
        <f>IF(U37 &lt;&gt; "",16, 0)</f>
        <v>0</v>
      </c>
      <c r="U37" t="str">
        <f>IF(I235="pos_trend",B235,"")</f>
        <v/>
      </c>
      <c r="V37" t="str">
        <f t="shared" si="1"/>
        <v/>
      </c>
      <c r="W37" t="str">
        <f t="shared" si="3"/>
        <v>, trust income, commissions &amp; fees, commission &amp; fee income, retained earnings</v>
      </c>
    </row>
    <row r="38" spans="1:23" x14ac:dyDescent="0.3">
      <c r="A38" s="1">
        <v>4</v>
      </c>
      <c r="B38" t="s">
        <v>61</v>
      </c>
      <c r="C38" t="s">
        <v>5387</v>
      </c>
      <c r="D38" t="s">
        <v>5388</v>
      </c>
      <c r="E38" t="s">
        <v>5389</v>
      </c>
      <c r="F38" t="s">
        <v>5386</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retained earnings</v>
      </c>
    </row>
    <row r="39" spans="1:23" x14ac:dyDescent="0.3">
      <c r="A39" s="1">
        <v>5</v>
      </c>
      <c r="B39" t="s">
        <v>65</v>
      </c>
      <c r="C39" t="s">
        <v>5390</v>
      </c>
      <c r="D39" t="s">
        <v>5391</v>
      </c>
      <c r="E39" t="s">
        <v>5392</v>
      </c>
      <c r="F39" t="s">
        <v>5393</v>
      </c>
      <c r="K39" t="str">
        <f>IF(I352="pos_trend",B352,"")</f>
        <v/>
      </c>
      <c r="M39" t="str">
        <f t="shared" si="2"/>
        <v>, commission &amp; fee income</v>
      </c>
      <c r="W39" t="str">
        <f t="shared" si="3"/>
        <v>, trust income, commissions &amp; fees, commission &amp; fee income, retained earnings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14</v>
      </c>
      <c r="U40" t="str">
        <f>VLOOKUP(T40,T22:U39,2,FALSE)</f>
        <v>Retained Earnings</v>
      </c>
      <c r="W40" t="str">
        <f>IF(IFERROR(FIND(",",W39),TRUE)=TRUE,W39,IF(NOT(EXACT(U40,UPPER(U40))),SUBSTITUTE(W39,LOWER(U40),"and "&amp;LOWER(U40)),SUBSTITUTE(W39,U40,"and "&amp;U40)))</f>
        <v>, trust income, commissions &amp; fees, commission &amp; fee income, and retained earnings</v>
      </c>
    </row>
    <row r="41" spans="1:23" x14ac:dyDescent="0.3">
      <c r="B41" s="1" t="s">
        <v>70</v>
      </c>
      <c r="C41" s="1" t="s">
        <v>71</v>
      </c>
      <c r="D41" s="1" t="s">
        <v>72</v>
      </c>
      <c r="E41" s="1" t="s">
        <v>73</v>
      </c>
      <c r="F41" s="1" t="s">
        <v>74</v>
      </c>
    </row>
    <row r="42" spans="1:23" x14ac:dyDescent="0.3">
      <c r="A42" s="1">
        <v>0</v>
      </c>
      <c r="B42" t="s">
        <v>75</v>
      </c>
      <c r="C42">
        <v>0.36</v>
      </c>
      <c r="D42">
        <v>0.36</v>
      </c>
      <c r="E42" t="s">
        <v>76</v>
      </c>
      <c r="F42" t="s">
        <v>5394</v>
      </c>
      <c r="K42" t="str">
        <f>SUBSTITUTE(IF(M40&lt;&gt;"", D1 &amp; " has managed to increase " &amp; M40 &amp; " each year since " &amp; C144, "No positive trends")," , "," ")</f>
        <v>Citizens Holding has managed to increase and commission &amp; fee income each year since 2012</v>
      </c>
      <c r="U42" t="str">
        <f>SUBSTITUTE(IF(W40&lt;&gt;"", D1 &amp; " has managed to increase " &amp; W40 &amp; " each year since " &amp; C144, "No positive trends")," , "," ")</f>
        <v>Citizens Holding has managed to increase trust income, commissions &amp; fees, commission &amp; fee income, and retained earnings each year since 2012</v>
      </c>
    </row>
    <row r="43" spans="1:23" x14ac:dyDescent="0.3">
      <c r="A43" s="1">
        <v>1</v>
      </c>
      <c r="B43" t="s">
        <v>79</v>
      </c>
      <c r="C43">
        <v>0.36</v>
      </c>
      <c r="D43">
        <v>0.36</v>
      </c>
      <c r="E43" t="s">
        <v>4090</v>
      </c>
      <c r="F43" t="s">
        <v>4088</v>
      </c>
    </row>
    <row r="44" spans="1:23" x14ac:dyDescent="0.3">
      <c r="A44" s="1">
        <v>2</v>
      </c>
      <c r="B44" t="s">
        <v>84</v>
      </c>
      <c r="E44" t="s">
        <v>5395</v>
      </c>
      <c r="F44" t="s">
        <v>1297</v>
      </c>
    </row>
    <row r="45" spans="1:23" x14ac:dyDescent="0.3">
      <c r="A45" s="1">
        <v>3</v>
      </c>
      <c r="B45" t="s">
        <v>89</v>
      </c>
      <c r="E45" t="s">
        <v>5396</v>
      </c>
      <c r="F45" t="s">
        <v>5397</v>
      </c>
    </row>
    <row r="47" spans="1:23" x14ac:dyDescent="0.3">
      <c r="B47" s="1" t="s">
        <v>94</v>
      </c>
      <c r="C47" s="1" t="s">
        <v>38</v>
      </c>
      <c r="D47" s="1" t="s">
        <v>39</v>
      </c>
      <c r="E47" s="1" t="s">
        <v>40</v>
      </c>
      <c r="F47" s="1" t="s">
        <v>41</v>
      </c>
    </row>
    <row r="48" spans="1:23" x14ac:dyDescent="0.3">
      <c r="A48" s="1">
        <v>0</v>
      </c>
      <c r="B48" t="s">
        <v>95</v>
      </c>
      <c r="C48">
        <v>0.3</v>
      </c>
      <c r="D48">
        <v>0.35</v>
      </c>
      <c r="E48">
        <v>1.3</v>
      </c>
      <c r="F48">
        <v>1.4</v>
      </c>
    </row>
    <row r="49" spans="1:14" x14ac:dyDescent="0.3">
      <c r="A49" s="1">
        <v>1</v>
      </c>
      <c r="B49" t="s">
        <v>96</v>
      </c>
      <c r="C49">
        <v>0.3</v>
      </c>
      <c r="D49">
        <v>0.35</v>
      </c>
      <c r="E49">
        <v>1.3</v>
      </c>
      <c r="F49">
        <v>1.4</v>
      </c>
    </row>
    <row r="50" spans="1:14" x14ac:dyDescent="0.3">
      <c r="A50" s="1">
        <v>2</v>
      </c>
      <c r="B50" t="s">
        <v>97</v>
      </c>
      <c r="C50">
        <v>0.3</v>
      </c>
      <c r="D50">
        <v>0.35</v>
      </c>
      <c r="E50">
        <v>1.3</v>
      </c>
      <c r="F50">
        <v>1.4</v>
      </c>
    </row>
    <row r="51" spans="1:14" x14ac:dyDescent="0.3">
      <c r="A51" s="1">
        <v>3</v>
      </c>
      <c r="B51" t="s">
        <v>98</v>
      </c>
      <c r="C51">
        <v>0.3</v>
      </c>
      <c r="D51">
        <v>0.35</v>
      </c>
      <c r="E51">
        <v>1.3</v>
      </c>
      <c r="F51">
        <v>1.4</v>
      </c>
    </row>
    <row r="52" spans="1:14" x14ac:dyDescent="0.3">
      <c r="A52" s="1">
        <v>4</v>
      </c>
      <c r="B52" t="s">
        <v>99</v>
      </c>
      <c r="C52">
        <v>0.34</v>
      </c>
      <c r="D52">
        <v>0.37</v>
      </c>
      <c r="E52">
        <v>1.4</v>
      </c>
      <c r="F52">
        <v>1.5</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5398</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CIZN</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5399</v>
      </c>
      <c r="F61">
        <v>0.19</v>
      </c>
      <c r="I61" t="str">
        <f t="shared" si="4"/>
        <v>N/A</v>
      </c>
      <c r="J61">
        <f t="shared" si="5"/>
        <v>-0.16700000000000001</v>
      </c>
      <c r="K61">
        <f t="shared" si="6"/>
        <v>0</v>
      </c>
      <c r="L61">
        <f t="shared" si="7"/>
        <v>0</v>
      </c>
      <c r="M61">
        <f t="shared" si="8"/>
        <v>0.19</v>
      </c>
      <c r="N61">
        <f t="shared" si="9"/>
        <v>0</v>
      </c>
    </row>
    <row r="62" spans="1:14" x14ac:dyDescent="0.3">
      <c r="A62" s="1">
        <v>1</v>
      </c>
      <c r="B62" t="s">
        <v>112</v>
      </c>
      <c r="C62" t="s">
        <v>5400</v>
      </c>
      <c r="F62">
        <v>0.22</v>
      </c>
      <c r="I62" t="str">
        <f t="shared" si="4"/>
        <v>N/A</v>
      </c>
      <c r="J62">
        <f t="shared" si="5"/>
        <v>-2.7999999999999997E-2</v>
      </c>
      <c r="K62">
        <f t="shared" si="6"/>
        <v>0</v>
      </c>
      <c r="L62">
        <f t="shared" si="7"/>
        <v>0</v>
      </c>
      <c r="M62">
        <f t="shared" si="8"/>
        <v>0.22</v>
      </c>
      <c r="N62">
        <f t="shared" si="9"/>
        <v>0</v>
      </c>
    </row>
    <row r="63" spans="1:14" x14ac:dyDescent="0.3">
      <c r="A63" s="1">
        <v>2</v>
      </c>
      <c r="B63" t="s">
        <v>114</v>
      </c>
      <c r="C63" t="s">
        <v>5401</v>
      </c>
      <c r="F63">
        <v>0.08</v>
      </c>
      <c r="I63" t="str">
        <f t="shared" si="4"/>
        <v>N/A</v>
      </c>
      <c r="J63">
        <f t="shared" si="5"/>
        <v>-5.7999999999999996E-2</v>
      </c>
      <c r="K63">
        <f t="shared" si="6"/>
        <v>0</v>
      </c>
      <c r="L63">
        <f t="shared" si="7"/>
        <v>0</v>
      </c>
      <c r="M63">
        <f t="shared" si="8"/>
        <v>0.08</v>
      </c>
      <c r="N63">
        <f t="shared" si="9"/>
        <v>0</v>
      </c>
    </row>
    <row r="64" spans="1:14" x14ac:dyDescent="0.3">
      <c r="A64" s="1">
        <v>3</v>
      </c>
      <c r="B64" t="s">
        <v>116</v>
      </c>
      <c r="C64" t="s">
        <v>5402</v>
      </c>
      <c r="F64">
        <v>0.12</v>
      </c>
      <c r="I64" t="str">
        <f t="shared" si="4"/>
        <v>N/A</v>
      </c>
      <c r="J64">
        <f t="shared" si="5"/>
        <v>7.6999999999999999E-2</v>
      </c>
      <c r="K64">
        <f t="shared" si="6"/>
        <v>0</v>
      </c>
      <c r="L64">
        <f t="shared" si="7"/>
        <v>0</v>
      </c>
      <c r="M64">
        <f t="shared" si="8"/>
        <v>0.12</v>
      </c>
      <c r="N64">
        <f t="shared" si="9"/>
        <v>0</v>
      </c>
    </row>
    <row r="65" spans="1:14" x14ac:dyDescent="0.3">
      <c r="A65" s="1">
        <v>4</v>
      </c>
      <c r="B65" t="s">
        <v>118</v>
      </c>
      <c r="F65">
        <v>0.08</v>
      </c>
      <c r="I65" t="str">
        <f t="shared" si="4"/>
        <v>N/A</v>
      </c>
      <c r="J65">
        <f t="shared" si="5"/>
        <v>0</v>
      </c>
      <c r="K65">
        <f t="shared" si="6"/>
        <v>0</v>
      </c>
      <c r="L65">
        <f t="shared" si="7"/>
        <v>0</v>
      </c>
      <c r="M65">
        <f t="shared" si="8"/>
        <v>0.08</v>
      </c>
      <c r="N65">
        <f t="shared" si="9"/>
        <v>0</v>
      </c>
    </row>
    <row r="66" spans="1:14" x14ac:dyDescent="0.3">
      <c r="A66" s="1">
        <v>5</v>
      </c>
      <c r="B66" t="s">
        <v>120</v>
      </c>
      <c r="C66" t="s">
        <v>5403</v>
      </c>
      <c r="I66" t="str">
        <f t="shared" si="4"/>
        <v>N/A</v>
      </c>
      <c r="J66">
        <f t="shared" si="5"/>
        <v>1.21E-2</v>
      </c>
      <c r="K66">
        <f t="shared" si="6"/>
        <v>0</v>
      </c>
      <c r="L66">
        <f t="shared" si="7"/>
        <v>0</v>
      </c>
      <c r="M66">
        <f t="shared" si="8"/>
        <v>0</v>
      </c>
      <c r="N66">
        <f t="shared" si="9"/>
        <v>0</v>
      </c>
    </row>
    <row r="67" spans="1:14" x14ac:dyDescent="0.3">
      <c r="D67" t="s">
        <v>122</v>
      </c>
      <c r="E67" t="str">
        <f>C1</f>
        <v>Citizens Holding Company (CIZN)</v>
      </c>
      <c r="I67" t="str">
        <f t="shared" si="4"/>
        <v>N/A</v>
      </c>
      <c r="J67">
        <f t="shared" si="5"/>
        <v>0</v>
      </c>
      <c r="K67" t="str">
        <f t="shared" si="6"/>
        <v>Comp Average</v>
      </c>
      <c r="L67" t="str">
        <f t="shared" si="7"/>
        <v>Citizens Holding Company (CIZN)</v>
      </c>
      <c r="M67">
        <f t="shared" si="8"/>
        <v>0</v>
      </c>
      <c r="N67">
        <f t="shared" si="9"/>
        <v>0</v>
      </c>
    </row>
    <row r="68" spans="1:14" x14ac:dyDescent="0.3">
      <c r="A68" s="1">
        <v>0</v>
      </c>
      <c r="B68" t="s">
        <v>123</v>
      </c>
      <c r="C68" t="s">
        <v>5378</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below average</v>
      </c>
      <c r="I68" t="str">
        <f t="shared" ca="1" si="4"/>
        <v>N/A</v>
      </c>
      <c r="J68">
        <f t="shared" si="5"/>
        <v>126040000</v>
      </c>
      <c r="K68">
        <f t="shared" ca="1" si="6"/>
        <v>343712500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5380</v>
      </c>
      <c r="D70">
        <f ca="1">AVERAGE(VALUE(INDIRECT("J"&amp;(MATCH(B70,B71:B502,0)+70))),VALUE(INDIRECT("J"&amp;(MATCH(B70,B71:B502,0)+81))),VALUE(INDIRECT("J"&amp;(MATCH(B70,B71:B502,0)+92))),VALUE(INDIRECT("J"&amp;(MATCH(B70,B71:B502,0)+103))))</f>
        <v>17.422499999999999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18.93</v>
      </c>
      <c r="K70">
        <f t="shared" ca="1" si="6"/>
        <v>17.422499999999999</v>
      </c>
      <c r="L70" t="str">
        <f t="shared" ca="1" si="7"/>
        <v>above average</v>
      </c>
      <c r="M70" t="str">
        <f t="shared" ca="1" si="8"/>
        <v>trailing p/e</v>
      </c>
      <c r="N70" t="str">
        <f t="shared" ca="1" si="9"/>
        <v>trailing p/e</v>
      </c>
    </row>
    <row r="71" spans="1:14" x14ac:dyDescent="0.3">
      <c r="A71" s="1">
        <v>3</v>
      </c>
      <c r="B71" t="s">
        <v>128</v>
      </c>
      <c r="C71" t="s">
        <v>5404</v>
      </c>
      <c r="D71">
        <f ca="1">AVERAGE(VALUE(INDIRECT("J"&amp;(MATCH(B71,B72:B503,0)+71))),VALUE(INDIRECT("J"&amp;(MATCH(B71,B72:B503,0)+82))),VALUE(INDIRECT("J"&amp;(MATCH(B71,B72:B503,0)+93))),VALUE(INDIRECT("J"&amp;(MATCH(B71,B72:B503,0)+104))))</f>
        <v>14.777499999999998</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18.39</v>
      </c>
      <c r="K71">
        <f t="shared" ca="1" si="6"/>
        <v>14.777499999999998</v>
      </c>
      <c r="L71" t="str">
        <f t="shared" ca="1" si="7"/>
        <v>above average</v>
      </c>
      <c r="M71" t="str">
        <f t="shared" ca="1" si="8"/>
        <v>forward p/e</v>
      </c>
      <c r="N71" t="str">
        <f t="shared" ca="1" si="9"/>
        <v>trailing p/e, forward p/e</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trailing p/e, forward p/e</v>
      </c>
      <c r="I72" t="str">
        <f t="shared" ca="1" si="4"/>
        <v>N/A</v>
      </c>
      <c r="J72">
        <f t="shared" si="5"/>
        <v>0</v>
      </c>
      <c r="K72">
        <f t="shared" ca="1" si="6"/>
        <v>2.5949999999999998</v>
      </c>
      <c r="L72" t="str">
        <f t="shared" ca="1" si="7"/>
        <v>no data</v>
      </c>
      <c r="M72" t="str">
        <f t="shared" ca="1" si="8"/>
        <v/>
      </c>
      <c r="N72" t="str">
        <f t="shared" ca="1" si="9"/>
        <v>trailing p/e, forward p/e</v>
      </c>
    </row>
    <row r="73" spans="1:14" x14ac:dyDescent="0.3">
      <c r="A73" s="1">
        <v>5</v>
      </c>
      <c r="B73" t="s">
        <v>132</v>
      </c>
      <c r="C73" t="s">
        <v>5405</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trailing p/e, forward p/e</v>
      </c>
      <c r="I73" t="str">
        <f t="shared" ca="1" si="4"/>
        <v>N/A</v>
      </c>
      <c r="J73" t="str">
        <f t="shared" si="5"/>
        <v>3.60</v>
      </c>
      <c r="K73">
        <f t="shared" ca="1" si="6"/>
        <v>5.18</v>
      </c>
      <c r="L73" t="str">
        <f t="shared" ca="1" si="7"/>
        <v>below average</v>
      </c>
      <c r="M73" t="str">
        <f t="shared" ca="1" si="8"/>
        <v/>
      </c>
      <c r="N73" t="str">
        <f t="shared" ca="1" si="9"/>
        <v>trailing p/e, forward p/e</v>
      </c>
    </row>
    <row r="74" spans="1:14" x14ac:dyDescent="0.3">
      <c r="A74" s="1">
        <v>6</v>
      </c>
      <c r="B74" t="s">
        <v>134</v>
      </c>
      <c r="C74" t="s">
        <v>384</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trailing p/e, forward p/e</v>
      </c>
      <c r="I74" t="str">
        <f t="shared" ca="1" si="4"/>
        <v>N/A</v>
      </c>
      <c r="J74" t="str">
        <f t="shared" si="5"/>
        <v>1.43</v>
      </c>
      <c r="K74">
        <f t="shared" ca="1" si="6"/>
        <v>1.6875</v>
      </c>
      <c r="L74" t="str">
        <f t="shared" ca="1" si="7"/>
        <v>below average</v>
      </c>
      <c r="M74" t="str">
        <f t="shared" ca="1" si="8"/>
        <v/>
      </c>
      <c r="N74" t="str">
        <f t="shared" ca="1" si="9"/>
        <v>trailing p/e, forward p/e</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v>
      </c>
      <c r="I75" t="str">
        <f t="shared" ca="1" si="4"/>
        <v>N/A</v>
      </c>
      <c r="J75">
        <f t="shared" si="5"/>
        <v>0</v>
      </c>
      <c r="K75">
        <f t="shared" ca="1" si="6"/>
        <v>0</v>
      </c>
      <c r="L75" t="str">
        <f t="shared" ca="1" si="7"/>
        <v>no data</v>
      </c>
      <c r="M75" t="str">
        <f t="shared" ca="1" si="8"/>
        <v/>
      </c>
      <c r="N75" t="str">
        <f t="shared" ca="1" si="9"/>
        <v>trailing p/e, forward p/e</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v>
      </c>
      <c r="I76" t="str">
        <f t="shared" ca="1" si="4"/>
        <v>N/A</v>
      </c>
      <c r="J76">
        <f t="shared" si="5"/>
        <v>0</v>
      </c>
      <c r="K76">
        <f t="shared" ca="1" si="6"/>
        <v>0</v>
      </c>
      <c r="L76" t="str">
        <f t="shared" ca="1" si="7"/>
        <v>no data</v>
      </c>
      <c r="M76" t="str">
        <f t="shared" ca="1" si="8"/>
        <v/>
      </c>
      <c r="N76" t="str">
        <f t="shared" ca="1" si="9"/>
        <v>trailing p/e, forward p/e</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trailing p/e, and forward p/e</v>
      </c>
      <c r="I77" t="str">
        <f t="shared" ca="1" si="4"/>
        <v>N/A</v>
      </c>
      <c r="J77">
        <f t="shared" si="5"/>
        <v>0</v>
      </c>
      <c r="K77">
        <f t="shared" si="6"/>
        <v>0</v>
      </c>
      <c r="L77">
        <f t="shared" si="7"/>
        <v>0</v>
      </c>
      <c r="M77" t="str">
        <f t="shared" ca="1" si="8"/>
        <v>forward p/e</v>
      </c>
      <c r="N77" t="str">
        <f t="shared" ca="1" si="9"/>
        <v>trailing p/e, and forward p/e</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Citizens Holding may be overvalued. The company has a higher trailing p/e, and forward p/e than the comparable average</v>
      </c>
      <c r="I78" t="str">
        <f t="shared" ca="1" si="4"/>
        <v>N/A</v>
      </c>
      <c r="J78" t="str">
        <f t="shared" si="5"/>
        <v>Dec 31, 2016</v>
      </c>
      <c r="K78" t="str">
        <f t="shared" ca="1" si="6"/>
        <v>There are some indications that Citizens Holding may be overvalued. The company has a higher trailing p/e, and forward p/e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5406</v>
      </c>
      <c r="F81" t="str">
        <f t="shared" ref="F81:F87" ca="1" si="13">IF(E70="below average",LOWER(TRIM(IF(ISNUMBER(VALUE(RIGHT(B70,1))),REPLACE(B70,LEN(B70),1,""),B70))),"")</f>
        <v/>
      </c>
      <c r="G81" t="str">
        <f ca="1">IFERROR(LEFT(F81,FIND("(",F81) - 2),F81)</f>
        <v/>
      </c>
      <c r="I81" t="str">
        <f t="shared" ca="1" si="4"/>
        <v>N/A</v>
      </c>
      <c r="J81">
        <f t="shared" si="5"/>
        <v>0.18989999999999999</v>
      </c>
      <c r="K81">
        <f t="shared" si="6"/>
        <v>0</v>
      </c>
      <c r="L81">
        <f t="shared" si="7"/>
        <v>0</v>
      </c>
      <c r="M81" t="str">
        <f t="shared" ca="1" si="8"/>
        <v/>
      </c>
      <c r="N81" t="str">
        <f t="shared" ca="1" si="9"/>
        <v/>
      </c>
    </row>
    <row r="82" spans="1:14" x14ac:dyDescent="0.3">
      <c r="A82" s="1">
        <v>1</v>
      </c>
      <c r="B82" t="s">
        <v>144</v>
      </c>
      <c r="C82" t="s">
        <v>5407</v>
      </c>
      <c r="F82" t="str">
        <f t="shared" ca="1" si="13"/>
        <v/>
      </c>
      <c r="G82" t="str">
        <f t="shared" ref="G82:G87" ca="1" si="14">IF(F82&lt;&gt;"", G81 &amp; ", " &amp; IFERROR(LEFT(F82,FIND("(",F82) - 2),F82),G81)</f>
        <v/>
      </c>
      <c r="I82" t="str">
        <f t="shared" ca="1" si="4"/>
        <v>N/A</v>
      </c>
      <c r="J82">
        <f t="shared" si="5"/>
        <v>0.23039999999999999</v>
      </c>
      <c r="K82">
        <f t="shared" si="6"/>
        <v>0</v>
      </c>
      <c r="L82">
        <f t="shared" si="7"/>
        <v>0</v>
      </c>
      <c r="M82" t="str">
        <f t="shared" ca="1" si="8"/>
        <v/>
      </c>
      <c r="N82" t="str">
        <f t="shared" ca="1" si="9"/>
        <v/>
      </c>
    </row>
    <row r="83" spans="1:14" x14ac:dyDescent="0.3">
      <c r="F83" t="str">
        <f t="shared" ca="1" si="13"/>
        <v/>
      </c>
      <c r="G83" t="str">
        <f t="shared" ca="1" si="14"/>
        <v/>
      </c>
      <c r="I83" t="str">
        <f t="shared" ca="1" si="4"/>
        <v>N/A</v>
      </c>
      <c r="J83">
        <f t="shared" si="5"/>
        <v>0</v>
      </c>
      <c r="K83">
        <f t="shared" si="6"/>
        <v>0</v>
      </c>
      <c r="L83">
        <f t="shared" si="7"/>
        <v>0</v>
      </c>
      <c r="M83" t="str">
        <f t="shared" ca="1" si="8"/>
        <v/>
      </c>
      <c r="N83" t="str">
        <f t="shared" ca="1" si="9"/>
        <v/>
      </c>
    </row>
    <row r="84" spans="1:14" x14ac:dyDescent="0.3">
      <c r="A84" s="1">
        <v>0</v>
      </c>
      <c r="B84" t="s">
        <v>146</v>
      </c>
      <c r="C84" t="s">
        <v>5408</v>
      </c>
      <c r="F84" t="str">
        <f t="shared" ca="1" si="13"/>
        <v>price/sales (ttm)</v>
      </c>
      <c r="G84" t="str">
        <f t="shared" ca="1" si="14"/>
        <v>, price/sales</v>
      </c>
      <c r="I84" t="str">
        <f t="shared" ca="1" si="4"/>
        <v>N/A</v>
      </c>
      <c r="J84">
        <f t="shared" si="5"/>
        <v>6.5000000000000006E-3</v>
      </c>
      <c r="K84">
        <f t="shared" si="6"/>
        <v>0</v>
      </c>
      <c r="L84">
        <f t="shared" si="7"/>
        <v>0</v>
      </c>
      <c r="M84" t="str">
        <f t="shared" ca="1" si="8"/>
        <v>price/sales (ttm)</v>
      </c>
      <c r="N84" t="str">
        <f t="shared" ca="1" si="9"/>
        <v>, price/sales</v>
      </c>
    </row>
    <row r="85" spans="1:14" x14ac:dyDescent="0.3">
      <c r="A85" s="1">
        <v>1</v>
      </c>
      <c r="B85" t="s">
        <v>148</v>
      </c>
      <c r="C85" t="s">
        <v>5409</v>
      </c>
      <c r="F85" t="str">
        <f t="shared" ca="1" si="13"/>
        <v>price/book (mrq)</v>
      </c>
      <c r="G85" t="str">
        <f t="shared" ca="1" si="14"/>
        <v>, price/sales, price/book</v>
      </c>
      <c r="I85" t="str">
        <f t="shared" ca="1" si="4"/>
        <v>N/A</v>
      </c>
      <c r="J85">
        <f t="shared" si="5"/>
        <v>7.5200000000000003E-2</v>
      </c>
      <c r="K85">
        <f t="shared" si="6"/>
        <v>0</v>
      </c>
      <c r="L85">
        <f t="shared" si="7"/>
        <v>0</v>
      </c>
      <c r="M85" t="str">
        <f t="shared" ca="1" si="8"/>
        <v>price/book (mrq)</v>
      </c>
      <c r="N85" t="str">
        <f t="shared" ca="1" si="9"/>
        <v>, price/sales, price/book</v>
      </c>
    </row>
    <row r="86" spans="1:14" x14ac:dyDescent="0.3">
      <c r="F86" t="str">
        <f t="shared" ca="1" si="13"/>
        <v/>
      </c>
      <c r="G86" t="str">
        <f t="shared" ca="1" si="14"/>
        <v>, price/sales, price/book</v>
      </c>
      <c r="I86" t="str">
        <f t="shared" ca="1" si="4"/>
        <v>N/A</v>
      </c>
      <c r="J86">
        <f t="shared" si="5"/>
        <v>0</v>
      </c>
      <c r="K86">
        <f t="shared" si="6"/>
        <v>0</v>
      </c>
      <c r="L86">
        <f t="shared" si="7"/>
        <v>0</v>
      </c>
      <c r="M86" t="str">
        <f t="shared" ca="1" si="8"/>
        <v/>
      </c>
      <c r="N86" t="str">
        <f t="shared" ca="1" si="9"/>
        <v>, price/sales, price/book</v>
      </c>
    </row>
    <row r="87" spans="1:14" x14ac:dyDescent="0.3">
      <c r="A87" s="1">
        <v>0</v>
      </c>
      <c r="B87" t="s">
        <v>150</v>
      </c>
      <c r="C87" t="s">
        <v>5410</v>
      </c>
      <c r="F87" t="str">
        <f t="shared" ca="1" si="13"/>
        <v/>
      </c>
      <c r="G87" t="str">
        <f t="shared" ca="1" si="14"/>
        <v>, price/sales, price/book</v>
      </c>
      <c r="I87" t="str">
        <f t="shared" ca="1" si="4"/>
        <v>N/A</v>
      </c>
      <c r="J87">
        <f t="shared" si="5"/>
        <v>35010000</v>
      </c>
      <c r="K87">
        <f t="shared" si="6"/>
        <v>0</v>
      </c>
      <c r="L87">
        <f t="shared" si="7"/>
        <v>0</v>
      </c>
      <c r="M87" t="str">
        <f t="shared" ca="1" si="8"/>
        <v/>
      </c>
      <c r="N87" t="str">
        <f t="shared" ca="1" si="9"/>
        <v>, price/sales, price/book</v>
      </c>
    </row>
    <row r="88" spans="1:14" x14ac:dyDescent="0.3">
      <c r="A88" s="1">
        <v>1</v>
      </c>
      <c r="B88" t="s">
        <v>152</v>
      </c>
      <c r="C88" t="s">
        <v>1821</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price/sales, price/book</v>
      </c>
      <c r="I88" t="str">
        <f t="shared" ca="1" si="4"/>
        <v>N/A</v>
      </c>
      <c r="J88" t="str">
        <f t="shared" si="5"/>
        <v>7.19</v>
      </c>
      <c r="K88">
        <f t="shared" si="6"/>
        <v>0</v>
      </c>
      <c r="L88">
        <f t="shared" si="7"/>
        <v>0</v>
      </c>
      <c r="M88" t="str">
        <f t="shared" ca="1" si="8"/>
        <v>price/book</v>
      </c>
      <c r="N88" t="str">
        <f t="shared" ca="1" si="9"/>
        <v>price/sales, price/book</v>
      </c>
    </row>
    <row r="89" spans="1:14" x14ac:dyDescent="0.3">
      <c r="A89" s="1">
        <v>2</v>
      </c>
      <c r="B89" t="s">
        <v>154</v>
      </c>
      <c r="C89" t="s">
        <v>5411</v>
      </c>
      <c r="D89" t="str">
        <f ca="1">IF(COUNTIF(E70:E76,"=below average")&gt;0,"There are some indications that "&amp;D1&amp;" may be undervalued. The company has a lower " &amp; G88 &amp; " than the comparable average", "Inconclusive")</f>
        <v>There are some indications that Citizens Holding may be undervalued. The company has a lower price/sales, price/book than the comparable average</v>
      </c>
      <c r="I89" t="str">
        <f t="shared" ca="1" si="4"/>
        <v>N/A</v>
      </c>
      <c r="J89">
        <f t="shared" si="5"/>
        <v>2.1000000000000001E-2</v>
      </c>
      <c r="K89" t="str">
        <f t="shared" ca="1" si="6"/>
        <v>There are some indications that Citizens Holding may be undervalued. The company has a lower price/sales,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5412</v>
      </c>
      <c r="I92" t="str">
        <f t="shared" si="4"/>
        <v>N/A</v>
      </c>
      <c r="J92">
        <f t="shared" si="5"/>
        <v>6650000</v>
      </c>
      <c r="K92">
        <f t="shared" si="6"/>
        <v>0</v>
      </c>
      <c r="L92">
        <f t="shared" si="7"/>
        <v>0</v>
      </c>
      <c r="M92">
        <f t="shared" si="8"/>
        <v>0</v>
      </c>
      <c r="N92">
        <f t="shared" si="9"/>
        <v>0</v>
      </c>
    </row>
    <row r="93" spans="1:14" x14ac:dyDescent="0.3">
      <c r="A93" s="1">
        <v>6</v>
      </c>
      <c r="B93" t="s">
        <v>162</v>
      </c>
      <c r="C93" t="s">
        <v>5381</v>
      </c>
      <c r="I93" t="str">
        <f t="shared" si="4"/>
        <v>N/A</v>
      </c>
      <c r="J93" t="str">
        <f t="shared" si="5"/>
        <v>1.36</v>
      </c>
      <c r="K93">
        <f t="shared" si="6"/>
        <v>0</v>
      </c>
      <c r="L93">
        <f t="shared" si="7"/>
        <v>0</v>
      </c>
      <c r="M93">
        <f t="shared" si="8"/>
        <v>0</v>
      </c>
      <c r="N93">
        <f t="shared" si="9"/>
        <v>0</v>
      </c>
    </row>
    <row r="94" spans="1:14" x14ac:dyDescent="0.3">
      <c r="A94" s="1">
        <v>7</v>
      </c>
      <c r="B94" t="s">
        <v>163</v>
      </c>
      <c r="C94" t="s">
        <v>5401</v>
      </c>
      <c r="I94" t="str">
        <f t="shared" si="4"/>
        <v>N/A</v>
      </c>
      <c r="J94">
        <f t="shared" si="5"/>
        <v>-5.7999999999999996E-2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5413</v>
      </c>
      <c r="I96" t="str">
        <f t="shared" si="4"/>
        <v>N/A</v>
      </c>
      <c r="J96">
        <f t="shared" si="5"/>
        <v>101420000</v>
      </c>
      <c r="K96">
        <f t="shared" si="6"/>
        <v>0</v>
      </c>
      <c r="L96">
        <f t="shared" si="7"/>
        <v>0</v>
      </c>
      <c r="M96">
        <f t="shared" si="8"/>
        <v>0</v>
      </c>
      <c r="N96">
        <f t="shared" si="9"/>
        <v>0</v>
      </c>
    </row>
    <row r="97" spans="1:14" x14ac:dyDescent="0.3">
      <c r="A97" s="1">
        <v>1</v>
      </c>
      <c r="B97" t="s">
        <v>167</v>
      </c>
      <c r="C97" t="s">
        <v>5414</v>
      </c>
      <c r="I97" t="str">
        <f t="shared" si="4"/>
        <v>N/A</v>
      </c>
      <c r="J97" t="str">
        <f t="shared" si="5"/>
        <v>20.72</v>
      </c>
      <c r="K97">
        <f t="shared" si="6"/>
        <v>0</v>
      </c>
      <c r="L97">
        <f t="shared" si="7"/>
        <v>0</v>
      </c>
      <c r="M97">
        <f t="shared" si="8"/>
        <v>0</v>
      </c>
      <c r="N97">
        <f t="shared" si="9"/>
        <v>0</v>
      </c>
    </row>
    <row r="98" spans="1:14" x14ac:dyDescent="0.3">
      <c r="A98" s="1">
        <v>2</v>
      </c>
      <c r="B98" t="s">
        <v>169</v>
      </c>
      <c r="C98" t="s">
        <v>5415</v>
      </c>
      <c r="I98" t="str">
        <f t="shared" si="4"/>
        <v>N/A</v>
      </c>
      <c r="J98">
        <f t="shared" si="5"/>
        <v>161100000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5416</v>
      </c>
      <c r="I101" t="str">
        <f t="shared" si="4"/>
        <v>N/A</v>
      </c>
      <c r="J101" t="str">
        <f t="shared" si="5"/>
        <v>18.05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5417</v>
      </c>
      <c r="I103" t="str">
        <f t="shared" si="4"/>
        <v>N/A</v>
      </c>
      <c r="J103">
        <f t="shared" si="5"/>
        <v>11640000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5379</v>
      </c>
      <c r="I106" t="str">
        <f t="shared" si="4"/>
        <v>N/A</v>
      </c>
      <c r="J106" t="str">
        <f t="shared" si="5"/>
        <v>-0.34</v>
      </c>
      <c r="K106">
        <f t="shared" si="6"/>
        <v>0</v>
      </c>
      <c r="L106">
        <f t="shared" si="7"/>
        <v>0</v>
      </c>
      <c r="M106">
        <f t="shared" si="8"/>
        <v>0</v>
      </c>
      <c r="N106">
        <f t="shared" si="9"/>
        <v>0</v>
      </c>
    </row>
    <row r="107" spans="1:14" x14ac:dyDescent="0.3">
      <c r="A107" s="1">
        <v>1</v>
      </c>
      <c r="B107" t="s">
        <v>181</v>
      </c>
      <c r="C107" t="s">
        <v>5418</v>
      </c>
      <c r="I107" t="str">
        <f t="shared" si="4"/>
        <v>N/A</v>
      </c>
      <c r="J107">
        <f t="shared" si="5"/>
        <v>8.5099999999999995E-2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5419</v>
      </c>
      <c r="I109" t="str">
        <f t="shared" si="4"/>
        <v>N/A</v>
      </c>
      <c r="J109" t="str">
        <f t="shared" si="5"/>
        <v>26.61</v>
      </c>
      <c r="K109">
        <f t="shared" si="6"/>
        <v>0</v>
      </c>
      <c r="L109">
        <f t="shared" si="7"/>
        <v>0</v>
      </c>
      <c r="M109">
        <f t="shared" si="8"/>
        <v>0</v>
      </c>
      <c r="N109">
        <f t="shared" si="9"/>
        <v>0</v>
      </c>
    </row>
    <row r="110" spans="1:14" x14ac:dyDescent="0.3">
      <c r="A110" s="1">
        <v>4</v>
      </c>
      <c r="B110" t="s">
        <v>187</v>
      </c>
      <c r="C110" t="s">
        <v>5420</v>
      </c>
      <c r="I110" t="str">
        <f t="shared" si="4"/>
        <v>N/A</v>
      </c>
      <c r="J110" t="str">
        <f t="shared" si="5"/>
        <v>21.21</v>
      </c>
      <c r="K110">
        <f t="shared" si="6"/>
        <v>0</v>
      </c>
      <c r="L110">
        <f t="shared" si="7"/>
        <v>0</v>
      </c>
      <c r="M110">
        <f t="shared" si="8"/>
        <v>0</v>
      </c>
      <c r="N110">
        <f t="shared" si="9"/>
        <v>0</v>
      </c>
    </row>
    <row r="111" spans="1:14" x14ac:dyDescent="0.3">
      <c r="A111" s="1">
        <v>5</v>
      </c>
      <c r="B111" t="s">
        <v>189</v>
      </c>
      <c r="C111" t="s">
        <v>5421</v>
      </c>
      <c r="I111" t="str">
        <f t="shared" si="4"/>
        <v>N/A</v>
      </c>
      <c r="J111" t="str">
        <f t="shared" si="5"/>
        <v>24.94</v>
      </c>
      <c r="K111">
        <f t="shared" si="6"/>
        <v>0</v>
      </c>
      <c r="L111">
        <f t="shared" si="7"/>
        <v>0</v>
      </c>
      <c r="M111">
        <f t="shared" si="8"/>
        <v>0</v>
      </c>
      <c r="N111">
        <f t="shared" si="9"/>
        <v>0</v>
      </c>
    </row>
    <row r="112" spans="1:14" x14ac:dyDescent="0.3">
      <c r="A112" s="1">
        <v>6</v>
      </c>
      <c r="B112" t="s">
        <v>191</v>
      </c>
      <c r="C112" t="s">
        <v>5422</v>
      </c>
      <c r="I112" t="str">
        <f t="shared" si="4"/>
        <v>N/A</v>
      </c>
      <c r="J112" t="str">
        <f t="shared" si="5"/>
        <v>24.72</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5377</v>
      </c>
      <c r="I114" t="str">
        <f t="shared" si="4"/>
        <v>N/A</v>
      </c>
      <c r="J114" t="str">
        <f t="shared" si="5"/>
        <v>887</v>
      </c>
      <c r="K114">
        <f t="shared" si="6"/>
        <v>0</v>
      </c>
      <c r="L114">
        <f t="shared" si="7"/>
        <v>0</v>
      </c>
      <c r="M114">
        <f t="shared" si="8"/>
        <v>0</v>
      </c>
      <c r="N114">
        <f t="shared" si="9"/>
        <v>0</v>
      </c>
    </row>
    <row r="115" spans="1:14" x14ac:dyDescent="0.3">
      <c r="A115" s="1">
        <v>1</v>
      </c>
      <c r="B115" t="s">
        <v>195</v>
      </c>
      <c r="C115" t="s">
        <v>5423</v>
      </c>
      <c r="I115" t="str">
        <f t="shared" si="4"/>
        <v>N/A</v>
      </c>
      <c r="J115" t="str">
        <f t="shared" si="5"/>
        <v>537</v>
      </c>
      <c r="K115">
        <f t="shared" si="6"/>
        <v>0</v>
      </c>
      <c r="L115">
        <f t="shared" si="7"/>
        <v>0</v>
      </c>
      <c r="M115">
        <f t="shared" si="8"/>
        <v>0</v>
      </c>
      <c r="N115">
        <f t="shared" si="9"/>
        <v>0</v>
      </c>
    </row>
    <row r="116" spans="1:14" x14ac:dyDescent="0.3">
      <c r="A116" s="1">
        <v>2</v>
      </c>
      <c r="B116" t="s">
        <v>197</v>
      </c>
      <c r="C116" t="s">
        <v>4263</v>
      </c>
      <c r="I116" t="str">
        <f t="shared" si="4"/>
        <v>N/A</v>
      </c>
      <c r="J116">
        <f t="shared" si="5"/>
        <v>4890000</v>
      </c>
      <c r="K116">
        <f t="shared" si="6"/>
        <v>0</v>
      </c>
      <c r="L116">
        <f t="shared" si="7"/>
        <v>0</v>
      </c>
      <c r="M116">
        <f t="shared" si="8"/>
        <v>0</v>
      </c>
      <c r="N116">
        <f t="shared" si="9"/>
        <v>0</v>
      </c>
    </row>
    <row r="117" spans="1:14" x14ac:dyDescent="0.3">
      <c r="A117" s="1">
        <v>3</v>
      </c>
      <c r="B117" t="s">
        <v>199</v>
      </c>
      <c r="C117" t="s">
        <v>5424</v>
      </c>
      <c r="I117" t="str">
        <f t="shared" si="4"/>
        <v>N/A</v>
      </c>
      <c r="J117">
        <f t="shared" si="5"/>
        <v>3950000</v>
      </c>
      <c r="K117">
        <f t="shared" si="6"/>
        <v>0</v>
      </c>
      <c r="L117">
        <f t="shared" si="7"/>
        <v>0</v>
      </c>
      <c r="M117">
        <f t="shared" si="8"/>
        <v>0</v>
      </c>
      <c r="N117">
        <f t="shared" si="9"/>
        <v>0</v>
      </c>
    </row>
    <row r="118" spans="1:14" x14ac:dyDescent="0.3">
      <c r="A118" s="1">
        <v>4</v>
      </c>
      <c r="B118" t="s">
        <v>201</v>
      </c>
      <c r="C118" t="s">
        <v>5425</v>
      </c>
      <c r="I118" t="str">
        <f t="shared" si="4"/>
        <v>N/A</v>
      </c>
      <c r="J118">
        <f t="shared" si="5"/>
        <v>0.215</v>
      </c>
      <c r="K118">
        <f t="shared" si="6"/>
        <v>0</v>
      </c>
      <c r="L118">
        <f t="shared" si="7"/>
        <v>0</v>
      </c>
      <c r="M118">
        <f t="shared" si="8"/>
        <v>0</v>
      </c>
      <c r="N118">
        <f t="shared" si="9"/>
        <v>0</v>
      </c>
    </row>
    <row r="119" spans="1:14" x14ac:dyDescent="0.3">
      <c r="A119" s="1">
        <v>5</v>
      </c>
      <c r="B119" t="s">
        <v>203</v>
      </c>
      <c r="C119" t="s">
        <v>3596</v>
      </c>
      <c r="I119" t="str">
        <f t="shared" si="4"/>
        <v>N/A</v>
      </c>
      <c r="J119">
        <f t="shared" si="5"/>
        <v>6.0999999999999999E-2</v>
      </c>
      <c r="K119">
        <f t="shared" si="6"/>
        <v>0</v>
      </c>
      <c r="L119">
        <f t="shared" si="7"/>
        <v>0</v>
      </c>
      <c r="M119">
        <f t="shared" si="8"/>
        <v>0</v>
      </c>
      <c r="N119">
        <f t="shared" si="9"/>
        <v>0</v>
      </c>
    </row>
    <row r="120" spans="1:14" x14ac:dyDescent="0.3">
      <c r="A120" s="1">
        <v>6</v>
      </c>
      <c r="B120" t="s">
        <v>205</v>
      </c>
      <c r="C120" t="s">
        <v>5426</v>
      </c>
      <c r="I120" t="str">
        <f t="shared" si="4"/>
        <v>N/A</v>
      </c>
      <c r="J120" t="str">
        <f t="shared" si="5"/>
        <v>5.75k</v>
      </c>
      <c r="K120">
        <f t="shared" si="6"/>
        <v>0</v>
      </c>
      <c r="L120">
        <f t="shared" si="7"/>
        <v>0</v>
      </c>
      <c r="M120">
        <f t="shared" si="8"/>
        <v>0</v>
      </c>
      <c r="N120">
        <f t="shared" si="9"/>
        <v>0</v>
      </c>
    </row>
    <row r="121" spans="1:14" x14ac:dyDescent="0.3">
      <c r="A121" s="1">
        <v>7</v>
      </c>
      <c r="B121" t="s">
        <v>207</v>
      </c>
      <c r="C121" t="s">
        <v>5427</v>
      </c>
      <c r="I121" t="str">
        <f t="shared" si="4"/>
        <v>N/A</v>
      </c>
      <c r="J121" t="str">
        <f t="shared" si="5"/>
        <v>6.68</v>
      </c>
      <c r="K121">
        <f t="shared" si="6"/>
        <v>0</v>
      </c>
      <c r="L121">
        <f t="shared" si="7"/>
        <v>0</v>
      </c>
      <c r="M121">
        <f t="shared" si="8"/>
        <v>0</v>
      </c>
      <c r="N121">
        <f t="shared" si="9"/>
        <v>0</v>
      </c>
    </row>
    <row r="122" spans="1:14" x14ac:dyDescent="0.3">
      <c r="A122" s="1">
        <v>8</v>
      </c>
      <c r="B122" t="s">
        <v>209</v>
      </c>
      <c r="C122" t="s">
        <v>5428</v>
      </c>
      <c r="I122" t="str">
        <f t="shared" si="4"/>
        <v>N/A</v>
      </c>
      <c r="J122">
        <f t="shared" si="5"/>
        <v>1.3000000000000002E-3</v>
      </c>
      <c r="K122">
        <f t="shared" si="6"/>
        <v>0</v>
      </c>
      <c r="L122">
        <f t="shared" si="7"/>
        <v>0</v>
      </c>
      <c r="M122">
        <f t="shared" si="8"/>
        <v>0</v>
      </c>
      <c r="N122">
        <f t="shared" si="9"/>
        <v>0</v>
      </c>
    </row>
    <row r="123" spans="1:14" x14ac:dyDescent="0.3">
      <c r="A123" s="1">
        <v>9</v>
      </c>
      <c r="B123" t="s">
        <v>211</v>
      </c>
      <c r="C123" t="s">
        <v>5429</v>
      </c>
      <c r="I123" t="str">
        <f t="shared" si="4"/>
        <v>N/A</v>
      </c>
      <c r="J123" t="str">
        <f t="shared" si="5"/>
        <v>6.04k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5430</v>
      </c>
      <c r="I125" t="str">
        <f t="shared" si="15"/>
        <v>N/A</v>
      </c>
      <c r="J125" t="str">
        <f t="shared" si="16"/>
        <v>0.96</v>
      </c>
      <c r="K125">
        <f t="shared" si="17"/>
        <v>0</v>
      </c>
      <c r="L125">
        <f t="shared" si="18"/>
        <v>0</v>
      </c>
      <c r="M125">
        <f t="shared" si="19"/>
        <v>0</v>
      </c>
      <c r="N125">
        <f t="shared" si="20"/>
        <v>0</v>
      </c>
    </row>
    <row r="126" spans="1:14" x14ac:dyDescent="0.3">
      <c r="A126" s="1">
        <v>1</v>
      </c>
      <c r="B126" t="s">
        <v>215</v>
      </c>
      <c r="C126" t="s">
        <v>5431</v>
      </c>
      <c r="I126" t="str">
        <f t="shared" si="15"/>
        <v>N/A</v>
      </c>
      <c r="J126">
        <f t="shared" si="16"/>
        <v>3.8399999999999997E-2</v>
      </c>
      <c r="K126">
        <f t="shared" si="17"/>
        <v>0</v>
      </c>
      <c r="L126">
        <f t="shared" si="18"/>
        <v>0</v>
      </c>
      <c r="M126">
        <f t="shared" si="19"/>
        <v>0</v>
      </c>
      <c r="N126">
        <f t="shared" si="20"/>
        <v>0</v>
      </c>
    </row>
    <row r="127" spans="1:14" x14ac:dyDescent="0.3">
      <c r="A127" s="1">
        <v>2</v>
      </c>
      <c r="B127" t="s">
        <v>217</v>
      </c>
      <c r="C127" t="s">
        <v>5430</v>
      </c>
      <c r="I127" t="str">
        <f t="shared" si="15"/>
        <v>N/A</v>
      </c>
      <c r="J127" t="str">
        <f t="shared" si="16"/>
        <v>0.96</v>
      </c>
      <c r="K127">
        <f t="shared" si="17"/>
        <v>0</v>
      </c>
      <c r="L127">
        <f t="shared" si="18"/>
        <v>0</v>
      </c>
      <c r="M127">
        <f t="shared" si="19"/>
        <v>0</v>
      </c>
      <c r="N127">
        <f t="shared" si="20"/>
        <v>0</v>
      </c>
    </row>
    <row r="128" spans="1:14" x14ac:dyDescent="0.3">
      <c r="A128" s="1">
        <v>3</v>
      </c>
      <c r="B128" t="s">
        <v>219</v>
      </c>
      <c r="C128" t="s">
        <v>5432</v>
      </c>
      <c r="I128" t="str">
        <f t="shared" si="15"/>
        <v>N/A</v>
      </c>
      <c r="J128">
        <f t="shared" si="16"/>
        <v>3.7600000000000001E-2</v>
      </c>
      <c r="K128">
        <f t="shared" si="17"/>
        <v>0</v>
      </c>
      <c r="L128">
        <f t="shared" si="18"/>
        <v>0</v>
      </c>
      <c r="M128">
        <f t="shared" si="19"/>
        <v>0</v>
      </c>
      <c r="N128">
        <f t="shared" si="20"/>
        <v>0</v>
      </c>
    </row>
    <row r="129" spans="1:14" x14ac:dyDescent="0.3">
      <c r="A129" s="1">
        <v>4</v>
      </c>
      <c r="B129" t="s">
        <v>221</v>
      </c>
      <c r="C129" t="s">
        <v>5433</v>
      </c>
      <c r="I129" t="str">
        <f t="shared" si="15"/>
        <v>N/A</v>
      </c>
      <c r="J129" t="str">
        <f t="shared" si="16"/>
        <v>4.45</v>
      </c>
      <c r="K129">
        <f t="shared" si="17"/>
        <v>0</v>
      </c>
      <c r="L129">
        <f t="shared" si="18"/>
        <v>0</v>
      </c>
      <c r="M129">
        <f t="shared" si="19"/>
        <v>0</v>
      </c>
      <c r="N129">
        <f t="shared" si="20"/>
        <v>0</v>
      </c>
    </row>
    <row r="130" spans="1:14" x14ac:dyDescent="0.3">
      <c r="A130" s="1">
        <v>5</v>
      </c>
      <c r="B130" t="s">
        <v>223</v>
      </c>
      <c r="C130" t="s">
        <v>5434</v>
      </c>
      <c r="I130" t="str">
        <f t="shared" si="15"/>
        <v>N/A</v>
      </c>
      <c r="J130">
        <f t="shared" si="16"/>
        <v>0.70590000000000008</v>
      </c>
      <c r="K130">
        <f t="shared" si="17"/>
        <v>0</v>
      </c>
      <c r="L130">
        <f t="shared" si="18"/>
        <v>0</v>
      </c>
      <c r="M130">
        <f t="shared" si="19"/>
        <v>0</v>
      </c>
      <c r="N130">
        <f t="shared" si="20"/>
        <v>0</v>
      </c>
    </row>
    <row r="131" spans="1:14" x14ac:dyDescent="0.3">
      <c r="A131" s="1">
        <v>6</v>
      </c>
      <c r="B131" t="s">
        <v>225</v>
      </c>
      <c r="C131" t="s">
        <v>5435</v>
      </c>
      <c r="I131" t="str">
        <f t="shared" si="15"/>
        <v>N/A</v>
      </c>
      <c r="J131" t="str">
        <f t="shared" si="16"/>
        <v>Jun 30, 2017</v>
      </c>
      <c r="K131">
        <f t="shared" si="17"/>
        <v>0</v>
      </c>
      <c r="L131">
        <f t="shared" si="18"/>
        <v>0</v>
      </c>
      <c r="M131">
        <f t="shared" si="19"/>
        <v>0</v>
      </c>
      <c r="N131">
        <f t="shared" si="20"/>
        <v>0</v>
      </c>
    </row>
    <row r="132" spans="1:14" x14ac:dyDescent="0.3">
      <c r="A132" s="1">
        <v>7</v>
      </c>
      <c r="B132" t="s">
        <v>227</v>
      </c>
      <c r="C132" t="s">
        <v>3623</v>
      </c>
      <c r="I132" t="str">
        <f t="shared" si="15"/>
        <v>N/A</v>
      </c>
      <c r="J132" t="str">
        <f t="shared" si="16"/>
        <v>Jun 13, 2017</v>
      </c>
      <c r="K132">
        <f t="shared" si="17"/>
        <v>0</v>
      </c>
      <c r="L132">
        <f t="shared" si="18"/>
        <v>0</v>
      </c>
      <c r="M132">
        <f t="shared" si="19"/>
        <v>0</v>
      </c>
      <c r="N132">
        <f t="shared" si="20"/>
        <v>0</v>
      </c>
    </row>
    <row r="133" spans="1:14" x14ac:dyDescent="0.3">
      <c r="A133" s="1">
        <v>8</v>
      </c>
      <c r="B133" t="s">
        <v>229</v>
      </c>
      <c r="C133" t="s">
        <v>4889</v>
      </c>
      <c r="I133" t="str">
        <f t="shared" si="15"/>
        <v>N/A</v>
      </c>
      <c r="J133" t="str">
        <f t="shared" si="16"/>
        <v>3/2</v>
      </c>
      <c r="K133">
        <f t="shared" si="17"/>
        <v>0</v>
      </c>
      <c r="L133">
        <f t="shared" si="18"/>
        <v>0</v>
      </c>
      <c r="M133">
        <f t="shared" si="19"/>
        <v>0</v>
      </c>
      <c r="N133">
        <f t="shared" si="20"/>
        <v>0</v>
      </c>
    </row>
    <row r="134" spans="1:14" x14ac:dyDescent="0.3">
      <c r="A134" s="1">
        <v>9</v>
      </c>
      <c r="B134" t="s">
        <v>230</v>
      </c>
      <c r="C134" t="s">
        <v>5436</v>
      </c>
      <c r="I134" t="str">
        <f t="shared" si="15"/>
        <v>N/A</v>
      </c>
      <c r="J134" t="str">
        <f t="shared" si="16"/>
        <v>Jan 2, 2002</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5437</v>
      </c>
      <c r="C138" t="s">
        <v>4892</v>
      </c>
      <c r="F138">
        <v>55</v>
      </c>
      <c r="I138" t="str">
        <f t="shared" si="15"/>
        <v>N/A</v>
      </c>
      <c r="J138" t="str">
        <f t="shared" si="16"/>
        <v>CEO, Pres &amp; Director</v>
      </c>
      <c r="K138">
        <f t="shared" si="17"/>
        <v>0</v>
      </c>
      <c r="L138">
        <f t="shared" si="18"/>
        <v>0</v>
      </c>
      <c r="M138">
        <f t="shared" si="19"/>
        <v>55</v>
      </c>
      <c r="N138">
        <f t="shared" si="20"/>
        <v>0</v>
      </c>
    </row>
    <row r="139" spans="1:14" x14ac:dyDescent="0.3">
      <c r="A139" s="1">
        <v>1</v>
      </c>
      <c r="B139" t="s">
        <v>5438</v>
      </c>
      <c r="C139" t="s">
        <v>5439</v>
      </c>
      <c r="D139" t="s">
        <v>5440</v>
      </c>
      <c r="F139">
        <v>65</v>
      </c>
      <c r="I139" t="str">
        <f t="shared" si="15"/>
        <v>N/A</v>
      </c>
      <c r="J139" t="str">
        <f t="shared" si="16"/>
        <v>CFO, Principal Accounting Officer, Treasurer, Controller, CFO &amp; SVP - Citizens Bank of Philadelphia</v>
      </c>
      <c r="K139" t="str">
        <f t="shared" si="17"/>
        <v>200.29k</v>
      </c>
      <c r="L139">
        <f t="shared" si="18"/>
        <v>0</v>
      </c>
      <c r="M139">
        <f t="shared" si="19"/>
        <v>65</v>
      </c>
      <c r="N139">
        <f t="shared" si="20"/>
        <v>0</v>
      </c>
    </row>
    <row r="140" spans="1:14" x14ac:dyDescent="0.3">
      <c r="A140" s="1">
        <v>2</v>
      </c>
      <c r="B140" t="s">
        <v>5441</v>
      </c>
      <c r="C140" t="s">
        <v>5442</v>
      </c>
      <c r="I140" t="str">
        <f t="shared" si="15"/>
        <v>N/A</v>
      </c>
      <c r="J140" t="str">
        <f t="shared" si="16"/>
        <v>Sec.</v>
      </c>
      <c r="K140">
        <f t="shared" si="17"/>
        <v>0</v>
      </c>
      <c r="L140">
        <f t="shared" si="18"/>
        <v>0</v>
      </c>
      <c r="M140">
        <f t="shared" si="19"/>
        <v>0</v>
      </c>
      <c r="N140">
        <f t="shared" si="20"/>
        <v>0</v>
      </c>
    </row>
    <row r="141" spans="1:14" x14ac:dyDescent="0.3">
      <c r="A141" s="1">
        <v>3</v>
      </c>
      <c r="B141" t="s">
        <v>5443</v>
      </c>
      <c r="C141" t="s">
        <v>5444</v>
      </c>
      <c r="I141" t="str">
        <f t="shared" si="15"/>
        <v>N/A</v>
      </c>
      <c r="J141" t="str">
        <f t="shared" si="16"/>
        <v>VP - Citizens Bank of Philadelphia and Loan Ops Officer - Citizens Bank of Philadelphia</v>
      </c>
      <c r="K141">
        <f t="shared" si="17"/>
        <v>0</v>
      </c>
      <c r="L141">
        <f t="shared" si="18"/>
        <v>0</v>
      </c>
      <c r="M141">
        <f t="shared" si="19"/>
        <v>0</v>
      </c>
      <c r="N141">
        <f t="shared" si="20"/>
        <v>0</v>
      </c>
    </row>
    <row r="142" spans="1:14" x14ac:dyDescent="0.3">
      <c r="A142" s="1">
        <v>4</v>
      </c>
      <c r="B142" t="s">
        <v>5445</v>
      </c>
      <c r="C142" t="s">
        <v>5446</v>
      </c>
      <c r="I142" t="str">
        <f t="shared" si="15"/>
        <v>N/A</v>
      </c>
      <c r="J142" t="str">
        <f t="shared" si="16"/>
        <v>VP Citizens Bank of Philadelphia and Marketing Officer - Citizens Bank of Philadelphia</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5447</v>
      </c>
      <c r="D145" t="s">
        <v>5448</v>
      </c>
      <c r="E145" t="s">
        <v>5449</v>
      </c>
      <c r="F145" t="s">
        <v>5450</v>
      </c>
      <c r="G145" t="s">
        <v>5451</v>
      </c>
      <c r="I145" t="str">
        <f t="shared" si="15"/>
        <v>neg_trend</v>
      </c>
      <c r="J145">
        <f t="shared" si="16"/>
        <v>34390000</v>
      </c>
      <c r="K145">
        <f t="shared" si="17"/>
        <v>32119999.999999996</v>
      </c>
      <c r="L145">
        <f t="shared" si="18"/>
        <v>31380000</v>
      </c>
      <c r="M145">
        <f t="shared" si="19"/>
        <v>30960000</v>
      </c>
      <c r="N145">
        <f t="shared" si="20"/>
        <v>30170000</v>
      </c>
    </row>
    <row r="146" spans="1:14" x14ac:dyDescent="0.3">
      <c r="A146" s="1">
        <v>1</v>
      </c>
      <c r="B146" t="s">
        <v>1871</v>
      </c>
      <c r="C146" t="s">
        <v>5452</v>
      </c>
      <c r="D146" t="s">
        <v>5453</v>
      </c>
      <c r="E146" t="s">
        <v>5454</v>
      </c>
      <c r="F146" t="s">
        <v>5455</v>
      </c>
      <c r="G146" t="s">
        <v>5456</v>
      </c>
      <c r="I146" t="str">
        <f t="shared" si="15"/>
        <v>neg_trend</v>
      </c>
      <c r="J146">
        <f t="shared" si="16"/>
        <v>23240000</v>
      </c>
      <c r="K146">
        <f t="shared" si="17"/>
        <v>20610000</v>
      </c>
      <c r="L146">
        <f t="shared" si="18"/>
        <v>20080000</v>
      </c>
      <c r="M146">
        <f t="shared" si="19"/>
        <v>20040000</v>
      </c>
      <c r="N146">
        <f t="shared" si="20"/>
        <v>19010000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408</v>
      </c>
      <c r="D150" t="s">
        <v>5457</v>
      </c>
      <c r="E150" t="s">
        <v>5458</v>
      </c>
      <c r="F150" t="s">
        <v>5459</v>
      </c>
      <c r="G150" t="s">
        <v>5460</v>
      </c>
      <c r="I150" t="str">
        <f t="shared" si="15"/>
        <v>N/A</v>
      </c>
      <c r="J150">
        <f t="shared" si="16"/>
        <v>11140000</v>
      </c>
      <c r="K150">
        <f t="shared" si="17"/>
        <v>11510000</v>
      </c>
      <c r="L150">
        <f t="shared" si="18"/>
        <v>11300000</v>
      </c>
      <c r="M150">
        <f t="shared" si="19"/>
        <v>10920000</v>
      </c>
      <c r="N150">
        <f t="shared" si="20"/>
        <v>11160000</v>
      </c>
    </row>
    <row r="151" spans="1:14" x14ac:dyDescent="0.3">
      <c r="A151" s="1">
        <v>6</v>
      </c>
      <c r="B151" t="s">
        <v>1890</v>
      </c>
      <c r="C151" t="s">
        <v>264</v>
      </c>
      <c r="D151" t="s">
        <v>5461</v>
      </c>
      <c r="E151" t="s">
        <v>5462</v>
      </c>
      <c r="F151" t="s">
        <v>5463</v>
      </c>
      <c r="G151" t="s">
        <v>5464</v>
      </c>
      <c r="I151" t="str">
        <f t="shared" si="15"/>
        <v>N/A</v>
      </c>
      <c r="J151" t="str">
        <f t="shared" si="16"/>
        <v>N/A</v>
      </c>
      <c r="K151">
        <f t="shared" si="17"/>
        <v>-6.6100000000000006E-2</v>
      </c>
      <c r="L151">
        <f t="shared" si="18"/>
        <v>-2.29E-2</v>
      </c>
      <c r="M151">
        <f t="shared" si="19"/>
        <v>-1.3300000000000001E-2</v>
      </c>
      <c r="N151">
        <f t="shared" si="20"/>
        <v>-2.5700000000000001E-2</v>
      </c>
    </row>
    <row r="152" spans="1:14" x14ac:dyDescent="0.3">
      <c r="A152" s="1">
        <v>7</v>
      </c>
      <c r="B152" t="s">
        <v>285</v>
      </c>
      <c r="C152" t="s">
        <v>5465</v>
      </c>
      <c r="D152" t="s">
        <v>1899</v>
      </c>
      <c r="E152" t="s">
        <v>319</v>
      </c>
      <c r="F152" t="s">
        <v>5466</v>
      </c>
      <c r="G152" t="s">
        <v>2020</v>
      </c>
      <c r="I152" t="str">
        <f t="shared" si="15"/>
        <v>N/A</v>
      </c>
      <c r="J152">
        <f t="shared" si="16"/>
        <v>5710000</v>
      </c>
      <c r="K152">
        <f t="shared" si="17"/>
        <v>4080000</v>
      </c>
      <c r="L152">
        <f t="shared" si="18"/>
        <v>3020000</v>
      </c>
      <c r="M152">
        <f t="shared" si="19"/>
        <v>3080000</v>
      </c>
      <c r="N152">
        <f t="shared" si="20"/>
        <v>3100000</v>
      </c>
    </row>
    <row r="153" spans="1:14" x14ac:dyDescent="0.3">
      <c r="A153" s="1">
        <v>8</v>
      </c>
      <c r="B153" t="s">
        <v>1900</v>
      </c>
      <c r="C153" t="s">
        <v>269</v>
      </c>
      <c r="D153" t="s">
        <v>2250</v>
      </c>
      <c r="E153" t="s">
        <v>5467</v>
      </c>
      <c r="F153" t="s">
        <v>1447</v>
      </c>
      <c r="G153" t="s">
        <v>1447</v>
      </c>
      <c r="I153" t="str">
        <f t="shared" si="15"/>
        <v>N/A</v>
      </c>
      <c r="J153">
        <f t="shared" si="16"/>
        <v>2710000</v>
      </c>
      <c r="K153">
        <f t="shared" si="17"/>
        <v>1940000</v>
      </c>
      <c r="L153">
        <f t="shared" si="18"/>
        <v>1750000</v>
      </c>
      <c r="M153">
        <f t="shared" si="19"/>
        <v>1840000</v>
      </c>
      <c r="N153">
        <f t="shared" si="20"/>
        <v>1840000</v>
      </c>
    </row>
    <row r="154" spans="1:14" x14ac:dyDescent="0.3">
      <c r="A154" s="1">
        <v>9</v>
      </c>
      <c r="B154" t="s">
        <v>1905</v>
      </c>
      <c r="C154" t="s">
        <v>5468</v>
      </c>
      <c r="D154" t="s">
        <v>3654</v>
      </c>
      <c r="E154" t="s">
        <v>5469</v>
      </c>
      <c r="F154" t="s">
        <v>1448</v>
      </c>
      <c r="G154" t="s">
        <v>3154</v>
      </c>
      <c r="I154" t="str">
        <f t="shared" si="15"/>
        <v>N/A</v>
      </c>
      <c r="J154">
        <f t="shared" si="16"/>
        <v>3000000</v>
      </c>
      <c r="K154">
        <f t="shared" si="17"/>
        <v>2140000</v>
      </c>
      <c r="L154" t="str">
        <f t="shared" si="18"/>
        <v>690386</v>
      </c>
      <c r="M154">
        <f t="shared" si="19"/>
        <v>1230000</v>
      </c>
      <c r="N154">
        <f t="shared" si="20"/>
        <v>1250000</v>
      </c>
    </row>
    <row r="155" spans="1:14" x14ac:dyDescent="0.3">
      <c r="A155" s="1">
        <v>10</v>
      </c>
      <c r="B155" t="s">
        <v>1911</v>
      </c>
      <c r="C155" t="s">
        <v>5470</v>
      </c>
      <c r="D155" t="s">
        <v>3654</v>
      </c>
      <c r="E155" t="s">
        <v>5469</v>
      </c>
      <c r="F155" t="s">
        <v>1448</v>
      </c>
      <c r="G155" t="s">
        <v>3154</v>
      </c>
      <c r="I155" t="str">
        <f t="shared" si="15"/>
        <v>N/A</v>
      </c>
      <c r="J155">
        <f t="shared" si="16"/>
        <v>2240000</v>
      </c>
      <c r="K155">
        <f t="shared" si="17"/>
        <v>2140000</v>
      </c>
      <c r="L155" t="str">
        <f t="shared" si="18"/>
        <v>690386</v>
      </c>
      <c r="M155">
        <f t="shared" si="19"/>
        <v>1230000</v>
      </c>
      <c r="N155">
        <f t="shared" si="20"/>
        <v>1250000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5471</v>
      </c>
      <c r="D157" t="s">
        <v>264</v>
      </c>
      <c r="E157" t="s">
        <v>264</v>
      </c>
      <c r="F157" t="s">
        <v>264</v>
      </c>
      <c r="G157" t="s">
        <v>264</v>
      </c>
      <c r="I157" t="str">
        <f t="shared" si="15"/>
        <v>N/A</v>
      </c>
      <c r="J157" t="str">
        <f t="shared" si="16"/>
        <v>754000</v>
      </c>
      <c r="K157" t="str">
        <f t="shared" si="17"/>
        <v>N/A</v>
      </c>
      <c r="L157" t="str">
        <f t="shared" si="18"/>
        <v>N/A</v>
      </c>
      <c r="M157" t="str">
        <f t="shared" si="19"/>
        <v>N/A</v>
      </c>
      <c r="N157" t="str">
        <f t="shared" si="20"/>
        <v>N/A</v>
      </c>
    </row>
    <row r="158" spans="1:14" x14ac:dyDescent="0.3">
      <c r="A158" s="1">
        <v>13</v>
      </c>
      <c r="B158" t="s">
        <v>1916</v>
      </c>
      <c r="C158" t="s">
        <v>264</v>
      </c>
      <c r="D158" t="s">
        <v>5472</v>
      </c>
      <c r="E158" t="s">
        <v>5473</v>
      </c>
      <c r="F158" t="s">
        <v>5474</v>
      </c>
      <c r="G158" t="s">
        <v>2555</v>
      </c>
      <c r="I158" t="str">
        <f t="shared" si="15"/>
        <v>N/A</v>
      </c>
      <c r="J158" t="str">
        <f t="shared" si="16"/>
        <v>N/A</v>
      </c>
      <c r="K158">
        <f t="shared" si="17"/>
        <v>-0.2853</v>
      </c>
      <c r="L158">
        <f t="shared" si="18"/>
        <v>-0.26030000000000003</v>
      </c>
      <c r="M158">
        <f t="shared" si="19"/>
        <v>1.9400000000000001E-2</v>
      </c>
      <c r="N158">
        <f t="shared" si="20"/>
        <v>6.7000000000000002E-3</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5475</v>
      </c>
      <c r="D161" t="s">
        <v>4266</v>
      </c>
      <c r="E161" t="s">
        <v>5476</v>
      </c>
      <c r="F161" t="s">
        <v>5477</v>
      </c>
      <c r="G161" t="s">
        <v>5478</v>
      </c>
      <c r="I161" t="str">
        <f t="shared" si="15"/>
        <v>N/A</v>
      </c>
      <c r="J161">
        <f t="shared" si="16"/>
        <v>28680000</v>
      </c>
      <c r="K161">
        <f t="shared" si="17"/>
        <v>28040000</v>
      </c>
      <c r="L161">
        <f t="shared" si="18"/>
        <v>28360000</v>
      </c>
      <c r="M161">
        <f t="shared" si="19"/>
        <v>27890000</v>
      </c>
      <c r="N161">
        <f t="shared" si="20"/>
        <v>27070000</v>
      </c>
    </row>
    <row r="162" spans="1:14" x14ac:dyDescent="0.3">
      <c r="A162" s="1">
        <v>1</v>
      </c>
      <c r="B162" t="s">
        <v>1927</v>
      </c>
      <c r="C162" t="s">
        <v>264</v>
      </c>
      <c r="D162" t="s">
        <v>3408</v>
      </c>
      <c r="E162" t="s">
        <v>5132</v>
      </c>
      <c r="F162" t="s">
        <v>5479</v>
      </c>
      <c r="G162" t="s">
        <v>5480</v>
      </c>
      <c r="I162" t="str">
        <f t="shared" si="15"/>
        <v>N/A</v>
      </c>
      <c r="J162" t="str">
        <f t="shared" si="16"/>
        <v>N/A</v>
      </c>
      <c r="K162">
        <f t="shared" si="17"/>
        <v>-2.2400000000000003E-2</v>
      </c>
      <c r="L162">
        <f t="shared" si="18"/>
        <v>1.17E-2</v>
      </c>
      <c r="M162">
        <f t="shared" si="19"/>
        <v>-1.67E-2</v>
      </c>
      <c r="N162">
        <f t="shared" si="20"/>
        <v>-2.9300000000000003E-2</v>
      </c>
    </row>
    <row r="163" spans="1:14" x14ac:dyDescent="0.3">
      <c r="A163" s="1">
        <v>2</v>
      </c>
      <c r="B163" t="s">
        <v>1932</v>
      </c>
      <c r="C163" t="s">
        <v>5481</v>
      </c>
      <c r="D163" t="s">
        <v>1186</v>
      </c>
      <c r="E163" t="s">
        <v>5482</v>
      </c>
      <c r="F163" t="s">
        <v>5483</v>
      </c>
      <c r="G163" t="s">
        <v>5484</v>
      </c>
      <c r="I163" t="str">
        <f t="shared" si="15"/>
        <v>N/A</v>
      </c>
      <c r="J163">
        <f t="shared" si="16"/>
        <v>1550000</v>
      </c>
      <c r="K163">
        <f t="shared" si="17"/>
        <v>2200000</v>
      </c>
      <c r="L163" t="str">
        <f t="shared" si="18"/>
        <v>923397</v>
      </c>
      <c r="M163" t="str">
        <f t="shared" si="19"/>
        <v>556687</v>
      </c>
      <c r="N163" t="str">
        <f t="shared" si="20"/>
        <v>(65,056)</v>
      </c>
    </row>
    <row r="164" spans="1:14" x14ac:dyDescent="0.3">
      <c r="A164" s="1">
        <v>3</v>
      </c>
      <c r="B164" t="s">
        <v>1937</v>
      </c>
      <c r="C164" t="s">
        <v>264</v>
      </c>
      <c r="D164" t="s">
        <v>5485</v>
      </c>
      <c r="E164" t="s">
        <v>5486</v>
      </c>
      <c r="F164" t="s">
        <v>5487</v>
      </c>
      <c r="G164" t="s">
        <v>5488</v>
      </c>
      <c r="I164" t="str">
        <f t="shared" si="15"/>
        <v>N/A</v>
      </c>
      <c r="J164" t="str">
        <f t="shared" si="16"/>
        <v>N/A</v>
      </c>
      <c r="K164">
        <f t="shared" si="17"/>
        <v>0.42600000000000005</v>
      </c>
      <c r="L164">
        <f t="shared" si="18"/>
        <v>-0.58110000000000006</v>
      </c>
      <c r="M164">
        <f t="shared" si="19"/>
        <v>-0.39710000000000001</v>
      </c>
      <c r="N164">
        <f t="shared" si="20"/>
        <v>-1.1169</v>
      </c>
    </row>
    <row r="165" spans="1:14" x14ac:dyDescent="0.3">
      <c r="A165" s="1">
        <v>4</v>
      </c>
      <c r="B165" t="s">
        <v>1942</v>
      </c>
      <c r="C165" t="s">
        <v>5489</v>
      </c>
      <c r="D165" t="s">
        <v>5490</v>
      </c>
      <c r="E165" t="s">
        <v>5491</v>
      </c>
      <c r="F165" t="s">
        <v>5492</v>
      </c>
      <c r="G165" t="s">
        <v>5493</v>
      </c>
      <c r="I165" t="str">
        <f t="shared" si="15"/>
        <v>N/A</v>
      </c>
      <c r="J165">
        <f t="shared" si="16"/>
        <v>27130000</v>
      </c>
      <c r="K165">
        <f t="shared" si="17"/>
        <v>25830000</v>
      </c>
      <c r="L165">
        <f t="shared" si="18"/>
        <v>27440000</v>
      </c>
      <c r="M165">
        <f t="shared" si="19"/>
        <v>27330000</v>
      </c>
      <c r="N165">
        <f t="shared" si="20"/>
        <v>27140000</v>
      </c>
    </row>
    <row r="166" spans="1:14" x14ac:dyDescent="0.3">
      <c r="A166" s="1">
        <v>5</v>
      </c>
      <c r="B166" t="s">
        <v>1948</v>
      </c>
      <c r="C166" t="s">
        <v>264</v>
      </c>
      <c r="D166" t="s">
        <v>5494</v>
      </c>
      <c r="E166" t="s">
        <v>5495</v>
      </c>
      <c r="F166" t="s">
        <v>5496</v>
      </c>
      <c r="G166" t="s">
        <v>5497</v>
      </c>
      <c r="I166" t="str">
        <f t="shared" si="15"/>
        <v>N/A</v>
      </c>
      <c r="J166" t="str">
        <f t="shared" si="16"/>
        <v>N/A</v>
      </c>
      <c r="K166">
        <f t="shared" si="17"/>
        <v>-4.8000000000000001E-2</v>
      </c>
      <c r="L166">
        <f t="shared" si="18"/>
        <v>6.2199999999999998E-2</v>
      </c>
      <c r="M166">
        <f t="shared" si="19"/>
        <v>-3.9000000000000003E-3</v>
      </c>
      <c r="N166">
        <f t="shared" si="20"/>
        <v>-7.0999999999999995E-3</v>
      </c>
    </row>
    <row r="167" spans="1:14" x14ac:dyDescent="0.3">
      <c r="A167" s="1">
        <v>6</v>
      </c>
      <c r="B167" t="s">
        <v>1953</v>
      </c>
      <c r="C167" t="s">
        <v>264</v>
      </c>
      <c r="D167" t="s">
        <v>264</v>
      </c>
      <c r="E167" t="s">
        <v>264</v>
      </c>
      <c r="F167" t="s">
        <v>264</v>
      </c>
      <c r="G167" t="s">
        <v>5498</v>
      </c>
      <c r="I167" t="str">
        <f t="shared" si="15"/>
        <v>N/A</v>
      </c>
      <c r="J167" t="str">
        <f t="shared" si="16"/>
        <v>N/A</v>
      </c>
      <c r="K167" t="str">
        <f t="shared" si="17"/>
        <v>N/A</v>
      </c>
      <c r="L167" t="str">
        <f t="shared" si="18"/>
        <v>N/A</v>
      </c>
      <c r="M167" t="str">
        <f t="shared" si="19"/>
        <v>N/A</v>
      </c>
      <c r="N167">
        <f t="shared" si="20"/>
        <v>3.0699999999999998E-2</v>
      </c>
    </row>
    <row r="168" spans="1:14" x14ac:dyDescent="0.3">
      <c r="A168" s="1">
        <v>7</v>
      </c>
      <c r="B168" t="s">
        <v>1955</v>
      </c>
      <c r="C168" t="s">
        <v>3731</v>
      </c>
      <c r="D168" t="s">
        <v>5499</v>
      </c>
      <c r="E168" t="s">
        <v>5500</v>
      </c>
      <c r="F168" t="s">
        <v>5501</v>
      </c>
      <c r="G168" t="s">
        <v>3965</v>
      </c>
      <c r="I168" t="str">
        <f t="shared" si="15"/>
        <v>N/A</v>
      </c>
      <c r="J168">
        <f t="shared" si="16"/>
        <v>7400000</v>
      </c>
      <c r="K168">
        <f t="shared" si="17"/>
        <v>7820000</v>
      </c>
      <c r="L168">
        <f t="shared" si="18"/>
        <v>8160000</v>
      </c>
      <c r="M168">
        <f t="shared" si="19"/>
        <v>8330000</v>
      </c>
      <c r="N168">
        <f t="shared" si="20"/>
        <v>7690000</v>
      </c>
    </row>
    <row r="169" spans="1:14" x14ac:dyDescent="0.3">
      <c r="A169" s="1">
        <v>8</v>
      </c>
      <c r="B169" t="s">
        <v>1960</v>
      </c>
      <c r="C169" t="s">
        <v>5502</v>
      </c>
      <c r="D169" t="s">
        <v>5503</v>
      </c>
      <c r="E169" t="s">
        <v>5504</v>
      </c>
      <c r="F169" t="s">
        <v>5505</v>
      </c>
      <c r="G169" t="s">
        <v>5506</v>
      </c>
      <c r="I169" t="str">
        <f t="shared" si="15"/>
        <v>N/A</v>
      </c>
      <c r="J169" t="str">
        <f t="shared" si="16"/>
        <v>459934</v>
      </c>
      <c r="K169" t="str">
        <f t="shared" si="17"/>
        <v>423388</v>
      </c>
      <c r="L169" t="str">
        <f t="shared" si="18"/>
        <v>14542</v>
      </c>
      <c r="M169" t="str">
        <f t="shared" si="19"/>
        <v>17503</v>
      </c>
      <c r="N169" t="str">
        <f t="shared" si="20"/>
        <v>112881</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5507</v>
      </c>
      <c r="D171" t="s">
        <v>5508</v>
      </c>
      <c r="E171" t="s">
        <v>5509</v>
      </c>
      <c r="F171" t="s">
        <v>4936</v>
      </c>
      <c r="G171" t="s">
        <v>4439</v>
      </c>
      <c r="I171" t="str">
        <f t="shared" si="15"/>
        <v>pos_trend</v>
      </c>
      <c r="J171">
        <f t="shared" si="16"/>
        <v>6030000</v>
      </c>
      <c r="K171">
        <f t="shared" si="17"/>
        <v>6210000</v>
      </c>
      <c r="L171">
        <f t="shared" si="18"/>
        <v>6370000</v>
      </c>
      <c r="M171">
        <f t="shared" si="19"/>
        <v>6510000</v>
      </c>
      <c r="N171">
        <f t="shared" si="20"/>
        <v>6680000</v>
      </c>
    </row>
    <row r="172" spans="1:14" x14ac:dyDescent="0.3">
      <c r="A172" s="1">
        <v>11</v>
      </c>
      <c r="B172" t="s">
        <v>273</v>
      </c>
      <c r="C172" t="s">
        <v>5507</v>
      </c>
      <c r="D172" t="s">
        <v>5508</v>
      </c>
      <c r="E172" t="s">
        <v>5509</v>
      </c>
      <c r="F172" t="s">
        <v>4936</v>
      </c>
      <c r="G172" t="s">
        <v>4439</v>
      </c>
      <c r="I172" t="str">
        <f t="shared" si="15"/>
        <v>pos_trend</v>
      </c>
      <c r="J172">
        <f t="shared" si="16"/>
        <v>6030000</v>
      </c>
      <c r="K172">
        <f t="shared" si="17"/>
        <v>6210000</v>
      </c>
      <c r="L172">
        <f t="shared" si="18"/>
        <v>6370000</v>
      </c>
      <c r="M172">
        <f t="shared" si="19"/>
        <v>6510000</v>
      </c>
      <c r="N172">
        <f t="shared" si="20"/>
        <v>6680000</v>
      </c>
    </row>
    <row r="173" spans="1:14" x14ac:dyDescent="0.3">
      <c r="A173" s="1">
        <v>12</v>
      </c>
      <c r="B173" t="s">
        <v>1969</v>
      </c>
      <c r="C173" t="s">
        <v>5510</v>
      </c>
      <c r="D173" t="s">
        <v>866</v>
      </c>
      <c r="E173" t="s">
        <v>5511</v>
      </c>
      <c r="F173" t="s">
        <v>1971</v>
      </c>
      <c r="G173" t="s">
        <v>5512</v>
      </c>
      <c r="I173" t="str">
        <f t="shared" si="15"/>
        <v>N/A</v>
      </c>
      <c r="J173" t="str">
        <f t="shared" si="16"/>
        <v>913073</v>
      </c>
      <c r="K173">
        <f t="shared" si="17"/>
        <v>1190000</v>
      </c>
      <c r="L173">
        <f t="shared" si="18"/>
        <v>1780000</v>
      </c>
      <c r="M173">
        <f t="shared" si="19"/>
        <v>1800000</v>
      </c>
      <c r="N173" t="str">
        <f t="shared" si="20"/>
        <v>897440</v>
      </c>
    </row>
    <row r="174" spans="1:14" x14ac:dyDescent="0.3">
      <c r="A174" s="1">
        <v>13</v>
      </c>
      <c r="B174" t="s">
        <v>1974</v>
      </c>
      <c r="C174" t="s">
        <v>5513</v>
      </c>
      <c r="D174" t="s">
        <v>5514</v>
      </c>
      <c r="E174" t="s">
        <v>3707</v>
      </c>
      <c r="F174" t="s">
        <v>5515</v>
      </c>
      <c r="G174" t="s">
        <v>5516</v>
      </c>
      <c r="I174" t="str">
        <f t="shared" si="15"/>
        <v>N/A</v>
      </c>
      <c r="J174">
        <f t="shared" si="16"/>
        <v>25790000</v>
      </c>
      <c r="K174">
        <f t="shared" si="17"/>
        <v>24450000</v>
      </c>
      <c r="L174">
        <f t="shared" si="18"/>
        <v>25630000</v>
      </c>
      <c r="M174">
        <f t="shared" si="19"/>
        <v>25590000</v>
      </c>
      <c r="N174">
        <f t="shared" si="20"/>
        <v>26480000</v>
      </c>
    </row>
    <row r="175" spans="1:14" x14ac:dyDescent="0.3">
      <c r="A175" s="1">
        <v>14</v>
      </c>
      <c r="B175" t="s">
        <v>1980</v>
      </c>
      <c r="C175" t="s">
        <v>5517</v>
      </c>
      <c r="D175" t="s">
        <v>5518</v>
      </c>
      <c r="E175" t="s">
        <v>5519</v>
      </c>
      <c r="F175" t="s">
        <v>5520</v>
      </c>
      <c r="G175" t="s">
        <v>5521</v>
      </c>
      <c r="I175" t="str">
        <f t="shared" si="15"/>
        <v>N/A</v>
      </c>
      <c r="J175">
        <f t="shared" si="16"/>
        <v>13740000</v>
      </c>
      <c r="K175">
        <f t="shared" si="17"/>
        <v>13620000</v>
      </c>
      <c r="L175">
        <f t="shared" si="18"/>
        <v>13580000</v>
      </c>
      <c r="M175">
        <f t="shared" si="19"/>
        <v>13790000</v>
      </c>
      <c r="N175">
        <f t="shared" si="20"/>
        <v>14220000</v>
      </c>
    </row>
    <row r="176" spans="1:14" x14ac:dyDescent="0.3">
      <c r="A176" s="1">
        <v>15</v>
      </c>
      <c r="B176" t="s">
        <v>1986</v>
      </c>
      <c r="C176" t="s">
        <v>5522</v>
      </c>
      <c r="D176" t="s">
        <v>5523</v>
      </c>
      <c r="E176" t="s">
        <v>2869</v>
      </c>
      <c r="F176" t="s">
        <v>5524</v>
      </c>
      <c r="G176" t="s">
        <v>2911</v>
      </c>
      <c r="I176" t="str">
        <f t="shared" si="15"/>
        <v>N/A</v>
      </c>
      <c r="J176">
        <f t="shared" si="16"/>
        <v>4670000</v>
      </c>
      <c r="K176">
        <f t="shared" si="17"/>
        <v>4550000</v>
      </c>
      <c r="L176">
        <f t="shared" si="18"/>
        <v>5300000</v>
      </c>
      <c r="M176">
        <f t="shared" si="19"/>
        <v>5230000</v>
      </c>
      <c r="N176">
        <f t="shared" si="20"/>
        <v>5110000</v>
      </c>
    </row>
    <row r="177" spans="1:14" x14ac:dyDescent="0.3">
      <c r="A177" s="1">
        <v>16</v>
      </c>
      <c r="B177" t="s">
        <v>297</v>
      </c>
      <c r="C177" t="s">
        <v>5525</v>
      </c>
      <c r="D177" t="s">
        <v>5526</v>
      </c>
      <c r="E177" t="s">
        <v>3296</v>
      </c>
      <c r="F177" t="s">
        <v>3650</v>
      </c>
      <c r="G177" t="s">
        <v>5527</v>
      </c>
      <c r="I177" t="str">
        <f t="shared" si="15"/>
        <v>N/A</v>
      </c>
      <c r="J177">
        <f t="shared" si="16"/>
        <v>6240000</v>
      </c>
      <c r="K177">
        <f t="shared" si="17"/>
        <v>5140000</v>
      </c>
      <c r="L177">
        <f t="shared" si="18"/>
        <v>5560000</v>
      </c>
      <c r="M177">
        <f t="shared" si="19"/>
        <v>5530000</v>
      </c>
      <c r="N177">
        <f t="shared" si="20"/>
        <v>6170000</v>
      </c>
    </row>
    <row r="178" spans="1:14" x14ac:dyDescent="0.3">
      <c r="A178" s="1">
        <v>17</v>
      </c>
      <c r="B178" t="s">
        <v>300</v>
      </c>
      <c r="C178" t="s">
        <v>293</v>
      </c>
      <c r="D178" t="s">
        <v>5528</v>
      </c>
      <c r="E178" t="s">
        <v>5529</v>
      </c>
      <c r="F178" t="s">
        <v>5530</v>
      </c>
      <c r="G178" t="s">
        <v>5531</v>
      </c>
      <c r="I178" t="str">
        <f t="shared" si="15"/>
        <v>N/A</v>
      </c>
      <c r="J178">
        <f t="shared" si="16"/>
        <v>8740000</v>
      </c>
      <c r="K178">
        <f t="shared" si="17"/>
        <v>9200000</v>
      </c>
      <c r="L178">
        <f t="shared" si="18"/>
        <v>9970000</v>
      </c>
      <c r="M178">
        <f t="shared" si="19"/>
        <v>10070000</v>
      </c>
      <c r="N178">
        <f t="shared" si="20"/>
        <v>8350000</v>
      </c>
    </row>
    <row r="179" spans="1:14" x14ac:dyDescent="0.3">
      <c r="A179" s="1">
        <v>18</v>
      </c>
      <c r="B179" t="s">
        <v>306</v>
      </c>
      <c r="C179" t="s">
        <v>264</v>
      </c>
      <c r="D179" t="s">
        <v>5532</v>
      </c>
      <c r="E179" t="s">
        <v>5533</v>
      </c>
      <c r="F179" t="s">
        <v>2101</v>
      </c>
      <c r="G179" t="s">
        <v>5534</v>
      </c>
      <c r="I179" t="str">
        <f t="shared" si="15"/>
        <v>N/A</v>
      </c>
      <c r="J179" t="str">
        <f t="shared" si="16"/>
        <v>N/A</v>
      </c>
      <c r="K179">
        <f t="shared" si="17"/>
        <v>5.16E-2</v>
      </c>
      <c r="L179">
        <f t="shared" si="18"/>
        <v>8.4400000000000003E-2</v>
      </c>
      <c r="M179">
        <f t="shared" si="19"/>
        <v>9.5999999999999992E-3</v>
      </c>
      <c r="N179">
        <f t="shared" si="20"/>
        <v>-0.17079999999999998</v>
      </c>
    </row>
    <row r="180" spans="1:14" x14ac:dyDescent="0.3">
      <c r="A180" s="1">
        <v>19</v>
      </c>
      <c r="B180" t="s">
        <v>2003</v>
      </c>
      <c r="C180" t="s">
        <v>264</v>
      </c>
      <c r="D180" t="s">
        <v>264</v>
      </c>
      <c r="E180" t="s">
        <v>264</v>
      </c>
      <c r="F180" t="s">
        <v>264</v>
      </c>
      <c r="G180" t="s">
        <v>5535</v>
      </c>
      <c r="I180" t="str">
        <f t="shared" si="15"/>
        <v>N/A</v>
      </c>
      <c r="J180" t="str">
        <f t="shared" si="16"/>
        <v>N/A</v>
      </c>
      <c r="K180" t="str">
        <f t="shared" si="17"/>
        <v>N/A</v>
      </c>
      <c r="L180" t="str">
        <f t="shared" si="18"/>
        <v>N/A</v>
      </c>
      <c r="M180" t="str">
        <f t="shared" si="19"/>
        <v>N/A</v>
      </c>
      <c r="N180">
        <f t="shared" si="20"/>
        <v>0.2205</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5536</v>
      </c>
      <c r="D185" t="s">
        <v>5537</v>
      </c>
      <c r="E185" t="s">
        <v>5538</v>
      </c>
      <c r="F185" t="s">
        <v>264</v>
      </c>
      <c r="G185" t="s">
        <v>264</v>
      </c>
      <c r="I185" t="str">
        <f t="shared" si="15"/>
        <v>N/A</v>
      </c>
      <c r="J185" t="str">
        <f t="shared" si="16"/>
        <v>309797</v>
      </c>
      <c r="K185" t="str">
        <f t="shared" si="17"/>
        <v>276400</v>
      </c>
      <c r="L185" t="str">
        <f t="shared" si="18"/>
        <v>694207</v>
      </c>
      <c r="M185" t="str">
        <f t="shared" si="19"/>
        <v>N/A</v>
      </c>
      <c r="N185" t="str">
        <f t="shared" si="20"/>
        <v>N/A</v>
      </c>
    </row>
    <row r="186" spans="1:14" x14ac:dyDescent="0.3">
      <c r="A186" s="1">
        <v>25</v>
      </c>
      <c r="B186" t="s">
        <v>322</v>
      </c>
      <c r="C186" t="s">
        <v>1508</v>
      </c>
      <c r="D186" t="s">
        <v>4677</v>
      </c>
      <c r="E186" t="s">
        <v>5539</v>
      </c>
      <c r="F186" t="s">
        <v>5530</v>
      </c>
      <c r="G186" t="s">
        <v>5531</v>
      </c>
      <c r="I186" t="str">
        <f t="shared" si="15"/>
        <v>N/A</v>
      </c>
      <c r="J186">
        <f t="shared" si="16"/>
        <v>8430000</v>
      </c>
      <c r="K186">
        <f t="shared" si="17"/>
        <v>8920000</v>
      </c>
      <c r="L186">
        <f t="shared" si="18"/>
        <v>9280000</v>
      </c>
      <c r="M186">
        <f t="shared" si="19"/>
        <v>10070000</v>
      </c>
      <c r="N186">
        <f t="shared" si="20"/>
        <v>8350000</v>
      </c>
    </row>
    <row r="187" spans="1:14" x14ac:dyDescent="0.3">
      <c r="A187" s="1">
        <v>26</v>
      </c>
      <c r="B187" t="s">
        <v>326</v>
      </c>
      <c r="C187" t="s">
        <v>264</v>
      </c>
      <c r="D187" t="s">
        <v>5540</v>
      </c>
      <c r="E187" t="s">
        <v>5541</v>
      </c>
      <c r="F187" t="s">
        <v>5542</v>
      </c>
      <c r="G187" t="s">
        <v>5534</v>
      </c>
      <c r="I187" t="str">
        <f t="shared" si="15"/>
        <v>N/A</v>
      </c>
      <c r="J187" t="str">
        <f t="shared" si="16"/>
        <v>N/A</v>
      </c>
      <c r="K187">
        <f t="shared" si="17"/>
        <v>5.7500000000000002E-2</v>
      </c>
      <c r="L187">
        <f t="shared" si="18"/>
        <v>4.0099999999999997E-2</v>
      </c>
      <c r="M187">
        <f t="shared" si="19"/>
        <v>8.5199999999999998E-2</v>
      </c>
      <c r="N187">
        <f t="shared" si="20"/>
        <v>-0.17079999999999998</v>
      </c>
    </row>
    <row r="188" spans="1:14" x14ac:dyDescent="0.3">
      <c r="A188" s="1">
        <v>27</v>
      </c>
      <c r="B188" t="s">
        <v>330</v>
      </c>
      <c r="C188" t="s">
        <v>264</v>
      </c>
      <c r="D188" t="s">
        <v>264</v>
      </c>
      <c r="E188" t="s">
        <v>264</v>
      </c>
      <c r="F188" t="s">
        <v>264</v>
      </c>
      <c r="G188" t="s">
        <v>5535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0.2205</v>
      </c>
    </row>
    <row r="189" spans="1:14" x14ac:dyDescent="0.3">
      <c r="A189" s="1">
        <v>28</v>
      </c>
      <c r="B189" t="s">
        <v>332</v>
      </c>
      <c r="C189" t="s">
        <v>5543</v>
      </c>
      <c r="D189" t="s">
        <v>5544</v>
      </c>
      <c r="E189" t="s">
        <v>1912</v>
      </c>
      <c r="F189" t="s">
        <v>3757</v>
      </c>
      <c r="G189" t="s">
        <v>3164</v>
      </c>
      <c r="I189" t="str">
        <f t="shared" si="21"/>
        <v>N/A</v>
      </c>
      <c r="J189">
        <f t="shared" si="22"/>
        <v>1650000</v>
      </c>
      <c r="K189">
        <f t="shared" si="23"/>
        <v>1770000</v>
      </c>
      <c r="L189">
        <f t="shared" si="24"/>
        <v>1830000</v>
      </c>
      <c r="M189">
        <f t="shared" si="25"/>
        <v>2480000</v>
      </c>
      <c r="N189">
        <f t="shared" si="26"/>
        <v>1610000</v>
      </c>
    </row>
    <row r="190" spans="1:14" x14ac:dyDescent="0.3">
      <c r="A190" s="1">
        <v>29</v>
      </c>
      <c r="B190" t="s">
        <v>333</v>
      </c>
      <c r="C190" t="s">
        <v>3807</v>
      </c>
      <c r="D190" t="s">
        <v>1404</v>
      </c>
      <c r="E190" t="s">
        <v>5545</v>
      </c>
      <c r="F190" t="s">
        <v>2529</v>
      </c>
      <c r="G190" t="s">
        <v>5546</v>
      </c>
      <c r="I190" t="str">
        <f t="shared" si="21"/>
        <v>N/A</v>
      </c>
      <c r="J190">
        <f t="shared" si="22"/>
        <v>2190000</v>
      </c>
      <c r="K190">
        <f t="shared" si="23"/>
        <v>2620000</v>
      </c>
      <c r="L190">
        <f t="shared" si="24"/>
        <v>1520000</v>
      </c>
      <c r="M190">
        <f t="shared" si="25"/>
        <v>2570000</v>
      </c>
      <c r="N190" t="str">
        <f t="shared" si="26"/>
        <v>937758</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5547</v>
      </c>
      <c r="D192" t="s">
        <v>5548</v>
      </c>
      <c r="E192" t="s">
        <v>5549</v>
      </c>
      <c r="F192" t="s">
        <v>5550</v>
      </c>
      <c r="G192" t="s">
        <v>5551</v>
      </c>
      <c r="I192" t="str">
        <f t="shared" si="21"/>
        <v>N/A</v>
      </c>
      <c r="J192" t="str">
        <f t="shared" si="22"/>
        <v>(536,373)</v>
      </c>
      <c r="K192" t="str">
        <f t="shared" si="23"/>
        <v>(850,100)</v>
      </c>
      <c r="L192" t="str">
        <f t="shared" si="24"/>
        <v>307920</v>
      </c>
      <c r="M192" t="str">
        <f t="shared" si="25"/>
        <v>(86,251)</v>
      </c>
      <c r="N192" t="str">
        <f t="shared" si="26"/>
        <v>673977</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3151</v>
      </c>
      <c r="D197" t="s">
        <v>5552</v>
      </c>
      <c r="E197" t="s">
        <v>848</v>
      </c>
      <c r="F197" t="s">
        <v>5553</v>
      </c>
      <c r="G197" t="s">
        <v>5554</v>
      </c>
      <c r="I197" t="str">
        <f t="shared" si="21"/>
        <v>N/A</v>
      </c>
      <c r="J197">
        <f t="shared" si="22"/>
        <v>6780000</v>
      </c>
      <c r="K197">
        <f t="shared" si="23"/>
        <v>7150000</v>
      </c>
      <c r="L197">
        <f t="shared" si="24"/>
        <v>7450000</v>
      </c>
      <c r="M197">
        <f t="shared" si="25"/>
        <v>7590000</v>
      </c>
      <c r="N197">
        <f t="shared" si="26"/>
        <v>6740000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3151</v>
      </c>
      <c r="D199" t="s">
        <v>5552</v>
      </c>
      <c r="E199" t="s">
        <v>848</v>
      </c>
      <c r="F199" t="s">
        <v>5553</v>
      </c>
      <c r="G199" t="s">
        <v>5554</v>
      </c>
      <c r="I199" t="str">
        <f t="shared" si="21"/>
        <v>N/A</v>
      </c>
      <c r="J199">
        <f t="shared" si="22"/>
        <v>6780000</v>
      </c>
      <c r="K199">
        <f t="shared" si="23"/>
        <v>7150000</v>
      </c>
      <c r="L199">
        <f t="shared" si="24"/>
        <v>7450000</v>
      </c>
      <c r="M199">
        <f t="shared" si="25"/>
        <v>7590000</v>
      </c>
      <c r="N199">
        <f t="shared" si="26"/>
        <v>6740000</v>
      </c>
    </row>
    <row r="200" spans="1:14" x14ac:dyDescent="0.3">
      <c r="A200" s="1">
        <v>39</v>
      </c>
      <c r="B200" t="s">
        <v>353</v>
      </c>
      <c r="C200" t="s">
        <v>264</v>
      </c>
      <c r="D200" t="s">
        <v>5555</v>
      </c>
      <c r="E200" t="s">
        <v>5556</v>
      </c>
      <c r="F200" t="s">
        <v>3852</v>
      </c>
      <c r="G200" t="s">
        <v>5557</v>
      </c>
      <c r="I200" t="str">
        <f t="shared" si="21"/>
        <v>neg_trend</v>
      </c>
      <c r="J200" t="str">
        <f t="shared" si="22"/>
        <v>N/A</v>
      </c>
      <c r="K200">
        <f t="shared" si="23"/>
        <v>5.3899999999999997E-2</v>
      </c>
      <c r="L200">
        <f t="shared" si="24"/>
        <v>4.1900000000000007E-2</v>
      </c>
      <c r="M200">
        <f t="shared" si="25"/>
        <v>1.8700000000000001E-2</v>
      </c>
      <c r="N200">
        <f t="shared" si="26"/>
        <v>-0.11230000000000001</v>
      </c>
    </row>
    <row r="201" spans="1:14" x14ac:dyDescent="0.3">
      <c r="A201" s="1">
        <v>40</v>
      </c>
      <c r="B201" t="s">
        <v>358</v>
      </c>
      <c r="C201" t="s">
        <v>264</v>
      </c>
      <c r="D201" t="s">
        <v>264</v>
      </c>
      <c r="E201" t="s">
        <v>264</v>
      </c>
      <c r="F201" t="s">
        <v>264</v>
      </c>
      <c r="G201" t="s">
        <v>5558</v>
      </c>
      <c r="I201" t="str">
        <f t="shared" si="21"/>
        <v>N/A</v>
      </c>
      <c r="J201" t="str">
        <f t="shared" si="22"/>
        <v>N/A</v>
      </c>
      <c r="K201" t="str">
        <f t="shared" si="23"/>
        <v>N/A</v>
      </c>
      <c r="L201" t="str">
        <f t="shared" si="24"/>
        <v>N/A</v>
      </c>
      <c r="M201" t="str">
        <f t="shared" si="25"/>
        <v>N/A</v>
      </c>
      <c r="N201">
        <f t="shared" si="26"/>
        <v>0.1779</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3151</v>
      </c>
      <c r="D208" t="s">
        <v>5552</v>
      </c>
      <c r="E208" t="s">
        <v>848</v>
      </c>
      <c r="F208" t="s">
        <v>5553</v>
      </c>
      <c r="G208" t="s">
        <v>5554</v>
      </c>
      <c r="I208" t="str">
        <f t="shared" si="21"/>
        <v>N/A</v>
      </c>
      <c r="J208">
        <f t="shared" si="22"/>
        <v>6780000</v>
      </c>
      <c r="K208">
        <f t="shared" si="23"/>
        <v>7150000</v>
      </c>
      <c r="L208">
        <f t="shared" si="24"/>
        <v>7450000</v>
      </c>
      <c r="M208">
        <f t="shared" si="25"/>
        <v>7590000</v>
      </c>
      <c r="N208">
        <f t="shared" si="26"/>
        <v>6740000</v>
      </c>
    </row>
    <row r="209" spans="1:14" x14ac:dyDescent="0.3">
      <c r="A209" s="1">
        <v>48</v>
      </c>
      <c r="B209" t="s">
        <v>382</v>
      </c>
      <c r="C209" t="s">
        <v>5559</v>
      </c>
      <c r="D209" t="s">
        <v>5560</v>
      </c>
      <c r="E209" t="s">
        <v>971</v>
      </c>
      <c r="F209" t="s">
        <v>5561</v>
      </c>
      <c r="G209" t="s">
        <v>5562</v>
      </c>
      <c r="I209" t="str">
        <f t="shared" si="21"/>
        <v>N/A</v>
      </c>
      <c r="J209" t="str">
        <f t="shared" si="22"/>
        <v>1.40</v>
      </c>
      <c r="K209" t="str">
        <f t="shared" si="23"/>
        <v>1.47</v>
      </c>
      <c r="L209" t="str">
        <f t="shared" si="24"/>
        <v>1.53</v>
      </c>
      <c r="M209" t="str">
        <f t="shared" si="25"/>
        <v>1.56</v>
      </c>
      <c r="N209" t="str">
        <f t="shared" si="26"/>
        <v>1.38</v>
      </c>
    </row>
    <row r="210" spans="1:14" x14ac:dyDescent="0.3">
      <c r="A210" s="1">
        <v>49</v>
      </c>
      <c r="B210" t="s">
        <v>2042</v>
      </c>
      <c r="C210" t="s">
        <v>264</v>
      </c>
      <c r="D210" t="s">
        <v>5563</v>
      </c>
      <c r="E210" t="s">
        <v>5564</v>
      </c>
      <c r="F210" t="s">
        <v>5565</v>
      </c>
      <c r="G210" t="s">
        <v>5566</v>
      </c>
      <c r="I210" t="str">
        <f t="shared" si="21"/>
        <v>neg_trend</v>
      </c>
      <c r="J210" t="str">
        <f t="shared" si="22"/>
        <v>N/A</v>
      </c>
      <c r="K210">
        <f t="shared" si="23"/>
        <v>0.05</v>
      </c>
      <c r="L210">
        <f t="shared" si="24"/>
        <v>4.0800000000000003E-2</v>
      </c>
      <c r="M210">
        <f t="shared" si="25"/>
        <v>1.9599999999999999E-2</v>
      </c>
      <c r="N210">
        <f t="shared" si="26"/>
        <v>-0.11539999999999999</v>
      </c>
    </row>
    <row r="211" spans="1:14" x14ac:dyDescent="0.3">
      <c r="A211" s="1">
        <v>50</v>
      </c>
      <c r="B211" t="s">
        <v>393</v>
      </c>
      <c r="C211" t="s">
        <v>5567</v>
      </c>
      <c r="D211" t="s">
        <v>3649</v>
      </c>
      <c r="E211" t="s">
        <v>3649</v>
      </c>
      <c r="F211" t="s">
        <v>3649</v>
      </c>
      <c r="G211" t="s">
        <v>3649</v>
      </c>
      <c r="I211" t="str">
        <f t="shared" si="21"/>
        <v>N/A</v>
      </c>
      <c r="J211">
        <f t="shared" si="22"/>
        <v>4860000</v>
      </c>
      <c r="K211">
        <f t="shared" si="23"/>
        <v>4870000</v>
      </c>
      <c r="L211">
        <f t="shared" si="24"/>
        <v>4870000</v>
      </c>
      <c r="M211">
        <f t="shared" si="25"/>
        <v>4870000</v>
      </c>
      <c r="N211">
        <f t="shared" si="26"/>
        <v>4870000</v>
      </c>
    </row>
    <row r="212" spans="1:14" x14ac:dyDescent="0.3">
      <c r="A212" s="1">
        <v>51</v>
      </c>
      <c r="B212" t="s">
        <v>399</v>
      </c>
      <c r="C212" t="s">
        <v>1240</v>
      </c>
      <c r="D212" t="s">
        <v>5560</v>
      </c>
      <c r="E212" t="s">
        <v>971</v>
      </c>
      <c r="F212" t="s">
        <v>5561</v>
      </c>
      <c r="G212" t="s">
        <v>5562</v>
      </c>
      <c r="I212" t="str">
        <f t="shared" si="21"/>
        <v>N/A</v>
      </c>
      <c r="J212" t="str">
        <f t="shared" si="22"/>
        <v>1.39</v>
      </c>
      <c r="K212" t="str">
        <f t="shared" si="23"/>
        <v>1.47</v>
      </c>
      <c r="L212" t="str">
        <f t="shared" si="24"/>
        <v>1.53</v>
      </c>
      <c r="M212" t="str">
        <f t="shared" si="25"/>
        <v>1.56</v>
      </c>
      <c r="N212" t="str">
        <f t="shared" si="26"/>
        <v>1.38</v>
      </c>
    </row>
    <row r="213" spans="1:14" x14ac:dyDescent="0.3">
      <c r="A213" s="1">
        <v>52</v>
      </c>
      <c r="B213" t="s">
        <v>402</v>
      </c>
      <c r="C213" t="s">
        <v>264</v>
      </c>
      <c r="D213" t="s">
        <v>5568</v>
      </c>
      <c r="E213" t="s">
        <v>5564</v>
      </c>
      <c r="F213" t="s">
        <v>5565</v>
      </c>
      <c r="G213" t="s">
        <v>5566</v>
      </c>
      <c r="I213" t="str">
        <f t="shared" si="21"/>
        <v>neg_trend</v>
      </c>
      <c r="J213" t="str">
        <f t="shared" si="22"/>
        <v>N/A</v>
      </c>
      <c r="K213">
        <f t="shared" si="23"/>
        <v>5.7599999999999998E-2</v>
      </c>
      <c r="L213">
        <f t="shared" si="24"/>
        <v>4.0800000000000003E-2</v>
      </c>
      <c r="M213">
        <f t="shared" si="25"/>
        <v>1.9599999999999999E-2</v>
      </c>
      <c r="N213">
        <f t="shared" si="26"/>
        <v>-0.11539999999999999</v>
      </c>
    </row>
    <row r="214" spans="1:14" x14ac:dyDescent="0.3">
      <c r="A214" s="1">
        <v>53</v>
      </c>
      <c r="B214" t="s">
        <v>407</v>
      </c>
      <c r="C214" t="s">
        <v>3649</v>
      </c>
      <c r="D214" t="s">
        <v>3649</v>
      </c>
      <c r="E214" t="s">
        <v>3649</v>
      </c>
      <c r="F214" t="s">
        <v>3649</v>
      </c>
      <c r="G214" t="s">
        <v>5569</v>
      </c>
      <c r="I214" t="str">
        <f t="shared" si="21"/>
        <v>N/A</v>
      </c>
      <c r="J214">
        <f t="shared" si="22"/>
        <v>4870000</v>
      </c>
      <c r="K214">
        <f t="shared" si="23"/>
        <v>4870000</v>
      </c>
      <c r="L214">
        <f t="shared" si="24"/>
        <v>4870000</v>
      </c>
      <c r="M214">
        <f t="shared" si="25"/>
        <v>4870000</v>
      </c>
      <c r="N214">
        <f t="shared" si="26"/>
        <v>4880000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5570</v>
      </c>
      <c r="D217" t="s">
        <v>3427</v>
      </c>
      <c r="E217" t="s">
        <v>5571</v>
      </c>
      <c r="F217" t="s">
        <v>5572</v>
      </c>
      <c r="G217" t="s">
        <v>5573</v>
      </c>
      <c r="I217" t="str">
        <f t="shared" si="21"/>
        <v>N/A</v>
      </c>
      <c r="J217">
        <f t="shared" si="22"/>
        <v>21560000</v>
      </c>
      <c r="K217">
        <f t="shared" si="23"/>
        <v>16040000</v>
      </c>
      <c r="L217">
        <f t="shared" si="24"/>
        <v>22410000</v>
      </c>
      <c r="M217">
        <f t="shared" si="25"/>
        <v>14950000</v>
      </c>
      <c r="N217">
        <f t="shared" si="26"/>
        <v>21690000</v>
      </c>
    </row>
    <row r="218" spans="1:14" x14ac:dyDescent="0.3">
      <c r="A218" s="1">
        <v>1</v>
      </c>
      <c r="B218" t="s">
        <v>2053</v>
      </c>
      <c r="C218" t="s">
        <v>264</v>
      </c>
      <c r="D218" t="s">
        <v>5574</v>
      </c>
      <c r="E218" t="s">
        <v>5575</v>
      </c>
      <c r="F218" t="s">
        <v>5576</v>
      </c>
      <c r="G218" t="s">
        <v>5577</v>
      </c>
      <c r="I218" t="str">
        <f t="shared" si="21"/>
        <v>N/A</v>
      </c>
      <c r="J218" t="str">
        <f t="shared" si="22"/>
        <v>N/A</v>
      </c>
      <c r="K218">
        <f t="shared" si="23"/>
        <v>-0.25609999999999999</v>
      </c>
      <c r="L218">
        <f t="shared" si="24"/>
        <v>0.39679999999999999</v>
      </c>
      <c r="M218">
        <f t="shared" si="25"/>
        <v>-0.33289999999999997</v>
      </c>
      <c r="N218">
        <f t="shared" si="26"/>
        <v>0.45100000000000001</v>
      </c>
    </row>
    <row r="219" spans="1:14" x14ac:dyDescent="0.3">
      <c r="A219" s="1">
        <v>2</v>
      </c>
      <c r="B219" t="s">
        <v>2058</v>
      </c>
      <c r="C219" t="s">
        <v>5578</v>
      </c>
      <c r="D219" t="s">
        <v>5579</v>
      </c>
      <c r="E219" t="s">
        <v>5580</v>
      </c>
      <c r="F219" t="s">
        <v>5581</v>
      </c>
      <c r="G219" t="s">
        <v>5582</v>
      </c>
      <c r="I219" t="str">
        <f t="shared" si="21"/>
        <v>N/A</v>
      </c>
      <c r="J219">
        <f t="shared" si="22"/>
        <v>440370000</v>
      </c>
      <c r="K219">
        <f t="shared" si="23"/>
        <v>401490000</v>
      </c>
      <c r="L219">
        <f t="shared" si="24"/>
        <v>449390000</v>
      </c>
      <c r="M219">
        <f t="shared" si="25"/>
        <v>471780000</v>
      </c>
      <c r="N219">
        <f t="shared" si="26"/>
        <v>545950000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2071</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5583</v>
      </c>
      <c r="D224" t="s">
        <v>5584</v>
      </c>
      <c r="E224" t="s">
        <v>5585</v>
      </c>
      <c r="F224" t="s">
        <v>5586</v>
      </c>
      <c r="G224" t="s">
        <v>5587</v>
      </c>
      <c r="I224" t="str">
        <f t="shared" si="21"/>
        <v>N/A</v>
      </c>
      <c r="J224">
        <f t="shared" si="22"/>
        <v>269110000</v>
      </c>
      <c r="K224">
        <f t="shared" si="23"/>
        <v>282820000</v>
      </c>
      <c r="L224">
        <f t="shared" si="24"/>
        <v>282780000</v>
      </c>
      <c r="M224">
        <f t="shared" si="25"/>
        <v>243290000</v>
      </c>
      <c r="N224">
        <f t="shared" si="26"/>
        <v>199970000</v>
      </c>
    </row>
    <row r="225" spans="1:14" x14ac:dyDescent="0.3">
      <c r="A225" s="1">
        <v>8</v>
      </c>
      <c r="B225" t="s">
        <v>2079</v>
      </c>
      <c r="C225" t="s">
        <v>5588</v>
      </c>
      <c r="D225" t="s">
        <v>5589</v>
      </c>
      <c r="E225" t="s">
        <v>3746</v>
      </c>
      <c r="F225" t="s">
        <v>241</v>
      </c>
      <c r="G225" t="s">
        <v>2486</v>
      </c>
      <c r="I225" t="str">
        <f t="shared" si="21"/>
        <v>N/A</v>
      </c>
      <c r="J225">
        <f t="shared" si="22"/>
        <v>3240000</v>
      </c>
      <c r="K225">
        <f t="shared" si="23"/>
        <v>2630000</v>
      </c>
      <c r="L225">
        <f t="shared" si="24"/>
        <v>1350000</v>
      </c>
      <c r="M225">
        <f t="shared" si="25"/>
        <v>1200000</v>
      </c>
      <c r="N225">
        <f t="shared" si="26"/>
        <v>1220000</v>
      </c>
    </row>
    <row r="226" spans="1:14" x14ac:dyDescent="0.3">
      <c r="A226" s="1">
        <v>9</v>
      </c>
      <c r="B226" t="s">
        <v>2080</v>
      </c>
      <c r="C226" t="s">
        <v>5590</v>
      </c>
      <c r="D226" t="s">
        <v>5591</v>
      </c>
      <c r="E226" t="s">
        <v>5592</v>
      </c>
      <c r="F226" t="s">
        <v>5593</v>
      </c>
      <c r="G226" t="s">
        <v>5594</v>
      </c>
      <c r="I226" t="str">
        <f t="shared" si="21"/>
        <v>N/A</v>
      </c>
      <c r="J226">
        <f t="shared" si="22"/>
        <v>110570000</v>
      </c>
      <c r="K226">
        <f t="shared" si="23"/>
        <v>95430000</v>
      </c>
      <c r="L226">
        <f t="shared" si="24"/>
        <v>87580000</v>
      </c>
      <c r="M226">
        <f t="shared" si="25"/>
        <v>90380000</v>
      </c>
      <c r="N226">
        <f t="shared" si="26"/>
        <v>144920000</v>
      </c>
    </row>
    <row r="227" spans="1:14" x14ac:dyDescent="0.3">
      <c r="A227" s="1">
        <v>10</v>
      </c>
      <c r="B227" t="s">
        <v>2086</v>
      </c>
      <c r="C227" t="s">
        <v>5595</v>
      </c>
      <c r="D227" t="s">
        <v>3063</v>
      </c>
      <c r="E227" t="s">
        <v>5596</v>
      </c>
      <c r="F227" t="s">
        <v>3795</v>
      </c>
      <c r="G227" t="s">
        <v>5597</v>
      </c>
      <c r="I227" t="str">
        <f t="shared" si="21"/>
        <v>N/A</v>
      </c>
      <c r="J227">
        <f t="shared" si="22"/>
        <v>38420000</v>
      </c>
      <c r="K227">
        <f t="shared" si="23"/>
        <v>17170000</v>
      </c>
      <c r="L227">
        <f t="shared" si="24"/>
        <v>13330000</v>
      </c>
      <c r="M227">
        <f t="shared" si="25"/>
        <v>91720000</v>
      </c>
      <c r="N227">
        <f t="shared" si="26"/>
        <v>148260000</v>
      </c>
    </row>
    <row r="228" spans="1:14" x14ac:dyDescent="0.3">
      <c r="A228" s="1">
        <v>11</v>
      </c>
      <c r="B228" t="s">
        <v>2090</v>
      </c>
      <c r="C228" t="s">
        <v>5289</v>
      </c>
      <c r="D228" t="s">
        <v>5014</v>
      </c>
      <c r="E228" t="s">
        <v>2810</v>
      </c>
      <c r="F228" t="s">
        <v>4231</v>
      </c>
      <c r="G228" t="s">
        <v>5598</v>
      </c>
      <c r="I228" t="str">
        <f t="shared" si="21"/>
        <v>N/A</v>
      </c>
      <c r="J228">
        <f t="shared" si="22"/>
        <v>2810000</v>
      </c>
      <c r="K228">
        <f t="shared" si="23"/>
        <v>2770000</v>
      </c>
      <c r="L228">
        <f t="shared" si="24"/>
        <v>2870000</v>
      </c>
      <c r="M228">
        <f t="shared" si="25"/>
        <v>2920000</v>
      </c>
      <c r="N228">
        <f t="shared" si="26"/>
        <v>2970000</v>
      </c>
    </row>
    <row r="229" spans="1:14" x14ac:dyDescent="0.3">
      <c r="A229" s="1">
        <v>12</v>
      </c>
      <c r="B229" t="s">
        <v>440</v>
      </c>
      <c r="C229" t="s">
        <v>5599</v>
      </c>
      <c r="D229" t="s">
        <v>5600</v>
      </c>
      <c r="E229" t="s">
        <v>5601</v>
      </c>
      <c r="F229" t="s">
        <v>5602</v>
      </c>
      <c r="G229" t="s">
        <v>5603</v>
      </c>
      <c r="I229" t="str">
        <f t="shared" si="21"/>
        <v>N/A</v>
      </c>
      <c r="J229">
        <f t="shared" si="22"/>
        <v>16230000</v>
      </c>
      <c r="K229" t="str">
        <f t="shared" si="23"/>
        <v>684100</v>
      </c>
      <c r="L229">
        <f t="shared" si="24"/>
        <v>61480000</v>
      </c>
      <c r="M229">
        <f t="shared" si="25"/>
        <v>42270000</v>
      </c>
      <c r="N229">
        <f t="shared" si="26"/>
        <v>48600000</v>
      </c>
    </row>
    <row r="230" spans="1:14" x14ac:dyDescent="0.3">
      <c r="A230" s="1">
        <v>13</v>
      </c>
      <c r="B230" t="s">
        <v>2097</v>
      </c>
      <c r="C230" t="s">
        <v>264</v>
      </c>
      <c r="D230" t="s">
        <v>5604</v>
      </c>
      <c r="E230" t="s">
        <v>5605</v>
      </c>
      <c r="F230" t="s">
        <v>5606</v>
      </c>
      <c r="G230" t="s">
        <v>5607</v>
      </c>
      <c r="I230" t="str">
        <f t="shared" si="21"/>
        <v>N/A</v>
      </c>
      <c r="J230" t="str">
        <f t="shared" si="22"/>
        <v>N/A</v>
      </c>
      <c r="K230">
        <f t="shared" si="23"/>
        <v>-8.8300000000000003E-2</v>
      </c>
      <c r="L230">
        <f t="shared" si="24"/>
        <v>0.1193</v>
      </c>
      <c r="M230">
        <f t="shared" si="25"/>
        <v>4.9800000000000004E-2</v>
      </c>
      <c r="N230">
        <f t="shared" si="26"/>
        <v>0.15720000000000001</v>
      </c>
    </row>
    <row r="231" spans="1:14" x14ac:dyDescent="0.3">
      <c r="A231" s="1">
        <v>14</v>
      </c>
      <c r="B231" t="s">
        <v>2102</v>
      </c>
      <c r="C231" t="s">
        <v>5608</v>
      </c>
      <c r="D231" t="s">
        <v>5609</v>
      </c>
      <c r="E231" t="s">
        <v>5610</v>
      </c>
      <c r="F231" t="s">
        <v>5611</v>
      </c>
      <c r="G231" t="s">
        <v>5612</v>
      </c>
      <c r="I231" t="str">
        <f t="shared" si="21"/>
        <v>N/A</v>
      </c>
      <c r="J231">
        <f t="shared" si="22"/>
        <v>361940000</v>
      </c>
      <c r="K231">
        <f t="shared" si="23"/>
        <v>384100000</v>
      </c>
      <c r="L231">
        <f t="shared" si="24"/>
        <v>384420000</v>
      </c>
      <c r="M231">
        <f t="shared" si="25"/>
        <v>423110000</v>
      </c>
      <c r="N231">
        <f t="shared" si="26"/>
        <v>390150000</v>
      </c>
    </row>
    <row r="232" spans="1:14" x14ac:dyDescent="0.3">
      <c r="A232" s="1">
        <v>15</v>
      </c>
      <c r="B232" t="s">
        <v>2108</v>
      </c>
      <c r="C232" t="s">
        <v>5613</v>
      </c>
      <c r="D232" t="s">
        <v>5614</v>
      </c>
      <c r="E232" t="s">
        <v>5615</v>
      </c>
      <c r="F232" t="s">
        <v>5616</v>
      </c>
      <c r="G232" t="s">
        <v>5617</v>
      </c>
      <c r="I232" t="str">
        <f t="shared" si="21"/>
        <v>N/A</v>
      </c>
      <c r="J232">
        <f t="shared" si="22"/>
        <v>368890000</v>
      </c>
      <c r="K232">
        <f t="shared" si="23"/>
        <v>392180000</v>
      </c>
      <c r="L232">
        <f t="shared" si="24"/>
        <v>390960000</v>
      </c>
      <c r="M232">
        <f t="shared" si="25"/>
        <v>429580000</v>
      </c>
      <c r="N232">
        <f t="shared" si="26"/>
        <v>394050000</v>
      </c>
    </row>
    <row r="233" spans="1:14" x14ac:dyDescent="0.3">
      <c r="A233" s="1">
        <v>16</v>
      </c>
      <c r="B233" t="s">
        <v>2114</v>
      </c>
      <c r="C233" t="s">
        <v>5618</v>
      </c>
      <c r="D233" t="s">
        <v>1407</v>
      </c>
      <c r="E233" t="s">
        <v>4838</v>
      </c>
      <c r="F233" t="s">
        <v>5619</v>
      </c>
      <c r="G233" t="s">
        <v>5620</v>
      </c>
      <c r="I233" t="str">
        <f t="shared" si="21"/>
        <v>N/A</v>
      </c>
      <c r="J233">
        <f t="shared" si="22"/>
        <v>47000000</v>
      </c>
      <c r="K233">
        <f t="shared" si="23"/>
        <v>57120000</v>
      </c>
      <c r="L233">
        <f t="shared" si="24"/>
        <v>39370000</v>
      </c>
      <c r="M233">
        <f t="shared" si="25"/>
        <v>62480000</v>
      </c>
      <c r="N233">
        <f t="shared" si="26"/>
        <v>54530000</v>
      </c>
    </row>
    <row r="234" spans="1:14" x14ac:dyDescent="0.3">
      <c r="A234" s="1">
        <v>17</v>
      </c>
      <c r="B234" t="s">
        <v>2120</v>
      </c>
      <c r="C234" t="s">
        <v>5621</v>
      </c>
      <c r="D234" t="s">
        <v>5622</v>
      </c>
      <c r="E234" t="s">
        <v>5623</v>
      </c>
      <c r="F234" t="s">
        <v>5624</v>
      </c>
      <c r="G234" t="s">
        <v>5625</v>
      </c>
      <c r="I234" t="str">
        <f t="shared" si="21"/>
        <v>N/A</v>
      </c>
      <c r="J234">
        <f t="shared" si="22"/>
        <v>29390000</v>
      </c>
      <c r="K234">
        <f t="shared" si="23"/>
        <v>27830000</v>
      </c>
      <c r="L234">
        <f t="shared" si="24"/>
        <v>26520000</v>
      </c>
      <c r="M234">
        <f t="shared" si="25"/>
        <v>26630000</v>
      </c>
      <c r="N234">
        <f t="shared" si="26"/>
        <v>19470000</v>
      </c>
    </row>
    <row r="235" spans="1:14" x14ac:dyDescent="0.3">
      <c r="A235" s="1">
        <v>18</v>
      </c>
      <c r="B235" t="s">
        <v>2126</v>
      </c>
      <c r="C235" t="s">
        <v>5626</v>
      </c>
      <c r="D235" t="s">
        <v>5627</v>
      </c>
      <c r="E235" t="s">
        <v>5628</v>
      </c>
      <c r="F235" t="s">
        <v>5629</v>
      </c>
      <c r="G235" t="s">
        <v>5630</v>
      </c>
      <c r="I235" t="str">
        <f t="shared" si="21"/>
        <v>N/A</v>
      </c>
      <c r="J235">
        <f t="shared" si="22"/>
        <v>292750000</v>
      </c>
      <c r="K235">
        <f t="shared" si="23"/>
        <v>307720000</v>
      </c>
      <c r="L235">
        <f t="shared" si="24"/>
        <v>325610000</v>
      </c>
      <c r="M235">
        <f t="shared" si="25"/>
        <v>341160000</v>
      </c>
      <c r="N235">
        <f t="shared" si="26"/>
        <v>320660000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5631</v>
      </c>
      <c r="E239" t="s">
        <v>5632</v>
      </c>
      <c r="F239" t="s">
        <v>264</v>
      </c>
      <c r="G239" t="s">
        <v>264</v>
      </c>
      <c r="I239" t="str">
        <f t="shared" si="21"/>
        <v>N/A</v>
      </c>
      <c r="J239" t="str">
        <f t="shared" si="22"/>
        <v>N/A</v>
      </c>
      <c r="K239" t="str">
        <f t="shared" si="23"/>
        <v>(234)</v>
      </c>
      <c r="L239" t="str">
        <f t="shared" si="24"/>
        <v>(492)</v>
      </c>
      <c r="M239" t="str">
        <f t="shared" si="25"/>
        <v>N/A</v>
      </c>
      <c r="N239" t="str">
        <f t="shared" si="26"/>
        <v>N/A</v>
      </c>
    </row>
    <row r="240" spans="1:14" x14ac:dyDescent="0.3">
      <c r="A240" s="1">
        <v>23</v>
      </c>
      <c r="B240" t="s">
        <v>2136</v>
      </c>
      <c r="C240" t="s">
        <v>5633</v>
      </c>
      <c r="D240" t="s">
        <v>1936</v>
      </c>
      <c r="E240" t="s">
        <v>5634</v>
      </c>
      <c r="F240" t="s">
        <v>605</v>
      </c>
      <c r="G240" t="s">
        <v>5635</v>
      </c>
      <c r="I240" t="str">
        <f t="shared" si="21"/>
        <v>N/A</v>
      </c>
      <c r="J240" t="str">
        <f t="shared" si="22"/>
        <v>(248,000)</v>
      </c>
      <c r="K240" t="str">
        <f t="shared" si="23"/>
        <v>(485,000)</v>
      </c>
      <c r="L240" t="str">
        <f t="shared" si="24"/>
        <v>(535,000)</v>
      </c>
      <c r="M240" t="str">
        <f t="shared" si="25"/>
        <v>(686,000)</v>
      </c>
      <c r="N240" t="str">
        <f t="shared" si="26"/>
        <v>(601,000)</v>
      </c>
    </row>
    <row r="241" spans="1:14" x14ac:dyDescent="0.3">
      <c r="A241" s="1">
        <v>24</v>
      </c>
      <c r="B241" t="s">
        <v>2142</v>
      </c>
      <c r="C241" t="s">
        <v>5636</v>
      </c>
      <c r="D241" t="s">
        <v>5637</v>
      </c>
      <c r="E241" t="s">
        <v>5638</v>
      </c>
      <c r="F241" t="s">
        <v>5639</v>
      </c>
      <c r="G241" t="s">
        <v>5640</v>
      </c>
      <c r="I241" t="str">
        <f t="shared" si="21"/>
        <v>N/A</v>
      </c>
      <c r="J241" t="str">
        <f t="shared" si="22"/>
        <v>(6.95M)</v>
      </c>
      <c r="K241" t="str">
        <f t="shared" si="23"/>
        <v>(8.08M)</v>
      </c>
      <c r="L241" t="str">
        <f t="shared" si="24"/>
        <v>(6.54M)</v>
      </c>
      <c r="M241" t="str">
        <f t="shared" si="25"/>
        <v>(6.47M)</v>
      </c>
      <c r="N241" t="str">
        <f t="shared" si="26"/>
        <v>(3.9M)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5641</v>
      </c>
      <c r="E243" t="s">
        <v>5642</v>
      </c>
      <c r="F243" t="s">
        <v>5643</v>
      </c>
      <c r="G243" t="s">
        <v>5644</v>
      </c>
      <c r="I243" t="str">
        <f t="shared" si="21"/>
        <v>N/A</v>
      </c>
      <c r="J243" t="str">
        <f t="shared" si="22"/>
        <v>N/A</v>
      </c>
      <c r="K243">
        <f t="shared" si="23"/>
        <v>6.1200000000000004E-2</v>
      </c>
      <c r="L243">
        <f t="shared" si="24"/>
        <v>8.0000000000000004E-4</v>
      </c>
      <c r="M243">
        <f t="shared" si="25"/>
        <v>0.10060000000000001</v>
      </c>
      <c r="N243">
        <f t="shared" si="26"/>
        <v>-7.7899999999999997E-2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5645</v>
      </c>
      <c r="D246" t="s">
        <v>5646</v>
      </c>
      <c r="E246" t="s">
        <v>5647</v>
      </c>
      <c r="F246" t="s">
        <v>3603</v>
      </c>
      <c r="G246" t="s">
        <v>3603</v>
      </c>
      <c r="I246" t="str">
        <f t="shared" si="21"/>
        <v>N/A</v>
      </c>
      <c r="J246">
        <f t="shared" si="22"/>
        <v>19430000</v>
      </c>
      <c r="K246">
        <f t="shared" si="23"/>
        <v>18620000</v>
      </c>
      <c r="L246">
        <f t="shared" si="24"/>
        <v>19240000</v>
      </c>
      <c r="M246">
        <f t="shared" si="25"/>
        <v>18660000</v>
      </c>
      <c r="N246">
        <f t="shared" si="26"/>
        <v>18660000</v>
      </c>
    </row>
    <row r="247" spans="1:14" x14ac:dyDescent="0.3">
      <c r="A247" s="1">
        <v>30</v>
      </c>
      <c r="B247" t="s">
        <v>446</v>
      </c>
      <c r="C247" t="s">
        <v>5516</v>
      </c>
      <c r="D247" t="s">
        <v>5489</v>
      </c>
      <c r="E247" t="s">
        <v>5648</v>
      </c>
      <c r="F247" t="s">
        <v>3298</v>
      </c>
      <c r="G247" t="s">
        <v>5649</v>
      </c>
      <c r="I247" t="str">
        <f t="shared" si="21"/>
        <v>pos_trend</v>
      </c>
      <c r="J247">
        <f t="shared" si="22"/>
        <v>26480000</v>
      </c>
      <c r="K247">
        <f t="shared" si="23"/>
        <v>27130000</v>
      </c>
      <c r="L247">
        <f t="shared" si="24"/>
        <v>27560000</v>
      </c>
      <c r="M247">
        <f t="shared" si="25"/>
        <v>28350000</v>
      </c>
      <c r="N247">
        <f t="shared" si="26"/>
        <v>28970000</v>
      </c>
    </row>
    <row r="248" spans="1:14" x14ac:dyDescent="0.3">
      <c r="A248" s="1">
        <v>31</v>
      </c>
      <c r="B248" t="s">
        <v>452</v>
      </c>
      <c r="C248" t="s">
        <v>5650</v>
      </c>
      <c r="D248" t="s">
        <v>5651</v>
      </c>
      <c r="E248" t="s">
        <v>894</v>
      </c>
      <c r="F248" t="s">
        <v>3298</v>
      </c>
      <c r="G248" t="s">
        <v>5649</v>
      </c>
      <c r="I248" t="str">
        <f t="shared" si="21"/>
        <v>pos_trend</v>
      </c>
      <c r="J248">
        <f t="shared" si="22"/>
        <v>23330000</v>
      </c>
      <c r="K248">
        <f t="shared" si="23"/>
        <v>23980000</v>
      </c>
      <c r="L248">
        <f t="shared" si="24"/>
        <v>24410000</v>
      </c>
      <c r="M248">
        <f t="shared" si="25"/>
        <v>28350000</v>
      </c>
      <c r="N248">
        <f t="shared" si="26"/>
        <v>28970000</v>
      </c>
    </row>
    <row r="249" spans="1:14" x14ac:dyDescent="0.3">
      <c r="A249" s="1">
        <v>32</v>
      </c>
      <c r="B249" t="s">
        <v>457</v>
      </c>
      <c r="C249" t="s">
        <v>5652</v>
      </c>
      <c r="D249" t="s">
        <v>5652</v>
      </c>
      <c r="E249" t="s">
        <v>5652</v>
      </c>
      <c r="F249" t="s">
        <v>264</v>
      </c>
      <c r="G249" t="s">
        <v>264</v>
      </c>
      <c r="I249" t="str">
        <f t="shared" si="21"/>
        <v>N/A</v>
      </c>
      <c r="J249">
        <f t="shared" si="22"/>
        <v>3150000</v>
      </c>
      <c r="K249">
        <f t="shared" si="23"/>
        <v>3150000</v>
      </c>
      <c r="L249">
        <f t="shared" si="24"/>
        <v>3150000</v>
      </c>
      <c r="M249" t="str">
        <f t="shared" si="25"/>
        <v>N/A</v>
      </c>
      <c r="N249" t="str">
        <f t="shared" si="26"/>
        <v>N/A</v>
      </c>
    </row>
    <row r="250" spans="1:14" x14ac:dyDescent="0.3">
      <c r="A250" s="1">
        <v>33</v>
      </c>
      <c r="B250" t="s">
        <v>2171</v>
      </c>
      <c r="C250" t="s">
        <v>5522</v>
      </c>
      <c r="D250" t="s">
        <v>5653</v>
      </c>
      <c r="E250" t="s">
        <v>5654</v>
      </c>
      <c r="F250" t="s">
        <v>5655</v>
      </c>
      <c r="G250" t="s">
        <v>3948</v>
      </c>
      <c r="I250" t="str">
        <f t="shared" si="21"/>
        <v>N/A</v>
      </c>
      <c r="J250">
        <f t="shared" si="22"/>
        <v>4670000</v>
      </c>
      <c r="K250">
        <f t="shared" si="23"/>
        <v>4130000</v>
      </c>
      <c r="L250">
        <f t="shared" si="24"/>
        <v>3870000</v>
      </c>
      <c r="M250">
        <f t="shared" si="25"/>
        <v>3930000</v>
      </c>
      <c r="N250">
        <f t="shared" si="26"/>
        <v>4720000</v>
      </c>
    </row>
    <row r="251" spans="1:14" x14ac:dyDescent="0.3">
      <c r="A251" s="1">
        <v>34</v>
      </c>
      <c r="B251" t="s">
        <v>462</v>
      </c>
      <c r="C251" t="s">
        <v>5656</v>
      </c>
      <c r="D251" t="s">
        <v>5657</v>
      </c>
      <c r="E251" t="s">
        <v>5658</v>
      </c>
      <c r="F251" t="s">
        <v>5659</v>
      </c>
      <c r="G251" t="s">
        <v>3881</v>
      </c>
      <c r="I251" t="str">
        <f t="shared" si="21"/>
        <v>N/A</v>
      </c>
      <c r="J251">
        <f t="shared" si="22"/>
        <v>884820000</v>
      </c>
      <c r="K251">
        <f t="shared" si="23"/>
        <v>874280000</v>
      </c>
      <c r="L251">
        <f t="shared" si="24"/>
        <v>922830000</v>
      </c>
      <c r="M251">
        <f t="shared" si="25"/>
        <v>974740000</v>
      </c>
      <c r="N251">
        <f t="shared" si="26"/>
        <v>1030000000</v>
      </c>
    </row>
    <row r="252" spans="1:14" x14ac:dyDescent="0.3">
      <c r="A252" s="1">
        <v>35</v>
      </c>
      <c r="B252" t="s">
        <v>2177</v>
      </c>
      <c r="C252" t="s">
        <v>264</v>
      </c>
      <c r="D252" t="s">
        <v>5660</v>
      </c>
      <c r="E252" t="s">
        <v>5661</v>
      </c>
      <c r="F252" t="s">
        <v>5662</v>
      </c>
      <c r="G252" t="s">
        <v>2151</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-1.1899999999999999E-2</v>
      </c>
      <c r="L252">
        <f t="shared" ref="L252:L315" si="30">IF(TRIM(E252)="-", "N/A", IF(RIGHT(E252,1)="M",1000000*VALUE(LEFT(E252,LEN(E252)-1)),IF(RIGHT(E252,1)="B",1000000000*VALUE(LEFT(E252,LEN(E252)-1)),IF(RIGHT(E252,1)="%",0.01*VALUE(LEFT(E252,LEN(E252)-1)),E252))))</f>
        <v>5.5500000000000001E-2</v>
      </c>
      <c r="M252">
        <f t="shared" ref="M252:M315" si="31">IF(TRIM(F252)="-", "N/A", IF(RIGHT(F252,1)="M",1000000*VALUE(LEFT(F252,LEN(F252)-1)),IF(RIGHT(F252,1)="B",1000000000*VALUE(LEFT(F252,LEN(F252)-1)),IF(RIGHT(F252,1)="%",0.01*VALUE(LEFT(F252,LEN(F252)-1)),F252))))</f>
        <v>5.6300000000000003E-2</v>
      </c>
      <c r="N252">
        <f t="shared" ref="N252:N315" si="32">IF(TRIM(G252)="-", "N/A", IF(RIGHT(G252,1)="M",1000000*VALUE(LEFT(G252,LEN(G252)-1)),IF(RIGHT(G252,1)="B",1000000000*VALUE(LEFT(G252,LEN(G252)-1)),IF(RIGHT(G252,1)="%",0.01*VALUE(LEFT(G252,LEN(G252)-1)),G252))))</f>
        <v>5.2999999999999999E-2</v>
      </c>
    </row>
    <row r="253" spans="1:14" x14ac:dyDescent="0.3">
      <c r="A253" s="1">
        <v>36</v>
      </c>
      <c r="B253" t="s">
        <v>473</v>
      </c>
      <c r="C253" t="s">
        <v>264</v>
      </c>
      <c r="D253" t="s">
        <v>264</v>
      </c>
      <c r="E253" t="s">
        <v>264</v>
      </c>
      <c r="F253" t="s">
        <v>264</v>
      </c>
      <c r="G253" t="s">
        <v>2555</v>
      </c>
      <c r="I253" t="str">
        <f t="shared" si="27"/>
        <v>N/A</v>
      </c>
      <c r="J253" t="str">
        <f t="shared" si="28"/>
        <v>N/A</v>
      </c>
      <c r="K253" t="str">
        <f t="shared" si="29"/>
        <v>N/A</v>
      </c>
      <c r="L253" t="str">
        <f t="shared" si="30"/>
        <v>N/A</v>
      </c>
      <c r="M253" t="str">
        <f t="shared" si="31"/>
        <v>N/A</v>
      </c>
      <c r="N253">
        <f t="shared" si="32"/>
        <v>6.7000000000000002E-3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5663</v>
      </c>
      <c r="D256" t="s">
        <v>5664</v>
      </c>
      <c r="E256" t="s">
        <v>5665</v>
      </c>
      <c r="F256" t="s">
        <v>5666</v>
      </c>
      <c r="G256" t="s">
        <v>5667</v>
      </c>
      <c r="I256" t="str">
        <f t="shared" si="27"/>
        <v>pos_trend</v>
      </c>
      <c r="J256">
        <f t="shared" si="28"/>
        <v>642550000</v>
      </c>
      <c r="K256">
        <f t="shared" si="29"/>
        <v>654630000</v>
      </c>
      <c r="L256">
        <f t="shared" si="30"/>
        <v>696090000</v>
      </c>
      <c r="M256">
        <f t="shared" si="31"/>
        <v>753400000</v>
      </c>
      <c r="N256">
        <f t="shared" si="32"/>
        <v>760150000</v>
      </c>
    </row>
    <row r="257" spans="1:14" x14ac:dyDescent="0.3">
      <c r="A257" s="1">
        <v>1</v>
      </c>
      <c r="B257" t="s">
        <v>2188</v>
      </c>
      <c r="C257" t="s">
        <v>5668</v>
      </c>
      <c r="D257" t="s">
        <v>5669</v>
      </c>
      <c r="E257" t="s">
        <v>5670</v>
      </c>
      <c r="F257" t="s">
        <v>5671</v>
      </c>
      <c r="G257" t="s">
        <v>5672</v>
      </c>
      <c r="I257" t="str">
        <f t="shared" si="27"/>
        <v>pos_trend</v>
      </c>
      <c r="J257">
        <f t="shared" si="28"/>
        <v>119950000</v>
      </c>
      <c r="K257">
        <f t="shared" si="29"/>
        <v>120420000</v>
      </c>
      <c r="L257">
        <f t="shared" si="30"/>
        <v>145730000</v>
      </c>
      <c r="M257">
        <f t="shared" si="31"/>
        <v>148720000</v>
      </c>
      <c r="N257">
        <f t="shared" si="32"/>
        <v>149510000</v>
      </c>
    </row>
    <row r="258" spans="1:14" x14ac:dyDescent="0.3">
      <c r="A258" s="1">
        <v>2</v>
      </c>
      <c r="B258" t="s">
        <v>2194</v>
      </c>
      <c r="C258" t="s">
        <v>5673</v>
      </c>
      <c r="D258" t="s">
        <v>5674</v>
      </c>
      <c r="E258" t="s">
        <v>5675</v>
      </c>
      <c r="F258" t="s">
        <v>5676</v>
      </c>
      <c r="G258" t="s">
        <v>5677</v>
      </c>
      <c r="I258" t="str">
        <f t="shared" si="27"/>
        <v>pos_trend</v>
      </c>
      <c r="J258">
        <f t="shared" si="28"/>
        <v>522600000</v>
      </c>
      <c r="K258">
        <f t="shared" si="29"/>
        <v>534200000.00000006</v>
      </c>
      <c r="L258">
        <f t="shared" si="30"/>
        <v>550360000</v>
      </c>
      <c r="M258">
        <f t="shared" si="31"/>
        <v>604680000</v>
      </c>
      <c r="N258">
        <f t="shared" si="32"/>
        <v>610640000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5678</v>
      </c>
      <c r="E260" t="s">
        <v>5679</v>
      </c>
      <c r="F260" t="s">
        <v>5680</v>
      </c>
      <c r="G260" t="s">
        <v>3066</v>
      </c>
      <c r="I260" t="str">
        <f t="shared" si="27"/>
        <v>N/A</v>
      </c>
      <c r="J260" t="str">
        <f t="shared" si="28"/>
        <v>N/A</v>
      </c>
      <c r="K260">
        <f t="shared" si="29"/>
        <v>1.8800000000000001E-2</v>
      </c>
      <c r="L260">
        <f t="shared" si="30"/>
        <v>6.3299999999999995E-2</v>
      </c>
      <c r="M260">
        <f t="shared" si="31"/>
        <v>8.2300000000000012E-2</v>
      </c>
      <c r="N260">
        <f t="shared" si="32"/>
        <v>9.0000000000000011E-3</v>
      </c>
    </row>
    <row r="261" spans="1:14" x14ac:dyDescent="0.3">
      <c r="A261" s="1">
        <v>5</v>
      </c>
      <c r="B261" t="s">
        <v>475</v>
      </c>
      <c r="C261" t="s">
        <v>5681</v>
      </c>
      <c r="D261" t="s">
        <v>5682</v>
      </c>
      <c r="E261" t="s">
        <v>5683</v>
      </c>
      <c r="F261" t="s">
        <v>5684</v>
      </c>
      <c r="G261" t="s">
        <v>5685</v>
      </c>
      <c r="I261" t="str">
        <f t="shared" si="27"/>
        <v>N/A</v>
      </c>
      <c r="J261">
        <f t="shared" si="28"/>
        <v>141810000</v>
      </c>
      <c r="K261">
        <f t="shared" si="29"/>
        <v>143420000</v>
      </c>
      <c r="L261">
        <f t="shared" si="30"/>
        <v>134430000</v>
      </c>
      <c r="M261">
        <f t="shared" si="31"/>
        <v>124300000</v>
      </c>
      <c r="N261">
        <f t="shared" si="32"/>
        <v>170280000</v>
      </c>
    </row>
    <row r="262" spans="1:14" x14ac:dyDescent="0.3">
      <c r="A262" s="1">
        <v>6</v>
      </c>
      <c r="B262" t="s">
        <v>481</v>
      </c>
      <c r="C262" t="s">
        <v>5686</v>
      </c>
      <c r="D262" t="s">
        <v>5687</v>
      </c>
      <c r="E262" t="s">
        <v>5688</v>
      </c>
      <c r="F262" t="s">
        <v>5689</v>
      </c>
      <c r="G262" t="s">
        <v>5690</v>
      </c>
      <c r="I262" t="str">
        <f t="shared" si="27"/>
        <v>N/A</v>
      </c>
      <c r="J262">
        <f t="shared" si="28"/>
        <v>118310000</v>
      </c>
      <c r="K262">
        <f t="shared" si="29"/>
        <v>123420000</v>
      </c>
      <c r="L262">
        <f t="shared" si="30"/>
        <v>114430000</v>
      </c>
      <c r="M262">
        <f t="shared" si="31"/>
        <v>104300000</v>
      </c>
      <c r="N262">
        <f t="shared" si="32"/>
        <v>150280000</v>
      </c>
    </row>
    <row r="263" spans="1:14" x14ac:dyDescent="0.3">
      <c r="A263" s="1">
        <v>7</v>
      </c>
      <c r="B263" t="s">
        <v>486</v>
      </c>
      <c r="C263" t="s">
        <v>5691</v>
      </c>
      <c r="D263" t="s">
        <v>3259</v>
      </c>
      <c r="E263" t="s">
        <v>264</v>
      </c>
      <c r="F263" t="s">
        <v>264</v>
      </c>
      <c r="G263" t="s">
        <v>264</v>
      </c>
      <c r="I263" t="str">
        <f t="shared" si="27"/>
        <v>N/A</v>
      </c>
      <c r="J263">
        <f t="shared" si="28"/>
        <v>45000000</v>
      </c>
      <c r="K263">
        <f t="shared" si="29"/>
        <v>13500000</v>
      </c>
      <c r="L263" t="str">
        <f t="shared" si="30"/>
        <v>N/A</v>
      </c>
      <c r="M263" t="str">
        <f t="shared" si="31"/>
        <v>N/A</v>
      </c>
      <c r="N263" t="str">
        <f t="shared" si="32"/>
        <v>N/A</v>
      </c>
    </row>
    <row r="264" spans="1:14" x14ac:dyDescent="0.3">
      <c r="A264" s="1">
        <v>8</v>
      </c>
      <c r="B264" t="s">
        <v>485</v>
      </c>
      <c r="C264" t="s">
        <v>5692</v>
      </c>
      <c r="D264" t="s">
        <v>5693</v>
      </c>
      <c r="E264" t="s">
        <v>5688</v>
      </c>
      <c r="F264" t="s">
        <v>5689</v>
      </c>
      <c r="G264" t="s">
        <v>5690</v>
      </c>
      <c r="I264" t="str">
        <f t="shared" si="27"/>
        <v>N/A</v>
      </c>
      <c r="J264">
        <f t="shared" si="28"/>
        <v>73310000</v>
      </c>
      <c r="K264">
        <f t="shared" si="29"/>
        <v>109920000</v>
      </c>
      <c r="L264">
        <f t="shared" si="30"/>
        <v>114430000</v>
      </c>
      <c r="M264">
        <f t="shared" si="31"/>
        <v>104300000</v>
      </c>
      <c r="N264">
        <f t="shared" si="32"/>
        <v>150280000</v>
      </c>
    </row>
    <row r="265" spans="1:14" x14ac:dyDescent="0.3">
      <c r="A265" s="1">
        <v>9</v>
      </c>
      <c r="B265" t="s">
        <v>487</v>
      </c>
      <c r="C265" t="s">
        <v>5694</v>
      </c>
      <c r="D265" t="s">
        <v>5695</v>
      </c>
      <c r="E265" t="s">
        <v>5695</v>
      </c>
      <c r="F265" t="s">
        <v>5695</v>
      </c>
      <c r="G265" t="s">
        <v>5695</v>
      </c>
      <c r="I265" t="str">
        <f t="shared" si="27"/>
        <v>N/A</v>
      </c>
      <c r="J265">
        <f t="shared" si="28"/>
        <v>23500000</v>
      </c>
      <c r="K265">
        <f t="shared" si="29"/>
        <v>20000000</v>
      </c>
      <c r="L265">
        <f t="shared" si="30"/>
        <v>20000000</v>
      </c>
      <c r="M265">
        <f t="shared" si="31"/>
        <v>20000000</v>
      </c>
      <c r="N265">
        <f t="shared" si="32"/>
        <v>20000000</v>
      </c>
    </row>
    <row r="266" spans="1:14" x14ac:dyDescent="0.3">
      <c r="A266" s="1">
        <v>10</v>
      </c>
      <c r="B266" t="s">
        <v>491</v>
      </c>
      <c r="C266" t="s">
        <v>5694</v>
      </c>
      <c r="D266" t="s">
        <v>5695</v>
      </c>
      <c r="E266" t="s">
        <v>5695</v>
      </c>
      <c r="F266" t="s">
        <v>5695</v>
      </c>
      <c r="G266" t="s">
        <v>5695</v>
      </c>
      <c r="I266" t="str">
        <f t="shared" si="27"/>
        <v>N/A</v>
      </c>
      <c r="J266">
        <f t="shared" si="28"/>
        <v>23500000</v>
      </c>
      <c r="K266">
        <f t="shared" si="29"/>
        <v>20000000</v>
      </c>
      <c r="L266">
        <f t="shared" si="30"/>
        <v>20000000</v>
      </c>
      <c r="M266">
        <f t="shared" si="31"/>
        <v>20000000</v>
      </c>
      <c r="N266">
        <f t="shared" si="32"/>
        <v>20000000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5696</v>
      </c>
      <c r="E268" t="s">
        <v>855</v>
      </c>
      <c r="F268" t="s">
        <v>855</v>
      </c>
      <c r="G268" t="s">
        <v>855</v>
      </c>
      <c r="I268" t="str">
        <f t="shared" si="27"/>
        <v>N/A</v>
      </c>
      <c r="J268" t="str">
        <f t="shared" si="28"/>
        <v>N/A</v>
      </c>
      <c r="K268">
        <f t="shared" si="29"/>
        <v>-0.1489</v>
      </c>
      <c r="L268">
        <f t="shared" si="30"/>
        <v>0</v>
      </c>
      <c r="M268">
        <f t="shared" si="31"/>
        <v>0</v>
      </c>
      <c r="N268">
        <f t="shared" si="32"/>
        <v>0</v>
      </c>
    </row>
    <row r="269" spans="1:14" x14ac:dyDescent="0.3">
      <c r="A269" s="1">
        <v>13</v>
      </c>
      <c r="B269" t="s">
        <v>498</v>
      </c>
      <c r="C269" t="s">
        <v>1003</v>
      </c>
      <c r="D269" t="s">
        <v>5697</v>
      </c>
      <c r="E269" t="s">
        <v>5698</v>
      </c>
      <c r="F269" t="s">
        <v>5699</v>
      </c>
      <c r="G269" t="s">
        <v>5700</v>
      </c>
      <c r="I269" t="str">
        <f t="shared" si="27"/>
        <v>N/A</v>
      </c>
      <c r="J269">
        <f t="shared" si="28"/>
        <v>0.16030000000000003</v>
      </c>
      <c r="K269">
        <f t="shared" si="29"/>
        <v>0.16399999999999998</v>
      </c>
      <c r="L269">
        <f t="shared" si="30"/>
        <v>0.1457</v>
      </c>
      <c r="M269">
        <f t="shared" si="31"/>
        <v>0.1275</v>
      </c>
      <c r="N269">
        <f t="shared" si="32"/>
        <v>0.16589999999999999</v>
      </c>
    </row>
    <row r="270" spans="1:14" x14ac:dyDescent="0.3">
      <c r="A270" s="1">
        <v>14</v>
      </c>
      <c r="B270" t="s">
        <v>506</v>
      </c>
      <c r="C270" t="s">
        <v>5701</v>
      </c>
      <c r="D270" t="s">
        <v>5702</v>
      </c>
      <c r="E270" t="s">
        <v>5703</v>
      </c>
      <c r="F270" t="s">
        <v>5704</v>
      </c>
      <c r="G270" t="s">
        <v>5705</v>
      </c>
      <c r="I270" t="str">
        <f t="shared" si="27"/>
        <v>N/A</v>
      </c>
      <c r="J270">
        <f t="shared" si="28"/>
        <v>7610000</v>
      </c>
      <c r="K270">
        <f t="shared" si="29"/>
        <v>8750000</v>
      </c>
      <c r="L270">
        <f t="shared" si="30"/>
        <v>8680000</v>
      </c>
      <c r="M270">
        <f t="shared" si="31"/>
        <v>9380000</v>
      </c>
      <c r="N270">
        <f t="shared" si="32"/>
        <v>9720000</v>
      </c>
    </row>
    <row r="271" spans="1:14" x14ac:dyDescent="0.3">
      <c r="A271" s="1">
        <v>15</v>
      </c>
      <c r="B271" t="s">
        <v>512</v>
      </c>
      <c r="C271" t="s">
        <v>5103</v>
      </c>
      <c r="D271" t="s">
        <v>4954</v>
      </c>
      <c r="E271" t="s">
        <v>1989</v>
      </c>
      <c r="F271" t="s">
        <v>5704</v>
      </c>
      <c r="G271" t="s">
        <v>5705</v>
      </c>
      <c r="I271" t="str">
        <f t="shared" si="27"/>
        <v>N/A</v>
      </c>
      <c r="J271">
        <f t="shared" si="28"/>
        <v>1700000</v>
      </c>
      <c r="K271">
        <f t="shared" si="29"/>
        <v>2029999.9999999998</v>
      </c>
      <c r="L271">
        <f t="shared" si="30"/>
        <v>1470000</v>
      </c>
      <c r="M271">
        <f t="shared" si="31"/>
        <v>9380000</v>
      </c>
      <c r="N271">
        <f t="shared" si="32"/>
        <v>9720000</v>
      </c>
    </row>
    <row r="272" spans="1:14" x14ac:dyDescent="0.3">
      <c r="A272" s="1">
        <v>16</v>
      </c>
      <c r="B272" t="s">
        <v>517</v>
      </c>
      <c r="C272" t="s">
        <v>5706</v>
      </c>
      <c r="D272" t="s">
        <v>5707</v>
      </c>
      <c r="E272" t="s">
        <v>5708</v>
      </c>
      <c r="F272" t="s">
        <v>5709</v>
      </c>
      <c r="G272" t="s">
        <v>5710</v>
      </c>
      <c r="I272" t="str">
        <f t="shared" si="27"/>
        <v>pos_trend</v>
      </c>
      <c r="J272">
        <f t="shared" si="28"/>
        <v>795950000</v>
      </c>
      <c r="K272">
        <f t="shared" si="29"/>
        <v>808010000</v>
      </c>
      <c r="L272">
        <f t="shared" si="30"/>
        <v>840970000</v>
      </c>
      <c r="M272">
        <f t="shared" si="31"/>
        <v>888320000</v>
      </c>
      <c r="N272">
        <f t="shared" si="32"/>
        <v>941300000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5711</v>
      </c>
      <c r="D276" t="s">
        <v>5712</v>
      </c>
      <c r="E276" t="s">
        <v>5713</v>
      </c>
      <c r="F276" t="s">
        <v>5714</v>
      </c>
      <c r="G276" t="s">
        <v>5715</v>
      </c>
      <c r="I276" t="str">
        <f t="shared" si="27"/>
        <v>N/A</v>
      </c>
      <c r="J276">
        <f t="shared" si="28"/>
        <v>88870000</v>
      </c>
      <c r="K276">
        <f t="shared" si="29"/>
        <v>66269999.999999993</v>
      </c>
      <c r="L276">
        <f t="shared" si="30"/>
        <v>81860000</v>
      </c>
      <c r="M276">
        <f t="shared" si="31"/>
        <v>86430000</v>
      </c>
      <c r="N276">
        <f t="shared" si="32"/>
        <v>85060000</v>
      </c>
    </row>
    <row r="277" spans="1:14" x14ac:dyDescent="0.3">
      <c r="A277" s="1">
        <v>21</v>
      </c>
      <c r="B277" t="s">
        <v>537</v>
      </c>
      <c r="C277" t="s">
        <v>5716</v>
      </c>
      <c r="D277" t="s">
        <v>5717</v>
      </c>
      <c r="E277" t="s">
        <v>5718</v>
      </c>
      <c r="F277" t="s">
        <v>5719</v>
      </c>
      <c r="G277" t="s">
        <v>5720</v>
      </c>
      <c r="I277" t="str">
        <f t="shared" si="27"/>
        <v>N/A</v>
      </c>
      <c r="J277" t="str">
        <f t="shared" si="28"/>
        <v>972282</v>
      </c>
      <c r="K277" t="str">
        <f t="shared" si="29"/>
        <v>974023</v>
      </c>
      <c r="L277" t="str">
        <f t="shared" si="30"/>
        <v>975482</v>
      </c>
      <c r="M277" t="str">
        <f t="shared" si="31"/>
        <v>975016</v>
      </c>
      <c r="N277" t="str">
        <f t="shared" si="32"/>
        <v>976516</v>
      </c>
    </row>
    <row r="278" spans="1:14" x14ac:dyDescent="0.3">
      <c r="A278" s="1">
        <v>22</v>
      </c>
      <c r="B278" t="s">
        <v>543</v>
      </c>
      <c r="C278" t="s">
        <v>5721</v>
      </c>
      <c r="D278" t="s">
        <v>5722</v>
      </c>
      <c r="E278" t="s">
        <v>166</v>
      </c>
      <c r="F278" t="s">
        <v>5721</v>
      </c>
      <c r="G278" t="s">
        <v>5723</v>
      </c>
      <c r="I278" t="str">
        <f t="shared" si="27"/>
        <v>N/A</v>
      </c>
      <c r="J278">
        <f t="shared" si="28"/>
        <v>3620000</v>
      </c>
      <c r="K278">
        <f t="shared" si="29"/>
        <v>3750000</v>
      </c>
      <c r="L278">
        <f t="shared" si="30"/>
        <v>3860000</v>
      </c>
      <c r="M278">
        <f t="shared" si="31"/>
        <v>3620000</v>
      </c>
      <c r="N278">
        <f t="shared" si="32"/>
        <v>3800000</v>
      </c>
    </row>
    <row r="279" spans="1:14" x14ac:dyDescent="0.3">
      <c r="A279" s="1">
        <v>23</v>
      </c>
      <c r="B279" t="s">
        <v>549</v>
      </c>
      <c r="C279" t="s">
        <v>5724</v>
      </c>
      <c r="D279" t="s">
        <v>5725</v>
      </c>
      <c r="E279" t="s">
        <v>5726</v>
      </c>
      <c r="F279" t="s">
        <v>5727</v>
      </c>
      <c r="G279" t="s">
        <v>5728</v>
      </c>
      <c r="I279" t="str">
        <f t="shared" si="27"/>
        <v>pos_trend</v>
      </c>
      <c r="J279">
        <f t="shared" si="28"/>
        <v>79930000</v>
      </c>
      <c r="K279">
        <f t="shared" si="29"/>
        <v>82790000</v>
      </c>
      <c r="L279">
        <f t="shared" si="30"/>
        <v>85900000</v>
      </c>
      <c r="M279">
        <f t="shared" si="31"/>
        <v>88950000</v>
      </c>
      <c r="N279">
        <f t="shared" si="32"/>
        <v>91000000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1992</v>
      </c>
      <c r="D282" t="s">
        <v>5729</v>
      </c>
      <c r="E282" t="s">
        <v>5730</v>
      </c>
      <c r="F282" t="s">
        <v>5731</v>
      </c>
      <c r="G282" t="s">
        <v>5732</v>
      </c>
      <c r="I282" t="str">
        <f t="shared" si="27"/>
        <v>N/A</v>
      </c>
      <c r="J282">
        <f t="shared" si="28"/>
        <v>4350000</v>
      </c>
      <c r="K282" t="str">
        <f t="shared" si="29"/>
        <v>(21.25M)</v>
      </c>
      <c r="L282" t="str">
        <f t="shared" si="30"/>
        <v>(8.88M)</v>
      </c>
      <c r="M282" t="str">
        <f t="shared" si="31"/>
        <v>(7.12M)</v>
      </c>
      <c r="N282" t="str">
        <f t="shared" si="32"/>
        <v>(10.72M)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264</v>
      </c>
      <c r="D284" t="s">
        <v>264</v>
      </c>
      <c r="E284" t="s">
        <v>264</v>
      </c>
      <c r="F284" t="s">
        <v>264</v>
      </c>
      <c r="G284" t="s">
        <v>264</v>
      </c>
      <c r="I284" t="str">
        <f t="shared" si="27"/>
        <v>N/A</v>
      </c>
      <c r="J284" t="str">
        <f t="shared" si="28"/>
        <v>N/A</v>
      </c>
      <c r="K284" t="str">
        <f t="shared" si="29"/>
        <v>N/A</v>
      </c>
      <c r="L284" t="str">
        <f t="shared" si="30"/>
        <v>N/A</v>
      </c>
      <c r="M284" t="str">
        <f t="shared" si="31"/>
        <v>N/A</v>
      </c>
      <c r="N284" t="str">
        <f t="shared" si="32"/>
        <v>N/A</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5733</v>
      </c>
      <c r="D286" t="s">
        <v>5734</v>
      </c>
      <c r="E286" t="s">
        <v>5735</v>
      </c>
      <c r="F286" t="s">
        <v>5735</v>
      </c>
      <c r="G286" t="s">
        <v>5736</v>
      </c>
      <c r="I286" t="str">
        <f t="shared" si="27"/>
        <v>N/A</v>
      </c>
      <c r="J286">
        <f t="shared" si="28"/>
        <v>0.10039999999999999</v>
      </c>
      <c r="K286">
        <f t="shared" si="29"/>
        <v>7.5800000000000006E-2</v>
      </c>
      <c r="L286">
        <f t="shared" si="30"/>
        <v>8.8699999999999987E-2</v>
      </c>
      <c r="M286">
        <f t="shared" si="31"/>
        <v>8.8699999999999987E-2</v>
      </c>
      <c r="N286">
        <f t="shared" si="32"/>
        <v>8.2899999999999988E-2</v>
      </c>
    </row>
    <row r="287" spans="1:14" x14ac:dyDescent="0.3">
      <c r="A287" s="1">
        <v>31</v>
      </c>
      <c r="B287" t="s">
        <v>573</v>
      </c>
      <c r="C287" t="s">
        <v>5711</v>
      </c>
      <c r="D287" t="s">
        <v>5712</v>
      </c>
      <c r="E287" t="s">
        <v>5713</v>
      </c>
      <c r="F287" t="s">
        <v>5714</v>
      </c>
      <c r="G287" t="s">
        <v>5715</v>
      </c>
      <c r="I287" t="str">
        <f t="shared" si="27"/>
        <v>N/A</v>
      </c>
      <c r="J287">
        <f t="shared" si="28"/>
        <v>88870000</v>
      </c>
      <c r="K287">
        <f t="shared" si="29"/>
        <v>66269999.999999993</v>
      </c>
      <c r="L287">
        <f t="shared" si="30"/>
        <v>81860000</v>
      </c>
      <c r="M287">
        <f t="shared" si="31"/>
        <v>86430000</v>
      </c>
      <c r="N287">
        <f t="shared" si="32"/>
        <v>85060000</v>
      </c>
    </row>
    <row r="288" spans="1:14" x14ac:dyDescent="0.3">
      <c r="A288" s="1">
        <v>32</v>
      </c>
      <c r="B288" t="s">
        <v>574</v>
      </c>
      <c r="C288" t="s">
        <v>5733</v>
      </c>
      <c r="D288" t="s">
        <v>5734</v>
      </c>
      <c r="E288" t="s">
        <v>5735</v>
      </c>
      <c r="F288" t="s">
        <v>5735</v>
      </c>
      <c r="G288" t="s">
        <v>5736</v>
      </c>
      <c r="I288" t="str">
        <f t="shared" si="27"/>
        <v>N/A</v>
      </c>
      <c r="J288">
        <f t="shared" si="28"/>
        <v>0.10039999999999999</v>
      </c>
      <c r="K288">
        <f t="shared" si="29"/>
        <v>7.5800000000000006E-2</v>
      </c>
      <c r="L288">
        <f t="shared" si="30"/>
        <v>8.8699999999999987E-2</v>
      </c>
      <c r="M288">
        <f t="shared" si="31"/>
        <v>8.8699999999999987E-2</v>
      </c>
      <c r="N288">
        <f t="shared" si="32"/>
        <v>8.2899999999999988E-2</v>
      </c>
    </row>
    <row r="289" spans="1:14" x14ac:dyDescent="0.3">
      <c r="A289" s="1">
        <v>33</v>
      </c>
      <c r="B289" t="s">
        <v>575</v>
      </c>
      <c r="C289" t="s">
        <v>264</v>
      </c>
      <c r="D289" t="s">
        <v>264</v>
      </c>
      <c r="E289" t="s">
        <v>264</v>
      </c>
      <c r="F289" t="s">
        <v>264</v>
      </c>
      <c r="G289" t="s">
        <v>5737</v>
      </c>
      <c r="I289" t="str">
        <f t="shared" si="27"/>
        <v>N/A</v>
      </c>
      <c r="J289" t="str">
        <f t="shared" si="28"/>
        <v>N/A</v>
      </c>
      <c r="K289" t="str">
        <f t="shared" si="29"/>
        <v>N/A</v>
      </c>
      <c r="L289" t="str">
        <f t="shared" si="30"/>
        <v>N/A</v>
      </c>
      <c r="M289" t="str">
        <f t="shared" si="31"/>
        <v>N/A</v>
      </c>
      <c r="N289">
        <f t="shared" si="32"/>
        <v>7.8600000000000003E-2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5711</v>
      </c>
      <c r="D291" t="s">
        <v>5712</v>
      </c>
      <c r="E291" t="s">
        <v>5713</v>
      </c>
      <c r="F291" t="s">
        <v>5714</v>
      </c>
      <c r="G291" t="s">
        <v>5715</v>
      </c>
      <c r="I291" t="str">
        <f t="shared" si="27"/>
        <v>N/A</v>
      </c>
      <c r="J291">
        <f t="shared" si="28"/>
        <v>88870000</v>
      </c>
      <c r="K291">
        <f t="shared" si="29"/>
        <v>66269999.999999993</v>
      </c>
      <c r="L291">
        <f t="shared" si="30"/>
        <v>81860000</v>
      </c>
      <c r="M291">
        <f t="shared" si="31"/>
        <v>86430000</v>
      </c>
      <c r="N291">
        <f t="shared" si="32"/>
        <v>85060000</v>
      </c>
    </row>
    <row r="292" spans="1:14" x14ac:dyDescent="0.3">
      <c r="A292" s="1">
        <v>36</v>
      </c>
      <c r="B292" t="s">
        <v>589</v>
      </c>
      <c r="C292" t="s">
        <v>5656</v>
      </c>
      <c r="D292" t="s">
        <v>5657</v>
      </c>
      <c r="E292" t="s">
        <v>5658</v>
      </c>
      <c r="F292" t="s">
        <v>5659</v>
      </c>
      <c r="G292" t="s">
        <v>3881</v>
      </c>
      <c r="I292" t="str">
        <f t="shared" si="27"/>
        <v>N/A</v>
      </c>
      <c r="J292">
        <f t="shared" si="28"/>
        <v>884820000</v>
      </c>
      <c r="K292">
        <f t="shared" si="29"/>
        <v>874280000</v>
      </c>
      <c r="L292">
        <f t="shared" si="30"/>
        <v>922830000</v>
      </c>
      <c r="M292">
        <f t="shared" si="31"/>
        <v>974740000</v>
      </c>
      <c r="N292">
        <f t="shared" si="32"/>
        <v>1030000000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5738</v>
      </c>
      <c r="D295" t="s">
        <v>5739</v>
      </c>
      <c r="E295" t="s">
        <v>910</v>
      </c>
      <c r="F295" t="s">
        <v>5740</v>
      </c>
      <c r="G295" t="s">
        <v>5741</v>
      </c>
      <c r="I295" t="str">
        <f t="shared" si="27"/>
        <v>N/A</v>
      </c>
      <c r="J295" t="str">
        <f t="shared" si="28"/>
        <v>(295,878)</v>
      </c>
      <c r="K295" t="str">
        <f t="shared" si="29"/>
        <v>(338,615)</v>
      </c>
      <c r="L295" t="str">
        <f t="shared" si="30"/>
        <v>(1.81M)</v>
      </c>
      <c r="M295" t="str">
        <f t="shared" si="31"/>
        <v>(455,668)</v>
      </c>
      <c r="N295" t="str">
        <f t="shared" si="32"/>
        <v>(988,907)</v>
      </c>
    </row>
    <row r="296" spans="1:14" x14ac:dyDescent="0.3">
      <c r="A296" s="1">
        <v>1</v>
      </c>
      <c r="B296" t="s">
        <v>596</v>
      </c>
      <c r="C296" t="s">
        <v>5738</v>
      </c>
      <c r="D296" t="s">
        <v>5739</v>
      </c>
      <c r="E296" t="s">
        <v>910</v>
      </c>
      <c r="F296" t="s">
        <v>5740</v>
      </c>
      <c r="G296" t="s">
        <v>5741</v>
      </c>
      <c r="I296" t="str">
        <f t="shared" si="27"/>
        <v>N/A</v>
      </c>
      <c r="J296" t="str">
        <f t="shared" si="28"/>
        <v>(295,878)</v>
      </c>
      <c r="K296" t="str">
        <f t="shared" si="29"/>
        <v>(338,615)</v>
      </c>
      <c r="L296" t="str">
        <f t="shared" si="30"/>
        <v>(1.81M)</v>
      </c>
      <c r="M296" t="str">
        <f t="shared" si="31"/>
        <v>(455,668)</v>
      </c>
      <c r="N296" t="str">
        <f t="shared" si="32"/>
        <v>(988,907)</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5</v>
      </c>
      <c r="B300" t="s">
        <v>615</v>
      </c>
      <c r="C300" t="s">
        <v>5742</v>
      </c>
      <c r="D300" t="s">
        <v>5743</v>
      </c>
      <c r="E300" t="s">
        <v>5744</v>
      </c>
      <c r="F300" t="s">
        <v>5745</v>
      </c>
      <c r="G300" t="s">
        <v>5746</v>
      </c>
      <c r="I300" t="str">
        <f t="shared" si="27"/>
        <v>N/A</v>
      </c>
      <c r="J300" t="str">
        <f t="shared" si="28"/>
        <v>(49.09M)</v>
      </c>
      <c r="K300" t="str">
        <f t="shared" si="29"/>
        <v>(15.68M)</v>
      </c>
      <c r="L300">
        <f t="shared" si="30"/>
        <v>33990000</v>
      </c>
      <c r="M300" t="str">
        <f t="shared" si="31"/>
        <v>(38.78M)</v>
      </c>
      <c r="N300" t="str">
        <f t="shared" si="32"/>
        <v>(74.9M)</v>
      </c>
    </row>
    <row r="301" spans="1:14" x14ac:dyDescent="0.3">
      <c r="A301" s="1">
        <v>6</v>
      </c>
      <c r="B301" t="s">
        <v>619</v>
      </c>
      <c r="C301" t="s">
        <v>5747</v>
      </c>
      <c r="D301" t="s">
        <v>5748</v>
      </c>
      <c r="E301" t="s">
        <v>264</v>
      </c>
      <c r="F301" t="s">
        <v>5749</v>
      </c>
      <c r="G301" t="s">
        <v>5750</v>
      </c>
      <c r="I301" t="str">
        <f t="shared" si="27"/>
        <v>N/A</v>
      </c>
      <c r="J301" t="str">
        <f t="shared" si="28"/>
        <v>(313.52M)</v>
      </c>
      <c r="K301" t="str">
        <f t="shared" si="29"/>
        <v>(142.72M)</v>
      </c>
      <c r="L301" t="str">
        <f t="shared" si="30"/>
        <v>N/A</v>
      </c>
      <c r="M301" t="str">
        <f t="shared" si="31"/>
        <v>(135.23M)</v>
      </c>
      <c r="N301" t="str">
        <f t="shared" si="32"/>
        <v>(379.3M)</v>
      </c>
    </row>
    <row r="302" spans="1:14" x14ac:dyDescent="0.3">
      <c r="A302" s="1">
        <v>7</v>
      </c>
      <c r="B302" t="s">
        <v>621</v>
      </c>
      <c r="C302" t="s">
        <v>5751</v>
      </c>
      <c r="D302" t="s">
        <v>5752</v>
      </c>
      <c r="E302" t="s">
        <v>5744</v>
      </c>
      <c r="F302" t="s">
        <v>5753</v>
      </c>
      <c r="G302" t="s">
        <v>5754</v>
      </c>
      <c r="I302" t="str">
        <f t="shared" si="27"/>
        <v>N/A</v>
      </c>
      <c r="J302">
        <f t="shared" si="28"/>
        <v>264430000</v>
      </c>
      <c r="K302">
        <f t="shared" si="29"/>
        <v>127030000</v>
      </c>
      <c r="L302">
        <f t="shared" si="30"/>
        <v>33990000</v>
      </c>
      <c r="M302">
        <f t="shared" si="31"/>
        <v>96450000</v>
      </c>
      <c r="N302">
        <f t="shared" si="32"/>
        <v>304400000</v>
      </c>
    </row>
    <row r="303" spans="1:14" x14ac:dyDescent="0.3">
      <c r="A303" s="1">
        <v>8</v>
      </c>
      <c r="B303" t="s">
        <v>2279</v>
      </c>
      <c r="C303" t="s">
        <v>5755</v>
      </c>
      <c r="D303" t="s">
        <v>5756</v>
      </c>
      <c r="E303" t="s">
        <v>5757</v>
      </c>
      <c r="F303" t="s">
        <v>5758</v>
      </c>
      <c r="G303" t="s">
        <v>5759</v>
      </c>
      <c r="I303" t="str">
        <f t="shared" si="27"/>
        <v>N/A</v>
      </c>
      <c r="J303" t="str">
        <f t="shared" si="28"/>
        <v>(12.24M)</v>
      </c>
      <c r="K303" t="str">
        <f t="shared" si="29"/>
        <v>(25.81M)</v>
      </c>
      <c r="L303" t="str">
        <f t="shared" si="30"/>
        <v>(64.91M)</v>
      </c>
      <c r="M303" t="str">
        <f t="shared" si="31"/>
        <v>(40.12M)</v>
      </c>
      <c r="N303" t="str">
        <f t="shared" si="32"/>
        <v>(6.34M)</v>
      </c>
    </row>
    <row r="304" spans="1:14" x14ac:dyDescent="0.3">
      <c r="A304" s="1">
        <v>9</v>
      </c>
      <c r="B304" t="s">
        <v>2284</v>
      </c>
      <c r="C304" t="s">
        <v>5760</v>
      </c>
      <c r="D304" t="s">
        <v>5761</v>
      </c>
      <c r="E304" t="s">
        <v>264</v>
      </c>
      <c r="F304" t="s">
        <v>5762</v>
      </c>
      <c r="G304" t="s">
        <v>5763</v>
      </c>
      <c r="I304" t="str">
        <f t="shared" si="27"/>
        <v>N/A</v>
      </c>
      <c r="J304">
        <f t="shared" si="28"/>
        <v>17400000</v>
      </c>
      <c r="K304">
        <f t="shared" si="29"/>
        <v>15540000</v>
      </c>
      <c r="L304" t="str">
        <f t="shared" si="30"/>
        <v>N/A</v>
      </c>
      <c r="M304">
        <f t="shared" si="31"/>
        <v>19210000</v>
      </c>
      <c r="N304">
        <f t="shared" si="32"/>
        <v>30840000</v>
      </c>
    </row>
    <row r="305" spans="1:14" x14ac:dyDescent="0.3">
      <c r="A305" s="1">
        <v>10</v>
      </c>
      <c r="B305" t="s">
        <v>623</v>
      </c>
      <c r="C305" t="s">
        <v>264</v>
      </c>
      <c r="D305" t="s">
        <v>264</v>
      </c>
      <c r="E305" t="s">
        <v>264</v>
      </c>
      <c r="F305" t="s">
        <v>264</v>
      </c>
      <c r="G305" t="s">
        <v>264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624</v>
      </c>
      <c r="C306" t="s">
        <v>264</v>
      </c>
      <c r="D306" t="s">
        <v>264</v>
      </c>
      <c r="E306" t="s">
        <v>414</v>
      </c>
      <c r="F306" t="s">
        <v>264</v>
      </c>
      <c r="G306" t="s">
        <v>264</v>
      </c>
      <c r="I306" t="str">
        <f t="shared" si="27"/>
        <v>N/A</v>
      </c>
      <c r="J306" t="str">
        <f t="shared" si="28"/>
        <v>N/A</v>
      </c>
      <c r="K306" t="str">
        <f t="shared" si="29"/>
        <v>N/A</v>
      </c>
      <c r="L306">
        <f t="shared" si="30"/>
        <v>1270000</v>
      </c>
      <c r="M306" t="str">
        <f t="shared" si="31"/>
        <v>N/A</v>
      </c>
      <c r="N306" t="str">
        <f t="shared" si="32"/>
        <v>N/A</v>
      </c>
    </row>
    <row r="307" spans="1:14" x14ac:dyDescent="0.3">
      <c r="A307" s="1">
        <v>12</v>
      </c>
      <c r="B307" t="s">
        <v>627</v>
      </c>
      <c r="C307" t="s">
        <v>5764</v>
      </c>
      <c r="D307" t="s">
        <v>5765</v>
      </c>
      <c r="E307" t="s">
        <v>5766</v>
      </c>
      <c r="F307" t="s">
        <v>5767</v>
      </c>
      <c r="G307" t="s">
        <v>5768</v>
      </c>
      <c r="I307" t="str">
        <f t="shared" si="27"/>
        <v>N/A</v>
      </c>
      <c r="J307" t="str">
        <f t="shared" si="28"/>
        <v>(44.22M)</v>
      </c>
      <c r="K307" t="str">
        <f t="shared" si="29"/>
        <v>(26.28M)</v>
      </c>
      <c r="L307" t="str">
        <f t="shared" si="30"/>
        <v>(31.45M)</v>
      </c>
      <c r="M307" t="str">
        <f t="shared" si="31"/>
        <v>(60.14M)</v>
      </c>
      <c r="N307" t="str">
        <f t="shared" si="32"/>
        <v>(51.39M)</v>
      </c>
    </row>
    <row r="308" spans="1:14" x14ac:dyDescent="0.3">
      <c r="A308" s="1">
        <v>13</v>
      </c>
      <c r="B308" t="s">
        <v>2292</v>
      </c>
      <c r="C308" t="s">
        <v>264</v>
      </c>
      <c r="D308" t="s">
        <v>5769</v>
      </c>
      <c r="E308" t="s">
        <v>5770</v>
      </c>
      <c r="F308" t="s">
        <v>5771</v>
      </c>
      <c r="G308" t="s">
        <v>5772</v>
      </c>
      <c r="I308" t="str">
        <f t="shared" si="27"/>
        <v>N/A</v>
      </c>
      <c r="J308" t="str">
        <f t="shared" si="28"/>
        <v>N/A</v>
      </c>
      <c r="K308">
        <f t="shared" si="29"/>
        <v>0.40570000000000001</v>
      </c>
      <c r="L308">
        <f t="shared" si="30"/>
        <v>-0.19670000000000001</v>
      </c>
      <c r="M308">
        <f t="shared" si="31"/>
        <v>-0.91200000000000003</v>
      </c>
      <c r="N308">
        <f t="shared" si="32"/>
        <v>0.14550000000000002</v>
      </c>
    </row>
    <row r="309" spans="1:14" x14ac:dyDescent="0.3">
      <c r="A309" s="1">
        <v>14</v>
      </c>
      <c r="B309" t="s">
        <v>2297</v>
      </c>
      <c r="C309" t="s">
        <v>5773</v>
      </c>
      <c r="D309" t="s">
        <v>5774</v>
      </c>
      <c r="E309" t="s">
        <v>5775</v>
      </c>
      <c r="F309" t="s">
        <v>5776</v>
      </c>
      <c r="G309" t="s">
        <v>5777</v>
      </c>
      <c r="I309" t="str">
        <f t="shared" si="27"/>
        <v>N/A</v>
      </c>
      <c r="J309">
        <f t="shared" si="28"/>
        <v>-1.2861000000000002</v>
      </c>
      <c r="K309">
        <f t="shared" si="29"/>
        <v>-0.81840000000000002</v>
      </c>
      <c r="L309">
        <f t="shared" si="30"/>
        <v>-1.0023</v>
      </c>
      <c r="M309">
        <f t="shared" si="31"/>
        <v>-1.9421999999999999</v>
      </c>
      <c r="N309">
        <f t="shared" si="32"/>
        <v>-1.7033000000000003</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5778</v>
      </c>
      <c r="D312" t="s">
        <v>2146</v>
      </c>
      <c r="E312" t="s">
        <v>5779</v>
      </c>
      <c r="F312" t="s">
        <v>5780</v>
      </c>
      <c r="G312" t="s">
        <v>5781</v>
      </c>
      <c r="I312" t="str">
        <f t="shared" si="27"/>
        <v>pos_trend</v>
      </c>
      <c r="J312" t="str">
        <f t="shared" si="28"/>
        <v>(4.28M)</v>
      </c>
      <c r="K312" t="str">
        <f t="shared" si="29"/>
        <v>(4.29M)</v>
      </c>
      <c r="L312" t="str">
        <f t="shared" si="30"/>
        <v>(4.34M)</v>
      </c>
      <c r="M312" t="str">
        <f t="shared" si="31"/>
        <v>(4.54M)</v>
      </c>
      <c r="N312" t="str">
        <f t="shared" si="32"/>
        <v>(4.69M)</v>
      </c>
    </row>
    <row r="313" spans="1:14" x14ac:dyDescent="0.3">
      <c r="A313" s="1">
        <v>1</v>
      </c>
      <c r="B313" t="s">
        <v>639</v>
      </c>
      <c r="C313" t="s">
        <v>5778</v>
      </c>
      <c r="D313" t="s">
        <v>2146</v>
      </c>
      <c r="E313" t="s">
        <v>5779</v>
      </c>
      <c r="F313" t="s">
        <v>5780</v>
      </c>
      <c r="G313" t="s">
        <v>5781</v>
      </c>
      <c r="I313" t="str">
        <f t="shared" si="27"/>
        <v>pos_trend</v>
      </c>
      <c r="J313" t="str">
        <f t="shared" si="28"/>
        <v>(4.28M)</v>
      </c>
      <c r="K313" t="str">
        <f t="shared" si="29"/>
        <v>(4.29M)</v>
      </c>
      <c r="L313" t="str">
        <f t="shared" si="30"/>
        <v>(4.34M)</v>
      </c>
      <c r="M313" t="str">
        <f t="shared" si="31"/>
        <v>(4.54M)</v>
      </c>
      <c r="N313" t="str">
        <f t="shared" si="32"/>
        <v>(4.69M)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5782</v>
      </c>
      <c r="E315" t="s">
        <v>4841</v>
      </c>
      <c r="F315" t="s">
        <v>5783</v>
      </c>
      <c r="G315" t="s">
        <v>5784</v>
      </c>
      <c r="I315" t="str">
        <f t="shared" si="27"/>
        <v>N/A</v>
      </c>
      <c r="J315" t="str">
        <f t="shared" si="28"/>
        <v>N/A</v>
      </c>
      <c r="K315">
        <f t="shared" si="29"/>
        <v>-2.0999999999999999E-3</v>
      </c>
      <c r="L315">
        <f t="shared" si="30"/>
        <v>-1.3000000000000001E-2</v>
      </c>
      <c r="M315">
        <f t="shared" si="31"/>
        <v>-4.5999999999999999E-2</v>
      </c>
      <c r="N315">
        <f t="shared" si="32"/>
        <v>-3.2100000000000004E-2</v>
      </c>
    </row>
    <row r="316" spans="1:14" x14ac:dyDescent="0.3">
      <c r="A316" s="1">
        <v>4</v>
      </c>
      <c r="B316" t="s">
        <v>2311</v>
      </c>
      <c r="C316" t="s">
        <v>264</v>
      </c>
      <c r="D316" t="s">
        <v>264</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5785</v>
      </c>
      <c r="D317" t="s">
        <v>5786</v>
      </c>
      <c r="E317" t="s">
        <v>5787</v>
      </c>
      <c r="F317" t="s">
        <v>5788</v>
      </c>
      <c r="G317" t="s">
        <v>5789</v>
      </c>
      <c r="I317" t="str">
        <f t="shared" si="33"/>
        <v>N/A</v>
      </c>
      <c r="J317">
        <f t="shared" si="34"/>
        <v>70210000</v>
      </c>
      <c r="K317">
        <f t="shared" si="35"/>
        <v>12080000</v>
      </c>
      <c r="L317">
        <f t="shared" si="36"/>
        <v>41460000</v>
      </c>
      <c r="M317">
        <f t="shared" si="37"/>
        <v>57310000</v>
      </c>
      <c r="N317">
        <f t="shared" si="38"/>
        <v>6750000</v>
      </c>
    </row>
    <row r="318" spans="1:14" x14ac:dyDescent="0.3">
      <c r="A318" s="1">
        <v>6</v>
      </c>
      <c r="B318" t="s">
        <v>645</v>
      </c>
      <c r="C318" t="s">
        <v>5790</v>
      </c>
      <c r="D318" t="s">
        <v>5791</v>
      </c>
      <c r="E318" t="s">
        <v>264</v>
      </c>
      <c r="F318" t="s">
        <v>5792</v>
      </c>
      <c r="G318" t="s">
        <v>264</v>
      </c>
      <c r="I318" t="str">
        <f t="shared" si="33"/>
        <v>N/A</v>
      </c>
      <c r="J318" t="str">
        <f t="shared" si="34"/>
        <v>257425</v>
      </c>
      <c r="K318" t="str">
        <f t="shared" si="35"/>
        <v>128950</v>
      </c>
      <c r="L318" t="str">
        <f t="shared" si="36"/>
        <v>N/A</v>
      </c>
      <c r="M318" t="str">
        <f t="shared" si="37"/>
        <v>(363,205)</v>
      </c>
      <c r="N318" t="str">
        <f t="shared" si="38"/>
        <v>N/A</v>
      </c>
    </row>
    <row r="319" spans="1:14" x14ac:dyDescent="0.3">
      <c r="A319" s="1">
        <v>7</v>
      </c>
      <c r="B319" t="s">
        <v>651</v>
      </c>
      <c r="C319" t="s">
        <v>264</v>
      </c>
      <c r="D319" t="s">
        <v>264</v>
      </c>
      <c r="E319" t="s">
        <v>264</v>
      </c>
      <c r="F319" t="s">
        <v>5793</v>
      </c>
      <c r="G319" t="s">
        <v>264</v>
      </c>
      <c r="I319" t="str">
        <f t="shared" si="33"/>
        <v>N/A</v>
      </c>
      <c r="J319" t="str">
        <f t="shared" si="34"/>
        <v>N/A</v>
      </c>
      <c r="K319" t="str">
        <f t="shared" si="35"/>
        <v>N/A</v>
      </c>
      <c r="L319" t="str">
        <f t="shared" si="36"/>
        <v>N/A</v>
      </c>
      <c r="M319" t="str">
        <f t="shared" si="37"/>
        <v>(390,205)</v>
      </c>
      <c r="N319" t="str">
        <f t="shared" si="38"/>
        <v>N/A</v>
      </c>
    </row>
    <row r="320" spans="1:14" x14ac:dyDescent="0.3">
      <c r="A320" s="1">
        <v>8</v>
      </c>
      <c r="B320" t="s">
        <v>653</v>
      </c>
      <c r="C320" t="s">
        <v>5790</v>
      </c>
      <c r="D320" t="s">
        <v>5791</v>
      </c>
      <c r="E320" t="s">
        <v>264</v>
      </c>
      <c r="F320" t="s">
        <v>5794</v>
      </c>
      <c r="G320" t="s">
        <v>264</v>
      </c>
      <c r="I320" t="str">
        <f t="shared" si="33"/>
        <v>N/A</v>
      </c>
      <c r="J320" t="str">
        <f t="shared" si="34"/>
        <v>257425</v>
      </c>
      <c r="K320" t="str">
        <f t="shared" si="35"/>
        <v>128950</v>
      </c>
      <c r="L320" t="str">
        <f t="shared" si="36"/>
        <v>N/A</v>
      </c>
      <c r="M320" t="str">
        <f t="shared" si="37"/>
        <v>27000</v>
      </c>
      <c r="N320" t="str">
        <f t="shared" si="38"/>
        <v>N/A</v>
      </c>
    </row>
    <row r="321" spans="1:14" x14ac:dyDescent="0.3">
      <c r="A321" s="1">
        <v>9</v>
      </c>
      <c r="B321" t="s">
        <v>655</v>
      </c>
      <c r="C321" t="s">
        <v>264</v>
      </c>
      <c r="D321" t="s">
        <v>264</v>
      </c>
      <c r="E321" t="s">
        <v>264</v>
      </c>
      <c r="F321" t="s">
        <v>264</v>
      </c>
      <c r="G321" t="s">
        <v>264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657</v>
      </c>
      <c r="C322" t="s">
        <v>5795</v>
      </c>
      <c r="D322" t="s">
        <v>3164</v>
      </c>
      <c r="E322" t="s">
        <v>5796</v>
      </c>
      <c r="F322" t="s">
        <v>5797</v>
      </c>
      <c r="G322" t="s">
        <v>5798</v>
      </c>
      <c r="I322" t="str">
        <f t="shared" si="33"/>
        <v>N/A</v>
      </c>
      <c r="J322" t="str">
        <f t="shared" si="34"/>
        <v>(46.91M)</v>
      </c>
      <c r="K322">
        <f t="shared" si="35"/>
        <v>1610000</v>
      </c>
      <c r="L322" t="str">
        <f t="shared" si="36"/>
        <v>(8.99M)</v>
      </c>
      <c r="M322" t="str">
        <f t="shared" si="37"/>
        <v>(10.13M)</v>
      </c>
      <c r="N322">
        <f t="shared" si="38"/>
        <v>45980000</v>
      </c>
    </row>
    <row r="323" spans="1:14" x14ac:dyDescent="0.3">
      <c r="A323" s="1">
        <v>11</v>
      </c>
      <c r="B323" t="s">
        <v>663</v>
      </c>
      <c r="C323" t="s">
        <v>5795</v>
      </c>
      <c r="D323" t="s">
        <v>3364</v>
      </c>
      <c r="E323" t="s">
        <v>5799</v>
      </c>
      <c r="F323" t="s">
        <v>5797</v>
      </c>
      <c r="G323" t="s">
        <v>5798</v>
      </c>
      <c r="I323" t="str">
        <f t="shared" si="33"/>
        <v>N/A</v>
      </c>
      <c r="J323" t="str">
        <f t="shared" si="34"/>
        <v>(46.91M)</v>
      </c>
      <c r="K323">
        <f t="shared" si="35"/>
        <v>9110000</v>
      </c>
      <c r="L323">
        <f t="shared" si="36"/>
        <v>32009999.999999996</v>
      </c>
      <c r="M323" t="str">
        <f t="shared" si="37"/>
        <v>(10.13M)</v>
      </c>
      <c r="N323">
        <f t="shared" si="38"/>
        <v>45980000</v>
      </c>
    </row>
    <row r="324" spans="1:14" x14ac:dyDescent="0.3">
      <c r="A324" s="1">
        <v>12</v>
      </c>
      <c r="B324" t="s">
        <v>664</v>
      </c>
      <c r="C324" t="s">
        <v>264</v>
      </c>
      <c r="D324" t="s">
        <v>5800</v>
      </c>
      <c r="E324" t="s">
        <v>5801</v>
      </c>
      <c r="F324" t="s">
        <v>264</v>
      </c>
      <c r="G324" t="s">
        <v>264</v>
      </c>
      <c r="I324" t="str">
        <f t="shared" si="33"/>
        <v>N/A</v>
      </c>
      <c r="J324" t="str">
        <f t="shared" si="34"/>
        <v>N/A</v>
      </c>
      <c r="K324" t="str">
        <f t="shared" si="35"/>
        <v>(7.5M)</v>
      </c>
      <c r="L324" t="str">
        <f t="shared" si="36"/>
        <v>(41M)</v>
      </c>
      <c r="M324" t="str">
        <f t="shared" si="37"/>
        <v>N/A</v>
      </c>
      <c r="N324" t="str">
        <f t="shared" si="38"/>
        <v>N/A</v>
      </c>
    </row>
    <row r="325" spans="1:14" x14ac:dyDescent="0.3">
      <c r="A325" s="1">
        <v>13</v>
      </c>
      <c r="B325" t="s">
        <v>665</v>
      </c>
      <c r="C325" t="s">
        <v>264</v>
      </c>
      <c r="D325" t="s">
        <v>5802</v>
      </c>
      <c r="E325" t="s">
        <v>5803</v>
      </c>
      <c r="F325" t="s">
        <v>264</v>
      </c>
      <c r="G325" t="s">
        <v>264</v>
      </c>
      <c r="I325" t="str">
        <f t="shared" si="33"/>
        <v>N/A</v>
      </c>
      <c r="J325" t="str">
        <f t="shared" si="34"/>
        <v>N/A</v>
      </c>
      <c r="K325">
        <f t="shared" si="35"/>
        <v>37500000</v>
      </c>
      <c r="L325" t="str">
        <f t="shared" si="36"/>
        <v>(27.5M)</v>
      </c>
      <c r="M325" t="str">
        <f t="shared" si="37"/>
        <v>N/A</v>
      </c>
      <c r="N325" t="str">
        <f t="shared" si="38"/>
        <v>N/A</v>
      </c>
    </row>
    <row r="326" spans="1:14" x14ac:dyDescent="0.3">
      <c r="A326" s="1">
        <v>14</v>
      </c>
      <c r="B326" t="s">
        <v>671</v>
      </c>
      <c r="C326" t="s">
        <v>264</v>
      </c>
      <c r="D326" t="s">
        <v>5804</v>
      </c>
      <c r="E326" t="s">
        <v>5805</v>
      </c>
      <c r="F326" t="s">
        <v>264</v>
      </c>
      <c r="G326" t="s">
        <v>264</v>
      </c>
      <c r="I326" t="str">
        <f t="shared" si="33"/>
        <v>N/A</v>
      </c>
      <c r="J326" t="str">
        <f t="shared" si="34"/>
        <v>N/A</v>
      </c>
      <c r="K326" t="str">
        <f t="shared" si="35"/>
        <v>(45M)</v>
      </c>
      <c r="L326" t="str">
        <f t="shared" si="36"/>
        <v>(13.5M)</v>
      </c>
      <c r="M326" t="str">
        <f t="shared" si="37"/>
        <v>N/A</v>
      </c>
      <c r="N326" t="str">
        <f t="shared" si="38"/>
        <v>N/A</v>
      </c>
    </row>
    <row r="327" spans="1:14" x14ac:dyDescent="0.3">
      <c r="A327" s="1">
        <v>15</v>
      </c>
      <c r="B327" t="s">
        <v>677</v>
      </c>
      <c r="C327" t="s">
        <v>5806</v>
      </c>
      <c r="D327" t="s">
        <v>5807</v>
      </c>
      <c r="E327" t="s">
        <v>264</v>
      </c>
      <c r="F327" t="s">
        <v>5808</v>
      </c>
      <c r="G327" t="s">
        <v>264</v>
      </c>
      <c r="I327" t="str">
        <f t="shared" si="33"/>
        <v>N/A</v>
      </c>
      <c r="J327" t="str">
        <f t="shared" si="34"/>
        <v>12167</v>
      </c>
      <c r="K327" t="str">
        <f t="shared" si="35"/>
        <v>14566</v>
      </c>
      <c r="L327" t="str">
        <f t="shared" si="36"/>
        <v>N/A</v>
      </c>
      <c r="M327" t="str">
        <f t="shared" si="37"/>
        <v>1001</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5806</v>
      </c>
      <c r="D329" t="s">
        <v>5807</v>
      </c>
      <c r="E329" t="s">
        <v>264</v>
      </c>
      <c r="F329" t="s">
        <v>5808</v>
      </c>
      <c r="G329" t="s">
        <v>264</v>
      </c>
      <c r="I329" t="str">
        <f t="shared" si="33"/>
        <v>N/A</v>
      </c>
      <c r="J329" t="str">
        <f t="shared" si="34"/>
        <v>12167</v>
      </c>
      <c r="K329" t="str">
        <f t="shared" si="35"/>
        <v>14566</v>
      </c>
      <c r="L329" t="str">
        <f t="shared" si="36"/>
        <v>N/A</v>
      </c>
      <c r="M329" t="str">
        <f t="shared" si="37"/>
        <v>1001</v>
      </c>
      <c r="N329" t="str">
        <f t="shared" si="38"/>
        <v>N/A</v>
      </c>
    </row>
    <row r="330" spans="1:14" x14ac:dyDescent="0.3">
      <c r="A330" s="1">
        <v>18</v>
      </c>
      <c r="B330" t="s">
        <v>683</v>
      </c>
      <c r="C330" t="s">
        <v>5809</v>
      </c>
      <c r="D330" t="s">
        <v>3378</v>
      </c>
      <c r="E330" t="s">
        <v>625</v>
      </c>
      <c r="F330" t="s">
        <v>5810</v>
      </c>
      <c r="G330" t="s">
        <v>5811</v>
      </c>
      <c r="I330" t="str">
        <f t="shared" si="33"/>
        <v>N/A</v>
      </c>
      <c r="J330">
        <f t="shared" si="34"/>
        <v>19290000</v>
      </c>
      <c r="K330">
        <f t="shared" si="35"/>
        <v>9550000</v>
      </c>
      <c r="L330">
        <f t="shared" si="36"/>
        <v>28130000</v>
      </c>
      <c r="M330">
        <f t="shared" si="37"/>
        <v>42280000</v>
      </c>
      <c r="N330">
        <f t="shared" si="38"/>
        <v>48050000</v>
      </c>
    </row>
    <row r="331" spans="1:14" x14ac:dyDescent="0.3">
      <c r="A331" s="1">
        <v>19</v>
      </c>
      <c r="B331" t="s">
        <v>689</v>
      </c>
      <c r="C331" t="s">
        <v>264</v>
      </c>
      <c r="D331" t="s">
        <v>5812</v>
      </c>
      <c r="E331" t="s">
        <v>5813</v>
      </c>
      <c r="F331" t="s">
        <v>5814</v>
      </c>
      <c r="G331" t="s">
        <v>5815</v>
      </c>
      <c r="I331" t="str">
        <f t="shared" si="33"/>
        <v>N/A</v>
      </c>
      <c r="J331" t="str">
        <f t="shared" si="34"/>
        <v>N/A</v>
      </c>
      <c r="K331">
        <f t="shared" si="35"/>
        <v>-0.50480000000000003</v>
      </c>
      <c r="L331">
        <f t="shared" si="36"/>
        <v>1.9446000000000001</v>
      </c>
      <c r="M331">
        <f t="shared" si="37"/>
        <v>0.50309999999999999</v>
      </c>
      <c r="N331">
        <f t="shared" si="38"/>
        <v>0.13640000000000002</v>
      </c>
    </row>
    <row r="332" spans="1:14" x14ac:dyDescent="0.3">
      <c r="A332" s="1">
        <v>20</v>
      </c>
      <c r="B332" t="s">
        <v>2337</v>
      </c>
      <c r="C332" t="s">
        <v>5816</v>
      </c>
      <c r="D332" t="s">
        <v>5817</v>
      </c>
      <c r="E332" t="s">
        <v>5818</v>
      </c>
      <c r="F332" t="s">
        <v>5819</v>
      </c>
      <c r="G332" t="s">
        <v>5820</v>
      </c>
      <c r="I332" t="str">
        <f t="shared" si="33"/>
        <v>N/A</v>
      </c>
      <c r="J332">
        <f t="shared" si="34"/>
        <v>0.56100000000000005</v>
      </c>
      <c r="K332">
        <f t="shared" si="35"/>
        <v>0.2974</v>
      </c>
      <c r="L332">
        <f t="shared" si="36"/>
        <v>0.89639999999999997</v>
      </c>
      <c r="M332">
        <f t="shared" si="37"/>
        <v>1.3653999999999999</v>
      </c>
      <c r="N332">
        <f t="shared" si="38"/>
        <v>1.5926</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264</v>
      </c>
      <c r="E334" t="s">
        <v>264</v>
      </c>
      <c r="F334" t="s">
        <v>696</v>
      </c>
      <c r="G334" t="s">
        <v>696</v>
      </c>
      <c r="I334" t="str">
        <f t="shared" si="33"/>
        <v>N/A</v>
      </c>
      <c r="J334" t="str">
        <f t="shared" si="34"/>
        <v>0</v>
      </c>
      <c r="K334" t="str">
        <f t="shared" si="35"/>
        <v>N/A</v>
      </c>
      <c r="L334" t="str">
        <f t="shared" si="36"/>
        <v>N/A</v>
      </c>
      <c r="M334" t="str">
        <f t="shared" si="37"/>
        <v>0</v>
      </c>
      <c r="N334" t="str">
        <f t="shared" si="38"/>
        <v>0</v>
      </c>
    </row>
    <row r="335" spans="1:14" x14ac:dyDescent="0.3">
      <c r="A335" s="1">
        <v>23</v>
      </c>
      <c r="B335" t="s">
        <v>697</v>
      </c>
      <c r="C335" t="s">
        <v>5821</v>
      </c>
      <c r="D335" t="s">
        <v>5822</v>
      </c>
      <c r="E335" t="s">
        <v>5509</v>
      </c>
      <c r="F335" t="s">
        <v>5823</v>
      </c>
      <c r="G335" t="s">
        <v>5554</v>
      </c>
      <c r="I335" t="str">
        <f t="shared" si="33"/>
        <v>N/A</v>
      </c>
      <c r="J335" t="str">
        <f t="shared" si="34"/>
        <v>(13.85M)</v>
      </c>
      <c r="K335" t="str">
        <f t="shared" si="35"/>
        <v>(5.52M)</v>
      </c>
      <c r="L335">
        <f t="shared" si="36"/>
        <v>6370000</v>
      </c>
      <c r="M335" t="str">
        <f t="shared" si="37"/>
        <v>(7.46M)</v>
      </c>
      <c r="N335">
        <f t="shared" si="38"/>
        <v>6740000</v>
      </c>
    </row>
    <row r="336" spans="1:14" x14ac:dyDescent="0.3">
      <c r="A336" s="1">
        <v>24</v>
      </c>
      <c r="B336" t="s">
        <v>703</v>
      </c>
      <c r="C336" t="s">
        <v>2831</v>
      </c>
      <c r="D336" t="s">
        <v>3255</v>
      </c>
      <c r="E336" t="s">
        <v>5824</v>
      </c>
      <c r="F336" t="s">
        <v>1985</v>
      </c>
      <c r="G336" t="s">
        <v>5825</v>
      </c>
      <c r="I336" t="str">
        <f t="shared" si="33"/>
        <v>N/A</v>
      </c>
      <c r="J336">
        <f t="shared" si="34"/>
        <v>10790000</v>
      </c>
      <c r="K336">
        <f t="shared" si="35"/>
        <v>10870000</v>
      </c>
      <c r="L336">
        <f t="shared" si="36"/>
        <v>7880000</v>
      </c>
      <c r="M336">
        <f t="shared" si="37"/>
        <v>9950000</v>
      </c>
      <c r="N336">
        <f t="shared" si="38"/>
        <v>9090000</v>
      </c>
    </row>
    <row r="337" spans="1:14" x14ac:dyDescent="0.3">
      <c r="A337" s="1">
        <v>25</v>
      </c>
      <c r="B337" t="s">
        <v>709</v>
      </c>
      <c r="C337" t="s">
        <v>264</v>
      </c>
      <c r="D337" t="s">
        <v>5826</v>
      </c>
      <c r="E337" t="s">
        <v>5827</v>
      </c>
      <c r="F337" t="s">
        <v>3389</v>
      </c>
      <c r="G337" t="s">
        <v>5828</v>
      </c>
      <c r="I337" t="str">
        <f t="shared" si="33"/>
        <v>N/A</v>
      </c>
      <c r="J337" t="str">
        <f t="shared" si="34"/>
        <v>N/A</v>
      </c>
      <c r="K337">
        <f t="shared" si="35"/>
        <v>7.4999999999999997E-3</v>
      </c>
      <c r="L337">
        <f t="shared" si="36"/>
        <v>-0.27489999999999998</v>
      </c>
      <c r="M337">
        <f t="shared" si="37"/>
        <v>0.26179999999999998</v>
      </c>
      <c r="N337">
        <f t="shared" si="38"/>
        <v>-8.6099999999999996E-2</v>
      </c>
    </row>
    <row r="338" spans="1:14" x14ac:dyDescent="0.3">
      <c r="A338" s="1">
        <v>26</v>
      </c>
      <c r="B338" t="s">
        <v>714</v>
      </c>
      <c r="C338" t="s">
        <v>264</v>
      </c>
      <c r="D338" t="s">
        <v>264</v>
      </c>
      <c r="E338" t="s">
        <v>264</v>
      </c>
      <c r="F338" t="s">
        <v>264</v>
      </c>
      <c r="G338" t="s">
        <v>5829</v>
      </c>
      <c r="I338" t="str">
        <f t="shared" si="33"/>
        <v>N/A</v>
      </c>
      <c r="J338" t="str">
        <f t="shared" si="34"/>
        <v>N/A</v>
      </c>
      <c r="K338" t="str">
        <f t="shared" si="35"/>
        <v>N/A</v>
      </c>
      <c r="L338" t="str">
        <f t="shared" si="36"/>
        <v>N/A</v>
      </c>
      <c r="M338" t="str">
        <f t="shared" si="37"/>
        <v>N/A</v>
      </c>
      <c r="N338">
        <f t="shared" si="38"/>
        <v>3.49E-2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5830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City Holding</v>
      </c>
    </row>
    <row r="2" spans="1:16" x14ac:dyDescent="0.3">
      <c r="B2" t="s">
        <v>2</v>
      </c>
      <c r="C2" t="s">
        <v>5831</v>
      </c>
      <c r="K2" t="str">
        <f>LEFT(C1,FIND("(",C1) - 2)</f>
        <v>City Holding Company</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$65.37, down .59%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$65.37, down .59% after opening up a fraction over yesterday's closing price</v>
      </c>
    </row>
    <row r="5" spans="1:16" x14ac:dyDescent="0.3">
      <c r="J5">
        <f ca="1">RANDBETWEEN(1,2)</f>
        <v>2</v>
      </c>
      <c r="K5" t="str">
        <f>"The one year target estimate for " &amp; D1 &amp; " is " &amp; TEXT(C23,"$####.00")</f>
        <v>The one year target estimate for City Holding is $68.67</v>
      </c>
      <c r="L5" t="str">
        <f>D1 &amp; " is expected to be trading at " &amp; TEXT(C23, "$####.00") &amp; ", based on target estimates"</f>
        <v>City Holding is expected to be trading at $68.67, based on target estimates</v>
      </c>
    </row>
    <row r="6" spans="1:16" x14ac:dyDescent="0.3">
      <c r="K6" t="str">
        <f>" which would be " &amp; IF(OR(LEFT(ABS((C23-C2)/C2*100),1)="8",LEFT(ABS((C23-C2)/C2*100),2)="18"), "an ", "a ")  &amp;TEXT(ABS((C23-C2)/C2),"####.00%")&amp;IF((C23-C2)&gt;0," increase over"," decrease from")&amp;" the current price"</f>
        <v xml:space="preserve"> which would be a 5.05% increase over the current price</v>
      </c>
    </row>
    <row r="7" spans="1:16" x14ac:dyDescent="0.3">
      <c r="A7" s="1">
        <v>0</v>
      </c>
      <c r="B7" t="s">
        <v>5</v>
      </c>
      <c r="C7" t="s">
        <v>5832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2.41% over last quarter based on the average of 5 analyst estimates (Yahoo Finance)</v>
      </c>
    </row>
    <row r="8" spans="1:16" x14ac:dyDescent="0.3">
      <c r="A8" s="1">
        <v>1</v>
      </c>
      <c r="B8" t="s">
        <v>7</v>
      </c>
      <c r="C8" t="s">
        <v>5833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5834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5835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$0.03 in the 2 months leading up to the earnings report</v>
      </c>
    </row>
    <row r="11" spans="1:16" x14ac:dyDescent="0.3">
      <c r="A11" s="1">
        <v>4</v>
      </c>
      <c r="B11" t="s">
        <v>13</v>
      </c>
      <c r="C11" t="s">
        <v>5836</v>
      </c>
      <c r="K11" t="str">
        <f>IF(B145="Interest Income",U42, K42)</f>
        <v>City Holding has managed to increase net loans, total assets, retained earnings, and real estate mortgage loans each year since 2012</v>
      </c>
    </row>
    <row r="12" spans="1:16" x14ac:dyDescent="0.3">
      <c r="A12" s="1">
        <v>5</v>
      </c>
      <c r="B12" t="s">
        <v>15</v>
      </c>
      <c r="C12" t="s">
        <v>5837</v>
      </c>
      <c r="D12" t="str">
        <f>LEFT(C12,FIND("-",C12)-2)</f>
        <v>46.10</v>
      </c>
      <c r="E12" t="str">
        <f>TRIM(RIGHT(C12,FIND("-",C12)-1))</f>
        <v>74.90</v>
      </c>
      <c r="K12" t="str">
        <f ca="1">D78</f>
        <v>There are some indications that City Holding may be overvalued. The company has a higher forward p/e, price/book than the comparable average</v>
      </c>
    </row>
    <row r="13" spans="1:16" x14ac:dyDescent="0.3">
      <c r="A13" s="1">
        <v>6</v>
      </c>
      <c r="B13" t="s">
        <v>17</v>
      </c>
      <c r="C13" t="s">
        <v>5838</v>
      </c>
      <c r="K13" t="str">
        <f ca="1">D89</f>
        <v>There are some indications that City Holding may be undervalued. The company has a lower trailing p/e, peg ratio, and price/sales than the comparable average</v>
      </c>
    </row>
    <row r="14" spans="1:16" x14ac:dyDescent="0.3">
      <c r="A14" s="1">
        <v>7</v>
      </c>
      <c r="B14" t="s">
        <v>19</v>
      </c>
      <c r="C14" t="s">
        <v>5839</v>
      </c>
    </row>
    <row r="16" spans="1:16" x14ac:dyDescent="0.3">
      <c r="A16" s="1">
        <v>0</v>
      </c>
      <c r="B16" t="s">
        <v>21</v>
      </c>
      <c r="C16" t="s">
        <v>2849</v>
      </c>
    </row>
    <row r="17" spans="1:23" x14ac:dyDescent="0.3">
      <c r="A17" s="1">
        <v>1</v>
      </c>
      <c r="B17" t="s">
        <v>23</v>
      </c>
      <c r="C17" t="s">
        <v>5840</v>
      </c>
      <c r="K17" t="str">
        <f ca="1">K2 &amp; IF(J3=1, K3,IF(J3=2,L3,IF(J3=3,M3,IF(J3=4,N3,IF(J3=5,O3,IF(J3=6,P3)))))) &amp; ". " &amp; IF(J4=1,K4,IF(J4=2,L4)) &amp; ". " &amp; IF(J5=1,K5,IF(J5=2,L5)) &amp; K6 &amp; ". " &amp; K7 &amp; ". " &amp; K8 &amp; ". " &amp; K9 &amp; "."</f>
        <v>City Holding Company is scheduled to report earnings between Jul 24, 2017 and Jul 28, 2017. The current stock price is $65.37, down .59% after opening up a fraction over yesterday's closing price. City Holding is expected to be trading at $68.67, based on target estimates which would be a 5.05% increase over the current price. Earnings are expected to increase by 2.41% over last quarter based on the average of 5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5841</v>
      </c>
    </row>
    <row r="19" spans="1:23" x14ac:dyDescent="0.3">
      <c r="A19" s="1">
        <v>3</v>
      </c>
      <c r="B19" t="s">
        <v>27</v>
      </c>
      <c r="C19" t="s">
        <v>2640</v>
      </c>
    </row>
    <row r="20" spans="1:23" x14ac:dyDescent="0.3">
      <c r="A20" s="1">
        <v>4</v>
      </c>
      <c r="B20" t="s">
        <v>29</v>
      </c>
      <c r="C20" t="s">
        <v>771</v>
      </c>
    </row>
    <row r="21" spans="1:23" x14ac:dyDescent="0.3">
      <c r="A21" s="1">
        <v>5</v>
      </c>
      <c r="B21" t="s">
        <v>31</v>
      </c>
      <c r="C21" t="s">
        <v>5842</v>
      </c>
    </row>
    <row r="22" spans="1:23" x14ac:dyDescent="0.3">
      <c r="A22" s="1">
        <v>6</v>
      </c>
      <c r="B22" t="s">
        <v>33</v>
      </c>
      <c r="C22" t="s">
        <v>5843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5844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5</v>
      </c>
      <c r="D27">
        <v>5</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0.83</v>
      </c>
      <c r="D28">
        <v>0.85</v>
      </c>
      <c r="E28">
        <v>3.68</v>
      </c>
      <c r="F28">
        <v>3.82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0.81</v>
      </c>
      <c r="D29">
        <v>0.8</v>
      </c>
      <c r="E29">
        <v>3.59</v>
      </c>
      <c r="F29">
        <v>3.62</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0.86</v>
      </c>
      <c r="D30">
        <v>0.87</v>
      </c>
      <c r="E30">
        <v>3.72</v>
      </c>
      <c r="F30">
        <v>4.21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0.83</v>
      </c>
      <c r="D31">
        <v>0.88</v>
      </c>
      <c r="E31">
        <v>3.45</v>
      </c>
      <c r="F31">
        <v>3.68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12</v>
      </c>
      <c r="U33" t="str">
        <f>IF(I231="pos_trend",B231,"")</f>
        <v>Net Loans</v>
      </c>
      <c r="V33" t="str">
        <f t="shared" si="1"/>
        <v>net loans</v>
      </c>
      <c r="W33" t="str">
        <f t="shared" si="3"/>
        <v>, net loans</v>
      </c>
    </row>
    <row r="34" spans="1:23" x14ac:dyDescent="0.3">
      <c r="A34" s="1">
        <v>0</v>
      </c>
      <c r="B34" t="s">
        <v>42</v>
      </c>
      <c r="C34" t="s">
        <v>5845</v>
      </c>
      <c r="D34" t="s">
        <v>5845</v>
      </c>
      <c r="E34" t="s">
        <v>5846</v>
      </c>
      <c r="F34" t="s">
        <v>5846</v>
      </c>
      <c r="J34">
        <f>IF(K34 &lt;&gt; "",13, 0)</f>
        <v>13</v>
      </c>
      <c r="K34" t="str">
        <f>IF(I196="pos_trend",B196,"")</f>
        <v>Other After Tax Income (Expense)</v>
      </c>
      <c r="L34" t="str">
        <f t="shared" si="0"/>
        <v>other after tax income (expense)</v>
      </c>
      <c r="M34" t="str">
        <f t="shared" si="2"/>
        <v>, other after tax income (expense)</v>
      </c>
      <c r="T34">
        <f>IF(U34 &lt;&gt; "",13, 0)</f>
        <v>13</v>
      </c>
      <c r="U34" t="str">
        <f>IF(I251="pos_trend",B251,"")</f>
        <v>Total Assets</v>
      </c>
      <c r="V34" t="str">
        <f t="shared" si="1"/>
        <v>total assets</v>
      </c>
      <c r="W34" t="str">
        <f t="shared" si="3"/>
        <v>, net loans, total assets</v>
      </c>
    </row>
    <row r="35" spans="1:23" x14ac:dyDescent="0.3">
      <c r="A35" s="1">
        <v>1</v>
      </c>
      <c r="B35" t="s">
        <v>43</v>
      </c>
      <c r="C35" t="s">
        <v>5847</v>
      </c>
      <c r="D35" t="s">
        <v>5848</v>
      </c>
      <c r="E35" t="s">
        <v>5849</v>
      </c>
      <c r="F35" t="s">
        <v>5850</v>
      </c>
      <c r="J35">
        <f>IF(K35 &lt;&gt; "",14, 0)</f>
        <v>0</v>
      </c>
      <c r="K35" t="str">
        <f>IF(I201="pos_trend",B201,"")</f>
        <v/>
      </c>
      <c r="L35" t="str">
        <f t="shared" si="0"/>
        <v/>
      </c>
      <c r="M35" t="str">
        <f t="shared" si="2"/>
        <v>, other after tax income (expense)</v>
      </c>
      <c r="T35">
        <f>IF(U35 &lt;&gt; "",14, 0)</f>
        <v>14</v>
      </c>
      <c r="U35" t="str">
        <f>IF(I279="pos_trend",B279,"")</f>
        <v>Retained Earnings</v>
      </c>
      <c r="V35" t="str">
        <f t="shared" si="1"/>
        <v>retained earnings</v>
      </c>
      <c r="W35" t="str">
        <f t="shared" si="3"/>
        <v>, net loans, total assets, retained earnings</v>
      </c>
    </row>
    <row r="36" spans="1:23" x14ac:dyDescent="0.3">
      <c r="A36" s="1">
        <v>2</v>
      </c>
      <c r="B36" t="s">
        <v>44</v>
      </c>
      <c r="C36" t="s">
        <v>5851</v>
      </c>
      <c r="D36" t="s">
        <v>5852</v>
      </c>
      <c r="E36" t="s">
        <v>5853</v>
      </c>
      <c r="F36" t="s">
        <v>5854</v>
      </c>
      <c r="J36">
        <f>IF(K36 &lt;&gt; "",15, 0)</f>
        <v>0</v>
      </c>
      <c r="K36" t="str">
        <f>IF(I202="pos_trend",B202,"")</f>
        <v/>
      </c>
      <c r="L36" t="str">
        <f t="shared" si="0"/>
        <v/>
      </c>
      <c r="M36" t="str">
        <f t="shared" si="2"/>
        <v>, other after tax income (expense)</v>
      </c>
      <c r="T36">
        <f>IF(U36 &lt;&gt; "",15, 0)</f>
        <v>0</v>
      </c>
      <c r="U36" t="str">
        <f>IF(I336="pos_trend",B336,"")</f>
        <v/>
      </c>
      <c r="V36" t="str">
        <f t="shared" si="1"/>
        <v/>
      </c>
      <c r="W36" t="str">
        <f t="shared" si="3"/>
        <v>, net loans, total assets, retained earnings</v>
      </c>
    </row>
    <row r="37" spans="1:23" x14ac:dyDescent="0.3">
      <c r="A37" s="1">
        <v>3</v>
      </c>
      <c r="B37" t="s">
        <v>45</v>
      </c>
      <c r="C37" t="s">
        <v>5855</v>
      </c>
      <c r="D37" t="s">
        <v>5856</v>
      </c>
      <c r="E37" t="s">
        <v>5857</v>
      </c>
      <c r="F37" t="s">
        <v>5858</v>
      </c>
      <c r="J37">
        <f>IF(K37 &lt;&gt; "",16, 0)</f>
        <v>0</v>
      </c>
      <c r="K37" t="str">
        <f>IF(I203="pos_trend",B203,"")</f>
        <v/>
      </c>
      <c r="L37" t="str">
        <f t="shared" si="0"/>
        <v/>
      </c>
      <c r="M37" t="str">
        <f t="shared" si="2"/>
        <v>, other after tax income (expense)</v>
      </c>
      <c r="T37">
        <f>IF(U37 &lt;&gt; "",16, 0)</f>
        <v>16</v>
      </c>
      <c r="U37" t="str">
        <f>IF(I235="pos_trend",B235,"")</f>
        <v>Real Estate Mortgage Loans</v>
      </c>
      <c r="V37" t="str">
        <f t="shared" si="1"/>
        <v>real estate mortgage loans</v>
      </c>
      <c r="W37" t="str">
        <f t="shared" si="3"/>
        <v>, net loans, total assets, retained earnings, real estate mortgage loans</v>
      </c>
    </row>
    <row r="38" spans="1:23" x14ac:dyDescent="0.3">
      <c r="A38" s="1">
        <v>4</v>
      </c>
      <c r="B38" t="s">
        <v>61</v>
      </c>
      <c r="C38" t="s">
        <v>5859</v>
      </c>
      <c r="D38" t="s">
        <v>5860</v>
      </c>
      <c r="E38" t="s">
        <v>5861</v>
      </c>
      <c r="F38" t="s">
        <v>5849</v>
      </c>
      <c r="J38">
        <f>IF(K38 &lt;&gt; "",17, 0)</f>
        <v>0</v>
      </c>
      <c r="K38" t="str">
        <f>IF(I351="pos_trend",B351,"")</f>
        <v/>
      </c>
      <c r="L38" t="str">
        <f t="shared" si="0"/>
        <v/>
      </c>
      <c r="M38" t="str">
        <f t="shared" si="2"/>
        <v>, other after tax income (expense)</v>
      </c>
      <c r="T38">
        <f>IF(U38 &lt;&gt; "",17, 0)</f>
        <v>0</v>
      </c>
      <c r="U38" t="str">
        <f>IF(I236="pos_trend",B236,"")</f>
        <v/>
      </c>
      <c r="V38" t="str">
        <f t="shared" si="1"/>
        <v/>
      </c>
      <c r="W38" t="str">
        <f t="shared" si="3"/>
        <v>, net loans, total assets, retained earnings, real estate mortgage loans</v>
      </c>
    </row>
    <row r="39" spans="1:23" x14ac:dyDescent="0.3">
      <c r="A39" s="1">
        <v>5</v>
      </c>
      <c r="B39" t="s">
        <v>65</v>
      </c>
      <c r="C39" t="s">
        <v>5862</v>
      </c>
      <c r="D39" t="s">
        <v>5863</v>
      </c>
      <c r="E39" t="s">
        <v>5864</v>
      </c>
      <c r="F39" t="s">
        <v>5865</v>
      </c>
      <c r="K39" t="str">
        <f>IF(I352="pos_trend",B352,"")</f>
        <v/>
      </c>
      <c r="M39" t="str">
        <f t="shared" si="2"/>
        <v>, other after tax income (expense)</v>
      </c>
      <c r="W39" t="str">
        <f t="shared" si="3"/>
        <v>, net loans, total assets, retained earnings, real estate mortgage loans</v>
      </c>
    </row>
    <row r="40" spans="1:23" x14ac:dyDescent="0.3">
      <c r="J40">
        <f>MAX(J22:J39)</f>
        <v>13</v>
      </c>
      <c r="K40" t="str">
        <f>VLOOKUP(J40,J22:K39,2,FALSE)</f>
        <v>Other After Tax Income (Expense)</v>
      </c>
      <c r="M40" t="str">
        <f>IF(IFERROR(FIND(",",M39),TRUE)=TRUE,M39,IF(NOT(EXACT(K40,UPPER(K40))),SUBSTITUTE(M39,LOWER(K40),"and "&amp;LOWER(K40)),SUBSTITUTE(M39,K40,"and "&amp;K40)))</f>
        <v>, and other after tax income (expense)</v>
      </c>
      <c r="T40">
        <f>MAX(T22:T39)</f>
        <v>16</v>
      </c>
      <c r="U40" t="str">
        <f>VLOOKUP(T40,T22:U39,2,FALSE)</f>
        <v>Real Estate Mortgage Loans</v>
      </c>
      <c r="W40" t="str">
        <f>IF(IFERROR(FIND(",",W39),TRUE)=TRUE,W39,IF(NOT(EXACT(U40,UPPER(U40))),SUBSTITUTE(W39,LOWER(U40),"and "&amp;LOWER(U40)),SUBSTITUTE(W39,U40,"and "&amp;U40)))</f>
        <v>, net loans, total assets, retained earnings, and real estate mortgage loans</v>
      </c>
    </row>
    <row r="41" spans="1:23" x14ac:dyDescent="0.3">
      <c r="B41" s="1" t="s">
        <v>70</v>
      </c>
      <c r="C41" s="1" t="s">
        <v>71</v>
      </c>
      <c r="D41" s="1" t="s">
        <v>72</v>
      </c>
      <c r="E41" s="1" t="s">
        <v>73</v>
      </c>
      <c r="F41" s="1" t="s">
        <v>74</v>
      </c>
    </row>
    <row r="42" spans="1:23" x14ac:dyDescent="0.3">
      <c r="A42" s="1">
        <v>0</v>
      </c>
      <c r="B42" t="s">
        <v>75</v>
      </c>
      <c r="C42" t="s">
        <v>3068</v>
      </c>
      <c r="D42" t="s">
        <v>3068</v>
      </c>
      <c r="E42" t="s">
        <v>5866</v>
      </c>
      <c r="F42" t="s">
        <v>3069</v>
      </c>
      <c r="K42" t="str">
        <f>SUBSTITUTE(IF(M40&lt;&gt;"", D1 &amp; " has managed to increase " &amp; M40 &amp; " each year since " &amp; C144, "No positive trends")," , "," ")</f>
        <v>City Holding has managed to increase and other after tax income (expense) each year since 2012</v>
      </c>
      <c r="U42" t="str">
        <f>SUBSTITUTE(IF(W40&lt;&gt;"", D1 &amp; " has managed to increase " &amp; W40 &amp; " each year since " &amp; C144, "No positive trends")," , "," ")</f>
        <v>City Holding has managed to increase net loans, total assets, retained earnings, and real estate mortgage loans each year since 2012</v>
      </c>
    </row>
    <row r="43" spans="1:23" x14ac:dyDescent="0.3">
      <c r="A43" s="1">
        <v>1</v>
      </c>
      <c r="B43" t="s">
        <v>79</v>
      </c>
      <c r="C43" t="s">
        <v>1767</v>
      </c>
      <c r="D43" t="s">
        <v>3562</v>
      </c>
      <c r="E43" t="s">
        <v>795</v>
      </c>
      <c r="F43" t="s">
        <v>3111</v>
      </c>
    </row>
    <row r="44" spans="1:23" x14ac:dyDescent="0.3">
      <c r="A44" s="1">
        <v>2</v>
      </c>
      <c r="B44" t="s">
        <v>84</v>
      </c>
      <c r="C44" t="s">
        <v>1295</v>
      </c>
      <c r="D44" t="s">
        <v>5867</v>
      </c>
      <c r="E44" t="s">
        <v>2433</v>
      </c>
      <c r="F44" t="s">
        <v>5868</v>
      </c>
    </row>
    <row r="45" spans="1:23" x14ac:dyDescent="0.3">
      <c r="A45" s="1">
        <v>3</v>
      </c>
      <c r="B45" t="s">
        <v>89</v>
      </c>
      <c r="C45" t="s">
        <v>4084</v>
      </c>
      <c r="D45" t="s">
        <v>5869</v>
      </c>
      <c r="E45" t="s">
        <v>5870</v>
      </c>
      <c r="F45" t="s">
        <v>5871</v>
      </c>
    </row>
    <row r="47" spans="1:23" x14ac:dyDescent="0.3">
      <c r="B47" s="1" t="s">
        <v>94</v>
      </c>
      <c r="C47" s="1" t="s">
        <v>38</v>
      </c>
      <c r="D47" s="1" t="s">
        <v>39</v>
      </c>
      <c r="E47" s="1" t="s">
        <v>40</v>
      </c>
      <c r="F47" s="1" t="s">
        <v>41</v>
      </c>
    </row>
    <row r="48" spans="1:23" x14ac:dyDescent="0.3">
      <c r="A48" s="1">
        <v>0</v>
      </c>
      <c r="B48" t="s">
        <v>95</v>
      </c>
      <c r="C48">
        <v>0.83</v>
      </c>
      <c r="D48">
        <v>0.85</v>
      </c>
      <c r="E48">
        <v>3.68</v>
      </c>
      <c r="F48">
        <v>3.82</v>
      </c>
    </row>
    <row r="49" spans="1:14" x14ac:dyDescent="0.3">
      <c r="A49" s="1">
        <v>1</v>
      </c>
      <c r="B49" t="s">
        <v>96</v>
      </c>
      <c r="C49">
        <v>0.83</v>
      </c>
      <c r="D49">
        <v>0.85</v>
      </c>
      <c r="E49">
        <v>3.68</v>
      </c>
      <c r="F49">
        <v>3.82</v>
      </c>
    </row>
    <row r="50" spans="1:14" x14ac:dyDescent="0.3">
      <c r="A50" s="1">
        <v>2</v>
      </c>
      <c r="B50" t="s">
        <v>97</v>
      </c>
      <c r="C50">
        <v>0.84</v>
      </c>
      <c r="D50">
        <v>0.85</v>
      </c>
      <c r="E50">
        <v>3.68</v>
      </c>
      <c r="F50">
        <v>3.82</v>
      </c>
    </row>
    <row r="51" spans="1:14" x14ac:dyDescent="0.3">
      <c r="A51" s="1">
        <v>3</v>
      </c>
      <c r="B51" t="s">
        <v>98</v>
      </c>
      <c r="C51">
        <v>0.84</v>
      </c>
      <c r="D51">
        <v>0.85</v>
      </c>
      <c r="E51">
        <v>3.68</v>
      </c>
      <c r="F51">
        <v>3.82</v>
      </c>
    </row>
    <row r="52" spans="1:14" x14ac:dyDescent="0.3">
      <c r="A52" s="1">
        <v>4</v>
      </c>
      <c r="B52" t="s">
        <v>99</v>
      </c>
      <c r="C52">
        <v>0.82</v>
      </c>
      <c r="D52">
        <v>0.85</v>
      </c>
      <c r="E52">
        <v>3.44</v>
      </c>
      <c r="F52">
        <v>3.79</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5872</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CHCO</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F61">
        <v>0.19</v>
      </c>
      <c r="I61" t="str">
        <f t="shared" si="4"/>
        <v>N/A</v>
      </c>
      <c r="J61">
        <f t="shared" si="5"/>
        <v>0</v>
      </c>
      <c r="K61">
        <f t="shared" si="6"/>
        <v>0</v>
      </c>
      <c r="L61">
        <f t="shared" si="7"/>
        <v>0</v>
      </c>
      <c r="M61">
        <f t="shared" si="8"/>
        <v>0.19</v>
      </c>
      <c r="N61">
        <f t="shared" si="9"/>
        <v>0</v>
      </c>
    </row>
    <row r="62" spans="1:14" x14ac:dyDescent="0.3">
      <c r="A62" s="1">
        <v>1</v>
      </c>
      <c r="B62" t="s">
        <v>112</v>
      </c>
      <c r="C62" t="s">
        <v>5873</v>
      </c>
      <c r="F62">
        <v>0.22</v>
      </c>
      <c r="I62" t="str">
        <f t="shared" si="4"/>
        <v>N/A</v>
      </c>
      <c r="J62">
        <f t="shared" si="5"/>
        <v>-3.4000000000000002E-2</v>
      </c>
      <c r="K62">
        <f t="shared" si="6"/>
        <v>0</v>
      </c>
      <c r="L62">
        <f t="shared" si="7"/>
        <v>0</v>
      </c>
      <c r="M62">
        <f t="shared" si="8"/>
        <v>0.22</v>
      </c>
      <c r="N62">
        <f t="shared" si="9"/>
        <v>0</v>
      </c>
    </row>
    <row r="63" spans="1:14" x14ac:dyDescent="0.3">
      <c r="A63" s="1">
        <v>2</v>
      </c>
      <c r="B63" t="s">
        <v>114</v>
      </c>
      <c r="C63" t="s">
        <v>4154</v>
      </c>
      <c r="F63">
        <v>0.08</v>
      </c>
      <c r="I63" t="str">
        <f t="shared" si="4"/>
        <v>N/A</v>
      </c>
      <c r="J63">
        <f t="shared" si="5"/>
        <v>6.7000000000000004E-2</v>
      </c>
      <c r="K63">
        <f t="shared" si="6"/>
        <v>0</v>
      </c>
      <c r="L63">
        <f t="shared" si="7"/>
        <v>0</v>
      </c>
      <c r="M63">
        <f t="shared" si="8"/>
        <v>0.08</v>
      </c>
      <c r="N63">
        <f t="shared" si="9"/>
        <v>0</v>
      </c>
    </row>
    <row r="64" spans="1:14" x14ac:dyDescent="0.3">
      <c r="A64" s="1">
        <v>3</v>
      </c>
      <c r="B64" t="s">
        <v>116</v>
      </c>
      <c r="C64" t="s">
        <v>5874</v>
      </c>
      <c r="F64">
        <v>0.12</v>
      </c>
      <c r="I64" t="str">
        <f t="shared" si="4"/>
        <v>N/A</v>
      </c>
      <c r="J64">
        <f t="shared" si="5"/>
        <v>3.7999999999999999E-2</v>
      </c>
      <c r="K64">
        <f t="shared" si="6"/>
        <v>0</v>
      </c>
      <c r="L64">
        <f t="shared" si="7"/>
        <v>0</v>
      </c>
      <c r="M64">
        <f t="shared" si="8"/>
        <v>0.12</v>
      </c>
      <c r="N64">
        <f t="shared" si="9"/>
        <v>0</v>
      </c>
    </row>
    <row r="65" spans="1:14" x14ac:dyDescent="0.3">
      <c r="A65" s="1">
        <v>4</v>
      </c>
      <c r="B65" t="s">
        <v>118</v>
      </c>
      <c r="C65" t="s">
        <v>5875</v>
      </c>
      <c r="F65">
        <v>0.08</v>
      </c>
      <c r="I65" t="str">
        <f t="shared" si="4"/>
        <v>N/A</v>
      </c>
      <c r="J65">
        <f t="shared" si="5"/>
        <v>0.1</v>
      </c>
      <c r="K65">
        <f t="shared" si="6"/>
        <v>0</v>
      </c>
      <c r="L65">
        <f t="shared" si="7"/>
        <v>0</v>
      </c>
      <c r="M65">
        <f t="shared" si="8"/>
        <v>0.08</v>
      </c>
      <c r="N65">
        <f t="shared" si="9"/>
        <v>0</v>
      </c>
    </row>
    <row r="66" spans="1:14" x14ac:dyDescent="0.3">
      <c r="A66" s="1">
        <v>5</v>
      </c>
      <c r="B66" t="s">
        <v>120</v>
      </c>
      <c r="C66" t="s">
        <v>5876</v>
      </c>
      <c r="I66" t="str">
        <f t="shared" si="4"/>
        <v>N/A</v>
      </c>
      <c r="J66">
        <f t="shared" si="5"/>
        <v>6.1100000000000002E-2</v>
      </c>
      <c r="K66">
        <f t="shared" si="6"/>
        <v>0</v>
      </c>
      <c r="L66">
        <f t="shared" si="7"/>
        <v>0</v>
      </c>
      <c r="M66">
        <f t="shared" si="8"/>
        <v>0</v>
      </c>
      <c r="N66">
        <f t="shared" si="9"/>
        <v>0</v>
      </c>
    </row>
    <row r="67" spans="1:14" x14ac:dyDescent="0.3">
      <c r="D67" t="s">
        <v>122</v>
      </c>
      <c r="E67" t="str">
        <f>C1</f>
        <v>City Holding Company (CHCO)</v>
      </c>
      <c r="I67" t="str">
        <f t="shared" si="4"/>
        <v>N/A</v>
      </c>
      <c r="J67">
        <f t="shared" si="5"/>
        <v>0</v>
      </c>
      <c r="K67" t="str">
        <f t="shared" si="6"/>
        <v>Comp Average</v>
      </c>
      <c r="L67" t="str">
        <f t="shared" si="7"/>
        <v>City Holding Company (CHCO)</v>
      </c>
      <c r="M67">
        <f t="shared" si="8"/>
        <v>0</v>
      </c>
      <c r="N67">
        <f t="shared" si="9"/>
        <v>0</v>
      </c>
    </row>
    <row r="68" spans="1:14" x14ac:dyDescent="0.3">
      <c r="A68" s="1">
        <v>0</v>
      </c>
      <c r="B68" t="s">
        <v>123</v>
      </c>
      <c r="C68" t="s">
        <v>2849</v>
      </c>
      <c r="D68">
        <f ca="1">AVERAGE(VALUE(INDIRECT("J"&amp;(MATCH(B68,B69:B500,0)+68))),VALUE(INDIRECT("J"&amp;(MATCH(B68,B69:B500,0)+79))),VALUE(INDIRECT("J"&amp;(MATCH(B68,B69:B500,0)+90))),VALUE(INDIRECT("J"&amp;(MATCH(B68,B69:B500,0)+101))))</f>
        <v>4335000000</v>
      </c>
      <c r="E68" t="str">
        <f t="shared" ref="E68:E76" ca="1" si="10">IF(AND(C68&lt;&gt;"",D68&lt;&gt;0),IF(VALUE(J68)&gt;VALUE(K68),"above average","below average"),"no data")</f>
        <v>below average</v>
      </c>
      <c r="I68" t="str">
        <f t="shared" ca="1" si="4"/>
        <v>N/A</v>
      </c>
      <c r="J68">
        <f t="shared" si="5"/>
        <v>1020000000</v>
      </c>
      <c r="K68">
        <f t="shared" ca="1" si="6"/>
        <v>4335000000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5841</v>
      </c>
      <c r="D70">
        <f ca="1">AVERAGE(VALUE(INDIRECT("J"&amp;(MATCH(B70,B71:B502,0)+70))),VALUE(INDIRECT("J"&amp;(MATCH(B70,B71:B502,0)+81))),VALUE(INDIRECT("J"&amp;(MATCH(B70,B71:B502,0)+92))),VALUE(INDIRECT("J"&amp;(MATCH(B70,B71:B502,0)+103))))</f>
        <v>19.36</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17.61</v>
      </c>
      <c r="K70">
        <f t="shared" ca="1" si="6"/>
        <v>19.36</v>
      </c>
      <c r="L70" t="str">
        <f t="shared" ca="1" si="7"/>
        <v>below average</v>
      </c>
      <c r="M70" t="str">
        <f t="shared" ca="1" si="8"/>
        <v/>
      </c>
      <c r="N70" t="str">
        <f t="shared" ca="1" si="9"/>
        <v/>
      </c>
    </row>
    <row r="71" spans="1:14" x14ac:dyDescent="0.3">
      <c r="A71" s="1">
        <v>3</v>
      </c>
      <c r="B71" t="s">
        <v>128</v>
      </c>
      <c r="C71" t="s">
        <v>5877</v>
      </c>
      <c r="D71">
        <f ca="1">AVERAGE(VALUE(INDIRECT("J"&amp;(MATCH(B71,B72:B503,0)+71))),VALUE(INDIRECT("J"&amp;(MATCH(B71,B72:B503,0)+82))),VALUE(INDIRECT("J"&amp;(MATCH(B71,B72:B503,0)+93))),VALUE(INDIRECT("J"&amp;(MATCH(B71,B72:B503,0)+104))))</f>
        <v>15.3125</v>
      </c>
      <c r="E71" t="str">
        <f t="shared" ca="1" si="10"/>
        <v>above average</v>
      </c>
      <c r="F71" t="str">
        <f t="shared" ca="1" si="11"/>
        <v>forward p/e</v>
      </c>
      <c r="G71" t="str">
        <f t="shared" ref="G71:G76" ca="1" si="12">IF(F71&lt;&gt;"", G70 &amp; ", " &amp; IFERROR(LEFT(F71,FIND("(",F71) - 2),F71),G70)</f>
        <v>, forward p/e</v>
      </c>
      <c r="I71" t="str">
        <f t="shared" ca="1" si="4"/>
        <v>N/A</v>
      </c>
      <c r="J71" t="str">
        <f t="shared" si="5"/>
        <v>17.11</v>
      </c>
      <c r="K71">
        <f t="shared" ca="1" si="6"/>
        <v>15.3125</v>
      </c>
      <c r="L71" t="str">
        <f t="shared" ca="1" si="7"/>
        <v>above average</v>
      </c>
      <c r="M71" t="str">
        <f t="shared" ca="1" si="8"/>
        <v>forward p/e</v>
      </c>
      <c r="N71" t="str">
        <f t="shared" ca="1" si="9"/>
        <v>, forward p/e</v>
      </c>
    </row>
    <row r="72" spans="1:14" x14ac:dyDescent="0.3">
      <c r="A72" s="1">
        <v>4</v>
      </c>
      <c r="B72" t="s">
        <v>130</v>
      </c>
      <c r="C72" t="s">
        <v>135</v>
      </c>
      <c r="D72">
        <f ca="1">AVERAGE(VALUE(INDIRECT("J"&amp;(MATCH(B72,B73:B504,0)+72))),VALUE(INDIRECT("J"&amp;(MATCH(B72,B73:B504,0)+83))),VALUE(INDIRECT("J"&amp;(MATCH(B72,B73:B504,0)+94))),VALUE(INDIRECT("J"&amp;(MATCH(B72,B73:B504,0)+105))))</f>
        <v>1.9</v>
      </c>
      <c r="E72" t="str">
        <f t="shared" ca="1" si="10"/>
        <v>below average</v>
      </c>
      <c r="F72" t="str">
        <f t="shared" ca="1" si="11"/>
        <v/>
      </c>
      <c r="G72" t="str">
        <f t="shared" ca="1" si="12"/>
        <v>, forward p/e</v>
      </c>
      <c r="I72" t="str">
        <f t="shared" ca="1" si="4"/>
        <v>N/A</v>
      </c>
      <c r="J72" t="str">
        <f t="shared" si="5"/>
        <v>1.79</v>
      </c>
      <c r="K72">
        <f t="shared" ca="1" si="6"/>
        <v>1.9</v>
      </c>
      <c r="L72" t="str">
        <f t="shared" ca="1" si="7"/>
        <v>below average</v>
      </c>
      <c r="M72" t="str">
        <f t="shared" ca="1" si="8"/>
        <v/>
      </c>
      <c r="N72" t="str">
        <f t="shared" ca="1" si="9"/>
        <v>, forward p/e</v>
      </c>
    </row>
    <row r="73" spans="1:14" x14ac:dyDescent="0.3">
      <c r="A73" s="1">
        <v>5</v>
      </c>
      <c r="B73" t="s">
        <v>132</v>
      </c>
      <c r="C73" t="s">
        <v>5878</v>
      </c>
      <c r="D73">
        <f ca="1">AVERAGE(VALUE(INDIRECT("J"&amp;(MATCH(B73,B74:B505,0)+73))),VALUE(INDIRECT("J"&amp;(MATCH(B73,B74:B505,0)+84))),VALUE(INDIRECT("J"&amp;(MATCH(B73,B74:B505,0)+95))),VALUE(INDIRECT("J"&amp;(MATCH(B73,B74:B505,0)+106))))</f>
        <v>5.8375000000000004</v>
      </c>
      <c r="E73" t="str">
        <f t="shared" ca="1" si="10"/>
        <v>below average</v>
      </c>
      <c r="F73" t="str">
        <f t="shared" ca="1" si="11"/>
        <v/>
      </c>
      <c r="G73" t="str">
        <f t="shared" ca="1" si="12"/>
        <v>, forward p/e</v>
      </c>
      <c r="I73" t="str">
        <f t="shared" ca="1" si="4"/>
        <v>N/A</v>
      </c>
      <c r="J73" t="str">
        <f t="shared" si="5"/>
        <v>5.67</v>
      </c>
      <c r="K73">
        <f t="shared" ca="1" si="6"/>
        <v>5.8375000000000004</v>
      </c>
      <c r="L73" t="str">
        <f t="shared" ca="1" si="7"/>
        <v>below average</v>
      </c>
      <c r="M73" t="str">
        <f t="shared" ca="1" si="8"/>
        <v/>
      </c>
      <c r="N73" t="str">
        <f t="shared" ca="1" si="9"/>
        <v>, forward p/e</v>
      </c>
    </row>
    <row r="74" spans="1:14" x14ac:dyDescent="0.3">
      <c r="A74" s="1">
        <v>6</v>
      </c>
      <c r="B74" t="s">
        <v>134</v>
      </c>
      <c r="C74" t="s">
        <v>5879</v>
      </c>
      <c r="D74">
        <f ca="1">AVERAGE(VALUE(INDIRECT("J"&amp;(MATCH(B74,B75:B506,0)+74))),VALUE(INDIRECT("J"&amp;(MATCH(B74,B75:B506,0)+85))),VALUE(INDIRECT("J"&amp;(MATCH(B74,B75:B506,0)+96))),VALUE(INDIRECT("J"&amp;(MATCH(B74,B75:B506,0)+107))))</f>
        <v>1.9125000000000001</v>
      </c>
      <c r="E74" t="str">
        <f t="shared" ca="1" si="10"/>
        <v>above average</v>
      </c>
      <c r="F74" t="str">
        <f t="shared" ca="1" si="11"/>
        <v>price/book (mrq)</v>
      </c>
      <c r="G74" t="str">
        <f t="shared" ca="1" si="12"/>
        <v>, forward p/e, price/book</v>
      </c>
      <c r="I74" t="str">
        <f t="shared" ca="1" si="4"/>
        <v>N/A</v>
      </c>
      <c r="J74" t="str">
        <f t="shared" si="5"/>
        <v>2.12</v>
      </c>
      <c r="K74">
        <f t="shared" ca="1" si="6"/>
        <v>1.9125000000000001</v>
      </c>
      <c r="L74" t="str">
        <f t="shared" ca="1" si="7"/>
        <v>above average</v>
      </c>
      <c r="M74" t="str">
        <f t="shared" ca="1" si="8"/>
        <v>price/book (mrq)</v>
      </c>
      <c r="N74" t="str">
        <f t="shared" ca="1" si="9"/>
        <v>, forward p/e,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price/book</v>
      </c>
      <c r="I75" t="str">
        <f t="shared" ca="1" si="4"/>
        <v>N/A</v>
      </c>
      <c r="J75">
        <f t="shared" si="5"/>
        <v>0</v>
      </c>
      <c r="K75">
        <f t="shared" ca="1" si="6"/>
        <v>0</v>
      </c>
      <c r="L75" t="str">
        <f t="shared" ca="1" si="7"/>
        <v>no data</v>
      </c>
      <c r="M75" t="str">
        <f t="shared" ca="1" si="8"/>
        <v/>
      </c>
      <c r="N75" t="str">
        <f t="shared" ca="1" si="9"/>
        <v>, forward p/e,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price/book</v>
      </c>
      <c r="I76" t="str">
        <f t="shared" ca="1" si="4"/>
        <v>N/A</v>
      </c>
      <c r="J76">
        <f t="shared" si="5"/>
        <v>0</v>
      </c>
      <c r="K76">
        <f t="shared" ca="1" si="6"/>
        <v>0</v>
      </c>
      <c r="L76" t="str">
        <f t="shared" ca="1" si="7"/>
        <v>no data</v>
      </c>
      <c r="M76" t="str">
        <f t="shared" ca="1" si="8"/>
        <v/>
      </c>
      <c r="N76" t="str">
        <f t="shared" ca="1" si="9"/>
        <v>, forward p/e,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price/book</v>
      </c>
      <c r="I77" t="str">
        <f t="shared" ca="1" si="4"/>
        <v>N/A</v>
      </c>
      <c r="J77">
        <f t="shared" si="5"/>
        <v>0</v>
      </c>
      <c r="K77">
        <f t="shared" si="6"/>
        <v>0</v>
      </c>
      <c r="L77">
        <f t="shared" si="7"/>
        <v>0</v>
      </c>
      <c r="M77" t="str">
        <f t="shared" ca="1" si="8"/>
        <v>price/book</v>
      </c>
      <c r="N77" t="str">
        <f t="shared" ca="1" si="9"/>
        <v>forward p/e,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City Holding may be overvalued. The company has a higher forward p/e, price/book than the comparable average</v>
      </c>
      <c r="I78" t="str">
        <f t="shared" ca="1" si="4"/>
        <v>N/A</v>
      </c>
      <c r="J78" t="str">
        <f t="shared" si="5"/>
        <v>Dec 31, 2016</v>
      </c>
      <c r="K78" t="str">
        <f t="shared" ca="1" si="6"/>
        <v>There are some indications that City Holding may be overvalued. The company has a higher forward p/e,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5880</v>
      </c>
      <c r="F81" t="str">
        <f t="shared" ref="F81:F87" ca="1" si="13">IF(E70="below average",LOWER(TRIM(IF(ISNUMBER(VALUE(RIGHT(B70,1))),REPLACE(B70,LEN(B70),1,""),B70))),"")</f>
        <v>trailing p/e</v>
      </c>
      <c r="G81" t="str">
        <f ca="1">IFERROR(LEFT(F81,FIND("(",F81) - 2),F81)</f>
        <v>trailing p/e</v>
      </c>
      <c r="I81" t="str">
        <f t="shared" ca="1" si="4"/>
        <v>N/A</v>
      </c>
      <c r="J81">
        <f t="shared" si="5"/>
        <v>0.31370000000000003</v>
      </c>
      <c r="K81">
        <f t="shared" si="6"/>
        <v>0</v>
      </c>
      <c r="L81">
        <f t="shared" si="7"/>
        <v>0</v>
      </c>
      <c r="M81" t="str">
        <f t="shared" ca="1" si="8"/>
        <v>trailing p/e</v>
      </c>
      <c r="N81" t="str">
        <f t="shared" ca="1" si="9"/>
        <v>trailing p/e</v>
      </c>
    </row>
    <row r="82" spans="1:14" x14ac:dyDescent="0.3">
      <c r="A82" s="1">
        <v>1</v>
      </c>
      <c r="B82" t="s">
        <v>144</v>
      </c>
      <c r="C82" t="s">
        <v>5881</v>
      </c>
      <c r="F82" t="str">
        <f t="shared" ca="1" si="13"/>
        <v/>
      </c>
      <c r="G82" t="str">
        <f t="shared" ref="G82:G87" ca="1" si="14">IF(F82&lt;&gt;"", G81 &amp; ", " &amp; IFERROR(LEFT(F82,FIND("(",F82) - 2),F82),G81)</f>
        <v>trailing p/e</v>
      </c>
      <c r="I82" t="str">
        <f t="shared" ca="1" si="4"/>
        <v>N/A</v>
      </c>
      <c r="J82">
        <f t="shared" si="5"/>
        <v>0.47670000000000001</v>
      </c>
      <c r="K82">
        <f t="shared" si="6"/>
        <v>0</v>
      </c>
      <c r="L82">
        <f t="shared" si="7"/>
        <v>0</v>
      </c>
      <c r="M82" t="str">
        <f t="shared" ca="1" si="8"/>
        <v/>
      </c>
      <c r="N82" t="str">
        <f t="shared" ca="1" si="9"/>
        <v>trailing p/e</v>
      </c>
    </row>
    <row r="83" spans="1:14" x14ac:dyDescent="0.3">
      <c r="F83" t="str">
        <f t="shared" ca="1" si="13"/>
        <v>peg ratio (5 yr expected)</v>
      </c>
      <c r="G83" t="str">
        <f t="shared" ca="1" si="14"/>
        <v>trailing p/e, peg ratio</v>
      </c>
      <c r="I83" t="str">
        <f t="shared" ca="1" si="4"/>
        <v>N/A</v>
      </c>
      <c r="J83">
        <f t="shared" si="5"/>
        <v>0</v>
      </c>
      <c r="K83">
        <f t="shared" si="6"/>
        <v>0</v>
      </c>
      <c r="L83">
        <f t="shared" si="7"/>
        <v>0</v>
      </c>
      <c r="M83" t="str">
        <f t="shared" ca="1" si="8"/>
        <v>peg ratio (5 yr expected)</v>
      </c>
      <c r="N83" t="str">
        <f t="shared" ca="1" si="9"/>
        <v>trailing p/e, peg ratio</v>
      </c>
    </row>
    <row r="84" spans="1:14" x14ac:dyDescent="0.3">
      <c r="A84" s="1">
        <v>0</v>
      </c>
      <c r="B84" t="s">
        <v>146</v>
      </c>
      <c r="C84" t="s">
        <v>5882</v>
      </c>
      <c r="F84" t="str">
        <f t="shared" ca="1" si="13"/>
        <v>price/sales (ttm)</v>
      </c>
      <c r="G84" t="str">
        <f t="shared" ca="1" si="14"/>
        <v>trailing p/e, peg ratio, price/sales</v>
      </c>
      <c r="I84" t="str">
        <f t="shared" ca="1" si="4"/>
        <v>N/A</v>
      </c>
      <c r="J84">
        <f t="shared" si="5"/>
        <v>1.4199999999999999E-2</v>
      </c>
      <c r="K84">
        <f t="shared" si="6"/>
        <v>0</v>
      </c>
      <c r="L84">
        <f t="shared" si="7"/>
        <v>0</v>
      </c>
      <c r="M84" t="str">
        <f t="shared" ca="1" si="8"/>
        <v>price/sales (ttm)</v>
      </c>
      <c r="N84" t="str">
        <f t="shared" ca="1" si="9"/>
        <v>trailing p/e, peg ratio, price/sales</v>
      </c>
    </row>
    <row r="85" spans="1:14" x14ac:dyDescent="0.3">
      <c r="A85" s="1">
        <v>1</v>
      </c>
      <c r="B85" t="s">
        <v>148</v>
      </c>
      <c r="C85" t="s">
        <v>5883</v>
      </c>
      <c r="F85" t="str">
        <f t="shared" ca="1" si="13"/>
        <v/>
      </c>
      <c r="G85" t="str">
        <f t="shared" ca="1" si="14"/>
        <v>trailing p/e, peg ratio, price/sales</v>
      </c>
      <c r="I85" t="str">
        <f t="shared" ca="1" si="4"/>
        <v>N/A</v>
      </c>
      <c r="J85">
        <f t="shared" si="5"/>
        <v>0.1255</v>
      </c>
      <c r="K85">
        <f t="shared" si="6"/>
        <v>0</v>
      </c>
      <c r="L85">
        <f t="shared" si="7"/>
        <v>0</v>
      </c>
      <c r="M85" t="str">
        <f t="shared" ca="1" si="8"/>
        <v/>
      </c>
      <c r="N85" t="str">
        <f t="shared" ca="1" si="9"/>
        <v>trailing p/e, peg ratio, price/sales</v>
      </c>
    </row>
    <row r="86" spans="1:14" x14ac:dyDescent="0.3">
      <c r="F86" t="str">
        <f t="shared" ca="1" si="13"/>
        <v/>
      </c>
      <c r="G86" t="str">
        <f t="shared" ca="1" si="14"/>
        <v>trailing p/e, peg ratio, price/sales</v>
      </c>
      <c r="I86" t="str">
        <f t="shared" ca="1" si="4"/>
        <v>N/A</v>
      </c>
      <c r="J86">
        <f t="shared" si="5"/>
        <v>0</v>
      </c>
      <c r="K86">
        <f t="shared" si="6"/>
        <v>0</v>
      </c>
      <c r="L86">
        <f t="shared" si="7"/>
        <v>0</v>
      </c>
      <c r="M86" t="str">
        <f t="shared" ca="1" si="8"/>
        <v/>
      </c>
      <c r="N86" t="str">
        <f t="shared" ca="1" si="9"/>
        <v>trailing p/e, peg ratio, price/sales</v>
      </c>
    </row>
    <row r="87" spans="1:14" x14ac:dyDescent="0.3">
      <c r="A87" s="1">
        <v>0</v>
      </c>
      <c r="B87" t="s">
        <v>150</v>
      </c>
      <c r="C87" t="s">
        <v>5884</v>
      </c>
      <c r="F87" t="str">
        <f t="shared" ca="1" si="13"/>
        <v/>
      </c>
      <c r="G87" t="str">
        <f t="shared" ca="1" si="14"/>
        <v>trailing p/e, peg ratio, price/sales</v>
      </c>
      <c r="I87" t="str">
        <f t="shared" ca="1" si="4"/>
        <v>N/A</v>
      </c>
      <c r="J87">
        <f t="shared" si="5"/>
        <v>179940000</v>
      </c>
      <c r="K87">
        <f t="shared" si="6"/>
        <v>0</v>
      </c>
      <c r="L87">
        <f t="shared" si="7"/>
        <v>0</v>
      </c>
      <c r="M87" t="str">
        <f t="shared" ca="1" si="8"/>
        <v/>
      </c>
      <c r="N87" t="str">
        <f t="shared" ca="1" si="9"/>
        <v>trailing p/e, peg ratio, price/sales</v>
      </c>
    </row>
    <row r="88" spans="1:14" x14ac:dyDescent="0.3">
      <c r="A88" s="1">
        <v>1</v>
      </c>
      <c r="B88" t="s">
        <v>152</v>
      </c>
      <c r="C88" t="s">
        <v>3093</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trailing p/e, peg ratio, and price/sales</v>
      </c>
      <c r="I88" t="str">
        <f t="shared" ca="1" si="4"/>
        <v>N/A</v>
      </c>
      <c r="J88" t="str">
        <f t="shared" si="5"/>
        <v>12.01</v>
      </c>
      <c r="K88">
        <f t="shared" si="6"/>
        <v>0</v>
      </c>
      <c r="L88">
        <f t="shared" si="7"/>
        <v>0</v>
      </c>
      <c r="M88" t="str">
        <f t="shared" ca="1" si="8"/>
        <v>price/sales</v>
      </c>
      <c r="N88" t="str">
        <f t="shared" ca="1" si="9"/>
        <v>trailing p/e, peg ratio, and price/sales</v>
      </c>
    </row>
    <row r="89" spans="1:14" x14ac:dyDescent="0.3">
      <c r="A89" s="1">
        <v>2</v>
      </c>
      <c r="B89" t="s">
        <v>154</v>
      </c>
      <c r="C89" t="s">
        <v>69</v>
      </c>
      <c r="D89" t="str">
        <f ca="1">IF(COUNTIF(E70:E76,"=below average")&gt;0,"There are some indications that "&amp;D1&amp;" may be undervalued. The company has a lower " &amp; G88 &amp; " than the comparable average", "Inconclusive")</f>
        <v>There are some indications that City Holding may be undervalued. The company has a lower trailing p/e, peg ratio, and price/sales than the comparable average</v>
      </c>
      <c r="I89" t="str">
        <f t="shared" ca="1" si="4"/>
        <v>N/A</v>
      </c>
      <c r="J89">
        <f t="shared" si="5"/>
        <v>0.157</v>
      </c>
      <c r="K89" t="str">
        <f t="shared" ca="1" si="6"/>
        <v>There are some indications that City Holding may be undervalued. The company has a lower trailing p/e, peg ratio, and price/sales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2593</v>
      </c>
      <c r="I92" t="str">
        <f t="shared" si="4"/>
        <v>N/A</v>
      </c>
      <c r="J92">
        <f t="shared" si="5"/>
        <v>55780000</v>
      </c>
      <c r="K92">
        <f t="shared" si="6"/>
        <v>0</v>
      </c>
      <c r="L92">
        <f t="shared" si="7"/>
        <v>0</v>
      </c>
      <c r="M92">
        <f t="shared" si="8"/>
        <v>0</v>
      </c>
      <c r="N92">
        <f t="shared" si="9"/>
        <v>0</v>
      </c>
    </row>
    <row r="93" spans="1:14" x14ac:dyDescent="0.3">
      <c r="A93" s="1">
        <v>6</v>
      </c>
      <c r="B93" t="s">
        <v>162</v>
      </c>
      <c r="C93" t="s">
        <v>2640</v>
      </c>
      <c r="I93" t="str">
        <f t="shared" si="4"/>
        <v>N/A</v>
      </c>
      <c r="J93" t="str">
        <f t="shared" si="5"/>
        <v>3.71</v>
      </c>
      <c r="K93">
        <f t="shared" si="6"/>
        <v>0</v>
      </c>
      <c r="L93">
        <f t="shared" si="7"/>
        <v>0</v>
      </c>
      <c r="M93">
        <f t="shared" si="8"/>
        <v>0</v>
      </c>
      <c r="N93">
        <f t="shared" si="9"/>
        <v>0</v>
      </c>
    </row>
    <row r="94" spans="1:14" x14ac:dyDescent="0.3">
      <c r="A94" s="1">
        <v>7</v>
      </c>
      <c r="B94" t="s">
        <v>163</v>
      </c>
      <c r="C94" t="s">
        <v>5885</v>
      </c>
      <c r="I94" t="str">
        <f t="shared" si="4"/>
        <v>N/A</v>
      </c>
      <c r="J94">
        <f t="shared" si="5"/>
        <v>0.37</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5886</v>
      </c>
      <c r="I96" t="str">
        <f t="shared" si="4"/>
        <v>N/A</v>
      </c>
      <c r="J96">
        <f t="shared" si="5"/>
        <v>206380000</v>
      </c>
      <c r="K96">
        <f t="shared" si="6"/>
        <v>0</v>
      </c>
      <c r="L96">
        <f t="shared" si="7"/>
        <v>0</v>
      </c>
      <c r="M96">
        <f t="shared" si="8"/>
        <v>0</v>
      </c>
      <c r="N96">
        <f t="shared" si="9"/>
        <v>0</v>
      </c>
    </row>
    <row r="97" spans="1:14" x14ac:dyDescent="0.3">
      <c r="A97" s="1">
        <v>1</v>
      </c>
      <c r="B97" t="s">
        <v>167</v>
      </c>
      <c r="C97" t="s">
        <v>5887</v>
      </c>
      <c r="I97" t="str">
        <f t="shared" si="4"/>
        <v>N/A</v>
      </c>
      <c r="J97" t="str">
        <f t="shared" si="5"/>
        <v>13.23</v>
      </c>
      <c r="K97">
        <f t="shared" si="6"/>
        <v>0</v>
      </c>
      <c r="L97">
        <f t="shared" si="7"/>
        <v>0</v>
      </c>
      <c r="M97">
        <f t="shared" si="8"/>
        <v>0</v>
      </c>
      <c r="N97">
        <f t="shared" si="9"/>
        <v>0</v>
      </c>
    </row>
    <row r="98" spans="1:14" x14ac:dyDescent="0.3">
      <c r="A98" s="1">
        <v>2</v>
      </c>
      <c r="B98" t="s">
        <v>169</v>
      </c>
      <c r="C98" t="s">
        <v>5888</v>
      </c>
      <c r="I98" t="str">
        <f t="shared" si="4"/>
        <v>N/A</v>
      </c>
      <c r="J98">
        <f t="shared" si="5"/>
        <v>218690000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5889</v>
      </c>
      <c r="I101" t="str">
        <f t="shared" si="4"/>
        <v>N/A</v>
      </c>
      <c r="J101" t="str">
        <f t="shared" si="5"/>
        <v>30.90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2819</v>
      </c>
      <c r="I103" t="str">
        <f t="shared" si="4"/>
        <v>N/A</v>
      </c>
      <c r="J103">
        <f t="shared" si="5"/>
        <v>70850000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5840</v>
      </c>
      <c r="I106" t="str">
        <f t="shared" si="4"/>
        <v>N/A</v>
      </c>
      <c r="J106" t="str">
        <f t="shared" si="5"/>
        <v>0.58</v>
      </c>
      <c r="K106">
        <f t="shared" si="6"/>
        <v>0</v>
      </c>
      <c r="L106">
        <f t="shared" si="7"/>
        <v>0</v>
      </c>
      <c r="M106">
        <f t="shared" si="8"/>
        <v>0</v>
      </c>
      <c r="N106">
        <f t="shared" si="9"/>
        <v>0</v>
      </c>
    </row>
    <row r="107" spans="1:14" x14ac:dyDescent="0.3">
      <c r="A107" s="1">
        <v>1</v>
      </c>
      <c r="B107" t="s">
        <v>181</v>
      </c>
      <c r="C107" t="s">
        <v>3249</v>
      </c>
      <c r="I107" t="str">
        <f t="shared" si="4"/>
        <v>N/A</v>
      </c>
      <c r="J107">
        <f t="shared" si="5"/>
        <v>0.41689999999999999</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5890</v>
      </c>
      <c r="I109" t="str">
        <f t="shared" si="4"/>
        <v>N/A</v>
      </c>
      <c r="J109" t="str">
        <f t="shared" si="5"/>
        <v>74.90</v>
      </c>
      <c r="K109">
        <f t="shared" si="6"/>
        <v>0</v>
      </c>
      <c r="L109">
        <f t="shared" si="7"/>
        <v>0</v>
      </c>
      <c r="M109">
        <f t="shared" si="8"/>
        <v>0</v>
      </c>
      <c r="N109">
        <f t="shared" si="9"/>
        <v>0</v>
      </c>
    </row>
    <row r="110" spans="1:14" x14ac:dyDescent="0.3">
      <c r="A110" s="1">
        <v>4</v>
      </c>
      <c r="B110" t="s">
        <v>187</v>
      </c>
      <c r="C110" t="s">
        <v>5891</v>
      </c>
      <c r="I110" t="str">
        <f t="shared" si="4"/>
        <v>N/A</v>
      </c>
      <c r="J110" t="str">
        <f t="shared" si="5"/>
        <v>46.10</v>
      </c>
      <c r="K110">
        <f t="shared" si="6"/>
        <v>0</v>
      </c>
      <c r="L110">
        <f t="shared" si="7"/>
        <v>0</v>
      </c>
      <c r="M110">
        <f t="shared" si="8"/>
        <v>0</v>
      </c>
      <c r="N110">
        <f t="shared" si="9"/>
        <v>0</v>
      </c>
    </row>
    <row r="111" spans="1:14" x14ac:dyDescent="0.3">
      <c r="A111" s="1">
        <v>5</v>
      </c>
      <c r="B111" t="s">
        <v>189</v>
      </c>
      <c r="C111" t="s">
        <v>5892</v>
      </c>
      <c r="I111" t="str">
        <f t="shared" si="4"/>
        <v>N/A</v>
      </c>
      <c r="J111" t="str">
        <f t="shared" si="5"/>
        <v>65.58</v>
      </c>
      <c r="K111">
        <f t="shared" si="6"/>
        <v>0</v>
      </c>
      <c r="L111">
        <f t="shared" si="7"/>
        <v>0</v>
      </c>
      <c r="M111">
        <f t="shared" si="8"/>
        <v>0</v>
      </c>
      <c r="N111">
        <f t="shared" si="9"/>
        <v>0</v>
      </c>
    </row>
    <row r="112" spans="1:14" x14ac:dyDescent="0.3">
      <c r="A112" s="1">
        <v>6</v>
      </c>
      <c r="B112" t="s">
        <v>191</v>
      </c>
      <c r="C112" t="s">
        <v>5893</v>
      </c>
      <c r="I112" t="str">
        <f t="shared" si="4"/>
        <v>N/A</v>
      </c>
      <c r="J112" t="str">
        <f t="shared" si="5"/>
        <v>65.81</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5894</v>
      </c>
      <c r="I114" t="str">
        <f t="shared" si="4"/>
        <v>N/A</v>
      </c>
      <c r="J114" t="str">
        <f t="shared" si="5"/>
        <v>52.42k</v>
      </c>
      <c r="K114">
        <f t="shared" si="6"/>
        <v>0</v>
      </c>
      <c r="L114">
        <f t="shared" si="7"/>
        <v>0</v>
      </c>
      <c r="M114">
        <f t="shared" si="8"/>
        <v>0</v>
      </c>
      <c r="N114">
        <f t="shared" si="9"/>
        <v>0</v>
      </c>
    </row>
    <row r="115" spans="1:14" x14ac:dyDescent="0.3">
      <c r="A115" s="1">
        <v>1</v>
      </c>
      <c r="B115" t="s">
        <v>195</v>
      </c>
      <c r="C115" t="s">
        <v>5895</v>
      </c>
      <c r="I115" t="str">
        <f t="shared" si="4"/>
        <v>N/A</v>
      </c>
      <c r="J115" t="str">
        <f t="shared" si="5"/>
        <v>35.38k</v>
      </c>
      <c r="K115">
        <f t="shared" si="6"/>
        <v>0</v>
      </c>
      <c r="L115">
        <f t="shared" si="7"/>
        <v>0</v>
      </c>
      <c r="M115">
        <f t="shared" si="8"/>
        <v>0</v>
      </c>
      <c r="N115">
        <f t="shared" si="9"/>
        <v>0</v>
      </c>
    </row>
    <row r="116" spans="1:14" x14ac:dyDescent="0.3">
      <c r="A116" s="1">
        <v>2</v>
      </c>
      <c r="B116" t="s">
        <v>197</v>
      </c>
      <c r="C116" t="s">
        <v>5896</v>
      </c>
      <c r="I116" t="str">
        <f t="shared" si="4"/>
        <v>N/A</v>
      </c>
      <c r="J116">
        <f t="shared" si="5"/>
        <v>15600000</v>
      </c>
      <c r="K116">
        <f t="shared" si="6"/>
        <v>0</v>
      </c>
      <c r="L116">
        <f t="shared" si="7"/>
        <v>0</v>
      </c>
      <c r="M116">
        <f t="shared" si="8"/>
        <v>0</v>
      </c>
      <c r="N116">
        <f t="shared" si="9"/>
        <v>0</v>
      </c>
    </row>
    <row r="117" spans="1:14" x14ac:dyDescent="0.3">
      <c r="A117" s="1">
        <v>3</v>
      </c>
      <c r="B117" t="s">
        <v>199</v>
      </c>
      <c r="C117" t="s">
        <v>5897</v>
      </c>
      <c r="I117" t="str">
        <f t="shared" si="4"/>
        <v>N/A</v>
      </c>
      <c r="J117">
        <f t="shared" si="5"/>
        <v>15030000</v>
      </c>
      <c r="K117">
        <f t="shared" si="6"/>
        <v>0</v>
      </c>
      <c r="L117">
        <f t="shared" si="7"/>
        <v>0</v>
      </c>
      <c r="M117">
        <f t="shared" si="8"/>
        <v>0</v>
      </c>
      <c r="N117">
        <f t="shared" si="9"/>
        <v>0</v>
      </c>
    </row>
    <row r="118" spans="1:14" x14ac:dyDescent="0.3">
      <c r="A118" s="1">
        <v>4</v>
      </c>
      <c r="B118" t="s">
        <v>201</v>
      </c>
      <c r="C118" t="s">
        <v>5898</v>
      </c>
      <c r="I118" t="str">
        <f t="shared" si="4"/>
        <v>N/A</v>
      </c>
      <c r="J118">
        <f t="shared" si="5"/>
        <v>3.4599999999999999E-2</v>
      </c>
      <c r="K118">
        <f t="shared" si="6"/>
        <v>0</v>
      </c>
      <c r="L118">
        <f t="shared" si="7"/>
        <v>0</v>
      </c>
      <c r="M118">
        <f t="shared" si="8"/>
        <v>0</v>
      </c>
      <c r="N118">
        <f t="shared" si="9"/>
        <v>0</v>
      </c>
    </row>
    <row r="119" spans="1:14" x14ac:dyDescent="0.3">
      <c r="A119" s="1">
        <v>5</v>
      </c>
      <c r="B119" t="s">
        <v>203</v>
      </c>
      <c r="C119" t="s">
        <v>5899</v>
      </c>
      <c r="I119" t="str">
        <f t="shared" si="4"/>
        <v>N/A</v>
      </c>
      <c r="J119">
        <f t="shared" si="5"/>
        <v>0.67</v>
      </c>
      <c r="K119">
        <f t="shared" si="6"/>
        <v>0</v>
      </c>
      <c r="L119">
        <f t="shared" si="7"/>
        <v>0</v>
      </c>
      <c r="M119">
        <f t="shared" si="8"/>
        <v>0</v>
      </c>
      <c r="N119">
        <f t="shared" si="9"/>
        <v>0</v>
      </c>
    </row>
    <row r="120" spans="1:14" x14ac:dyDescent="0.3">
      <c r="A120" s="1">
        <v>6</v>
      </c>
      <c r="B120" t="s">
        <v>205</v>
      </c>
      <c r="C120" t="s">
        <v>5900</v>
      </c>
      <c r="I120" t="str">
        <f t="shared" si="4"/>
        <v>N/A</v>
      </c>
      <c r="J120" t="str">
        <f t="shared" si="5"/>
        <v>704.24k</v>
      </c>
      <c r="K120">
        <f t="shared" si="6"/>
        <v>0</v>
      </c>
      <c r="L120">
        <f t="shared" si="7"/>
        <v>0</v>
      </c>
      <c r="M120">
        <f t="shared" si="8"/>
        <v>0</v>
      </c>
      <c r="N120">
        <f t="shared" si="9"/>
        <v>0</v>
      </c>
    </row>
    <row r="121" spans="1:14" x14ac:dyDescent="0.3">
      <c r="A121" s="1">
        <v>7</v>
      </c>
      <c r="B121" t="s">
        <v>207</v>
      </c>
      <c r="C121" t="s">
        <v>3090</v>
      </c>
      <c r="I121" t="str">
        <f t="shared" si="4"/>
        <v>N/A</v>
      </c>
      <c r="J121" t="str">
        <f t="shared" si="5"/>
        <v>13.66</v>
      </c>
      <c r="K121">
        <f t="shared" si="6"/>
        <v>0</v>
      </c>
      <c r="L121">
        <f t="shared" si="7"/>
        <v>0</v>
      </c>
      <c r="M121">
        <f t="shared" si="8"/>
        <v>0</v>
      </c>
      <c r="N121">
        <f t="shared" si="9"/>
        <v>0</v>
      </c>
    </row>
    <row r="122" spans="1:14" x14ac:dyDescent="0.3">
      <c r="A122" s="1">
        <v>8</v>
      </c>
      <c r="B122" t="s">
        <v>209</v>
      </c>
      <c r="C122" t="s">
        <v>4774</v>
      </c>
      <c r="I122" t="str">
        <f t="shared" si="4"/>
        <v>N/A</v>
      </c>
      <c r="J122">
        <f t="shared" si="5"/>
        <v>5.33E-2</v>
      </c>
      <c r="K122">
        <f t="shared" si="6"/>
        <v>0</v>
      </c>
      <c r="L122">
        <f t="shared" si="7"/>
        <v>0</v>
      </c>
      <c r="M122">
        <f t="shared" si="8"/>
        <v>0</v>
      </c>
      <c r="N122">
        <f t="shared" si="9"/>
        <v>0</v>
      </c>
    </row>
    <row r="123" spans="1:14" x14ac:dyDescent="0.3">
      <c r="A123" s="1">
        <v>9</v>
      </c>
      <c r="B123" t="s">
        <v>211</v>
      </c>
      <c r="C123" t="s">
        <v>5901</v>
      </c>
      <c r="I123" t="str">
        <f t="shared" si="4"/>
        <v>N/A</v>
      </c>
      <c r="J123" t="str">
        <f t="shared" si="5"/>
        <v>744.52k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1347</v>
      </c>
      <c r="I125" t="str">
        <f t="shared" si="15"/>
        <v>N/A</v>
      </c>
      <c r="J125" t="str">
        <f t="shared" si="16"/>
        <v>1.76</v>
      </c>
      <c r="K125">
        <f t="shared" si="17"/>
        <v>0</v>
      </c>
      <c r="L125">
        <f t="shared" si="18"/>
        <v>0</v>
      </c>
      <c r="M125">
        <f t="shared" si="19"/>
        <v>0</v>
      </c>
      <c r="N125">
        <f t="shared" si="20"/>
        <v>0</v>
      </c>
    </row>
    <row r="126" spans="1:14" x14ac:dyDescent="0.3">
      <c r="A126" s="1">
        <v>1</v>
      </c>
      <c r="B126" t="s">
        <v>215</v>
      </c>
      <c r="C126" t="s">
        <v>3619</v>
      </c>
      <c r="I126" t="str">
        <f t="shared" si="15"/>
        <v>N/A</v>
      </c>
      <c r="J126">
        <f t="shared" si="16"/>
        <v>2.6800000000000001E-2</v>
      </c>
      <c r="K126">
        <f t="shared" si="17"/>
        <v>0</v>
      </c>
      <c r="L126">
        <f t="shared" si="18"/>
        <v>0</v>
      </c>
      <c r="M126">
        <f t="shared" si="19"/>
        <v>0</v>
      </c>
      <c r="N126">
        <f t="shared" si="20"/>
        <v>0</v>
      </c>
    </row>
    <row r="127" spans="1:14" x14ac:dyDescent="0.3">
      <c r="A127" s="1">
        <v>2</v>
      </c>
      <c r="B127" t="s">
        <v>217</v>
      </c>
      <c r="C127" t="s">
        <v>1247</v>
      </c>
      <c r="I127" t="str">
        <f t="shared" si="15"/>
        <v>N/A</v>
      </c>
      <c r="J127" t="str">
        <f t="shared" si="16"/>
        <v>1.73</v>
      </c>
      <c r="K127">
        <f t="shared" si="17"/>
        <v>0</v>
      </c>
      <c r="L127">
        <f t="shared" si="18"/>
        <v>0</v>
      </c>
      <c r="M127">
        <f t="shared" si="19"/>
        <v>0</v>
      </c>
      <c r="N127">
        <f t="shared" si="20"/>
        <v>0</v>
      </c>
    </row>
    <row r="128" spans="1:14" x14ac:dyDescent="0.3">
      <c r="A128" s="1">
        <v>3</v>
      </c>
      <c r="B128" t="s">
        <v>219</v>
      </c>
      <c r="C128" t="s">
        <v>5902</v>
      </c>
      <c r="I128" t="str">
        <f t="shared" si="15"/>
        <v>N/A</v>
      </c>
      <c r="J128">
        <f t="shared" si="16"/>
        <v>2.63E-2</v>
      </c>
      <c r="K128">
        <f t="shared" si="17"/>
        <v>0</v>
      </c>
      <c r="L128">
        <f t="shared" si="18"/>
        <v>0</v>
      </c>
      <c r="M128">
        <f t="shared" si="19"/>
        <v>0</v>
      </c>
      <c r="N128">
        <f t="shared" si="20"/>
        <v>0</v>
      </c>
    </row>
    <row r="129" spans="1:14" x14ac:dyDescent="0.3">
      <c r="A129" s="1">
        <v>4</v>
      </c>
      <c r="B129" t="s">
        <v>221</v>
      </c>
      <c r="C129" t="s">
        <v>5903</v>
      </c>
      <c r="I129" t="str">
        <f t="shared" si="15"/>
        <v>N/A</v>
      </c>
      <c r="J129" t="str">
        <f t="shared" si="16"/>
        <v>3.42</v>
      </c>
      <c r="K129">
        <f t="shared" si="17"/>
        <v>0</v>
      </c>
      <c r="L129">
        <f t="shared" si="18"/>
        <v>0</v>
      </c>
      <c r="M129">
        <f t="shared" si="19"/>
        <v>0</v>
      </c>
      <c r="N129">
        <f t="shared" si="20"/>
        <v>0</v>
      </c>
    </row>
    <row r="130" spans="1:14" x14ac:dyDescent="0.3">
      <c r="A130" s="1">
        <v>5</v>
      </c>
      <c r="B130" t="s">
        <v>223</v>
      </c>
      <c r="C130" t="s">
        <v>5904</v>
      </c>
      <c r="I130" t="str">
        <f t="shared" si="15"/>
        <v>N/A</v>
      </c>
      <c r="J130">
        <f t="shared" si="16"/>
        <v>0.46360000000000001</v>
      </c>
      <c r="K130">
        <f t="shared" si="17"/>
        <v>0</v>
      </c>
      <c r="L130">
        <f t="shared" si="18"/>
        <v>0</v>
      </c>
      <c r="M130">
        <f t="shared" si="19"/>
        <v>0</v>
      </c>
      <c r="N130">
        <f t="shared" si="20"/>
        <v>0</v>
      </c>
    </row>
    <row r="131" spans="1:14" x14ac:dyDescent="0.3">
      <c r="A131" s="1">
        <v>6</v>
      </c>
      <c r="B131" t="s">
        <v>225</v>
      </c>
      <c r="C131" t="s">
        <v>4887</v>
      </c>
      <c r="I131" t="str">
        <f t="shared" si="15"/>
        <v>N/A</v>
      </c>
      <c r="J131" t="str">
        <f t="shared" si="16"/>
        <v>Jul 31, 2017</v>
      </c>
      <c r="K131">
        <f t="shared" si="17"/>
        <v>0</v>
      </c>
      <c r="L131">
        <f t="shared" si="18"/>
        <v>0</v>
      </c>
      <c r="M131">
        <f t="shared" si="19"/>
        <v>0</v>
      </c>
      <c r="N131">
        <f t="shared" si="20"/>
        <v>0</v>
      </c>
    </row>
    <row r="132" spans="1:14" x14ac:dyDescent="0.3">
      <c r="A132" s="1">
        <v>7</v>
      </c>
      <c r="B132" t="s">
        <v>227</v>
      </c>
      <c r="C132" t="s">
        <v>5905</v>
      </c>
      <c r="I132" t="str">
        <f t="shared" si="15"/>
        <v>N/A</v>
      </c>
      <c r="J132" t="str">
        <f t="shared" si="16"/>
        <v>Jul 12, 2017</v>
      </c>
      <c r="K132">
        <f t="shared" si="17"/>
        <v>0</v>
      </c>
      <c r="L132">
        <f t="shared" si="18"/>
        <v>0</v>
      </c>
      <c r="M132">
        <f t="shared" si="19"/>
        <v>0</v>
      </c>
      <c r="N132">
        <f t="shared" si="20"/>
        <v>0</v>
      </c>
    </row>
    <row r="133" spans="1:14" x14ac:dyDescent="0.3">
      <c r="A133" s="1">
        <v>8</v>
      </c>
      <c r="B133" t="s">
        <v>229</v>
      </c>
      <c r="C133" t="s">
        <v>5906</v>
      </c>
      <c r="I133" t="str">
        <f t="shared" si="15"/>
        <v>N/A</v>
      </c>
      <c r="J133" t="str">
        <f t="shared" si="16"/>
        <v>11/10</v>
      </c>
      <c r="K133">
        <f t="shared" si="17"/>
        <v>0</v>
      </c>
      <c r="L133">
        <f t="shared" si="18"/>
        <v>0</v>
      </c>
      <c r="M133">
        <f t="shared" si="19"/>
        <v>0</v>
      </c>
      <c r="N133">
        <f t="shared" si="20"/>
        <v>0</v>
      </c>
    </row>
    <row r="134" spans="1:14" x14ac:dyDescent="0.3">
      <c r="A134" s="1">
        <v>9</v>
      </c>
      <c r="B134" t="s">
        <v>230</v>
      </c>
      <c r="C134" t="s">
        <v>5907</v>
      </c>
      <c r="I134" t="str">
        <f t="shared" si="15"/>
        <v>N/A</v>
      </c>
      <c r="J134" t="str">
        <f t="shared" si="16"/>
        <v>Oct 30, 1996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5908</v>
      </c>
      <c r="C138" t="s">
        <v>5909</v>
      </c>
      <c r="D138" t="s">
        <v>5910</v>
      </c>
      <c r="E138" t="s">
        <v>5911</v>
      </c>
      <c r="F138">
        <v>54</v>
      </c>
      <c r="I138" t="str">
        <f t="shared" si="15"/>
        <v>N/A</v>
      </c>
      <c r="J138" t="str">
        <f t="shared" si="16"/>
        <v>CEO, Pres, Director, CEO of City National Bank and Pres of City National Bank</v>
      </c>
      <c r="K138">
        <f t="shared" si="17"/>
        <v>1030000</v>
      </c>
      <c r="L138" t="str">
        <f t="shared" si="18"/>
        <v>81.13k</v>
      </c>
      <c r="M138">
        <f t="shared" si="19"/>
        <v>54</v>
      </c>
      <c r="N138">
        <f t="shared" si="20"/>
        <v>0</v>
      </c>
    </row>
    <row r="139" spans="1:14" x14ac:dyDescent="0.3">
      <c r="A139" s="1">
        <v>1</v>
      </c>
      <c r="B139" t="s">
        <v>5912</v>
      </c>
      <c r="C139" t="s">
        <v>5913</v>
      </c>
      <c r="D139" t="s">
        <v>5914</v>
      </c>
      <c r="E139" t="s">
        <v>5915</v>
      </c>
      <c r="F139">
        <v>52</v>
      </c>
      <c r="I139" t="str">
        <f t="shared" si="15"/>
        <v>neg_trend</v>
      </c>
      <c r="J139" t="str">
        <f t="shared" si="16"/>
        <v>CFO, Chief Accounting Officer, SVP, CFO of City National Bank and SVP of City National Bank</v>
      </c>
      <c r="K139" t="str">
        <f t="shared" si="17"/>
        <v>335.18k</v>
      </c>
      <c r="L139" t="str">
        <f t="shared" si="18"/>
        <v>17.07k</v>
      </c>
      <c r="M139">
        <f t="shared" si="19"/>
        <v>52</v>
      </c>
      <c r="N139">
        <f t="shared" si="20"/>
        <v>0</v>
      </c>
    </row>
    <row r="140" spans="1:14" x14ac:dyDescent="0.3">
      <c r="A140" s="1">
        <v>2</v>
      </c>
      <c r="B140" t="s">
        <v>5916</v>
      </c>
      <c r="C140" t="s">
        <v>5917</v>
      </c>
      <c r="D140" t="s">
        <v>5918</v>
      </c>
      <c r="E140" t="s">
        <v>5919</v>
      </c>
      <c r="F140">
        <v>53</v>
      </c>
      <c r="I140" t="str">
        <f t="shared" si="15"/>
        <v>neg_trend</v>
      </c>
      <c r="J140" t="str">
        <f t="shared" si="16"/>
        <v>Chief Admin. Officer, Chief Information Officer &amp; SVP</v>
      </c>
      <c r="K140" t="str">
        <f t="shared" si="17"/>
        <v>300.29k</v>
      </c>
      <c r="L140" t="str">
        <f t="shared" si="18"/>
        <v>16.14k</v>
      </c>
      <c r="M140">
        <f t="shared" si="19"/>
        <v>53</v>
      </c>
      <c r="N140">
        <f t="shared" si="20"/>
        <v>0</v>
      </c>
    </row>
    <row r="141" spans="1:14" x14ac:dyDescent="0.3">
      <c r="A141" s="1">
        <v>3</v>
      </c>
      <c r="B141" t="s">
        <v>5920</v>
      </c>
      <c r="C141" t="s">
        <v>5921</v>
      </c>
      <c r="D141" t="s">
        <v>5922</v>
      </c>
      <c r="E141" t="s">
        <v>5923</v>
      </c>
      <c r="F141">
        <v>61</v>
      </c>
      <c r="I141" t="str">
        <f t="shared" si="15"/>
        <v>neg_trend</v>
      </c>
      <c r="J141" t="str">
        <f t="shared" si="16"/>
        <v>Exec. VP of Retail Banking and Exec. VP of Retail Banking for City National Bank</v>
      </c>
      <c r="K141" t="str">
        <f t="shared" si="17"/>
        <v>593.52k</v>
      </c>
      <c r="L141" t="str">
        <f t="shared" si="18"/>
        <v>150.4k</v>
      </c>
      <c r="M141">
        <f t="shared" si="19"/>
        <v>61</v>
      </c>
      <c r="N141">
        <f t="shared" si="20"/>
        <v>0</v>
      </c>
    </row>
    <row r="142" spans="1:14" x14ac:dyDescent="0.3">
      <c r="A142" s="1">
        <v>4</v>
      </c>
      <c r="B142" t="s">
        <v>5924</v>
      </c>
      <c r="C142" t="s">
        <v>5925</v>
      </c>
      <c r="D142" t="s">
        <v>5926</v>
      </c>
      <c r="E142" t="s">
        <v>5927</v>
      </c>
      <c r="F142">
        <v>67</v>
      </c>
      <c r="I142" t="str">
        <f t="shared" si="15"/>
        <v>neg_trend</v>
      </c>
      <c r="J142" t="str">
        <f t="shared" si="16"/>
        <v>Exec. VP of Commercial Banking and Exec. VP of Commercial Banking for City National Bank</v>
      </c>
      <c r="K142" t="str">
        <f t="shared" si="17"/>
        <v>460.27k</v>
      </c>
      <c r="L142" t="str">
        <f t="shared" si="18"/>
        <v>146.19k</v>
      </c>
      <c r="M142">
        <f t="shared" si="19"/>
        <v>67</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5928</v>
      </c>
      <c r="D145" t="s">
        <v>5929</v>
      </c>
      <c r="E145" t="s">
        <v>5930</v>
      </c>
      <c r="F145" t="s">
        <v>5931</v>
      </c>
      <c r="G145" t="s">
        <v>5932</v>
      </c>
      <c r="I145" t="str">
        <f t="shared" si="15"/>
        <v>N/A</v>
      </c>
      <c r="J145">
        <f t="shared" si="16"/>
        <v>112210000</v>
      </c>
      <c r="K145">
        <f t="shared" si="17"/>
        <v>138540000</v>
      </c>
      <c r="L145">
        <f t="shared" si="18"/>
        <v>129570000</v>
      </c>
      <c r="M145">
        <f t="shared" si="19"/>
        <v>127070000</v>
      </c>
      <c r="N145">
        <f t="shared" si="20"/>
        <v>132150000</v>
      </c>
    </row>
    <row r="146" spans="1:14" x14ac:dyDescent="0.3">
      <c r="A146" s="1">
        <v>1</v>
      </c>
      <c r="B146" t="s">
        <v>1871</v>
      </c>
      <c r="C146" t="s">
        <v>5933</v>
      </c>
      <c r="D146" t="s">
        <v>5934</v>
      </c>
      <c r="E146" t="s">
        <v>5935</v>
      </c>
      <c r="F146" t="s">
        <v>5936</v>
      </c>
      <c r="G146" t="s">
        <v>5937</v>
      </c>
      <c r="I146" t="str">
        <f t="shared" si="15"/>
        <v>N/A</v>
      </c>
      <c r="J146">
        <f t="shared" si="16"/>
        <v>96430000</v>
      </c>
      <c r="K146">
        <f t="shared" si="17"/>
        <v>126590000</v>
      </c>
      <c r="L146">
        <f t="shared" si="18"/>
        <v>116660000</v>
      </c>
      <c r="M146">
        <f t="shared" si="19"/>
        <v>115110000</v>
      </c>
      <c r="N146">
        <f t="shared" si="20"/>
        <v>118140000</v>
      </c>
    </row>
    <row r="147" spans="1:14" x14ac:dyDescent="0.3">
      <c r="A147" s="1">
        <v>2</v>
      </c>
      <c r="B147" t="s">
        <v>1877</v>
      </c>
      <c r="C147" t="s">
        <v>5938</v>
      </c>
      <c r="D147" t="s">
        <v>3260</v>
      </c>
      <c r="E147" t="s">
        <v>264</v>
      </c>
      <c r="F147" t="s">
        <v>264</v>
      </c>
      <c r="G147" t="s">
        <v>264</v>
      </c>
      <c r="I147" t="str">
        <f t="shared" si="15"/>
        <v>N/A</v>
      </c>
      <c r="J147" t="str">
        <f t="shared" si="16"/>
        <v>53000</v>
      </c>
      <c r="K147" t="str">
        <f t="shared" si="17"/>
        <v>22000</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5939</v>
      </c>
      <c r="D150" t="s">
        <v>5940</v>
      </c>
      <c r="E150" t="s">
        <v>5941</v>
      </c>
      <c r="F150" t="s">
        <v>3231</v>
      </c>
      <c r="G150" t="s">
        <v>5942</v>
      </c>
      <c r="I150" t="str">
        <f t="shared" si="15"/>
        <v>N/A</v>
      </c>
      <c r="J150">
        <f t="shared" si="16"/>
        <v>15730000</v>
      </c>
      <c r="K150">
        <f t="shared" si="17"/>
        <v>11920000</v>
      </c>
      <c r="L150">
        <f t="shared" si="18"/>
        <v>12910000</v>
      </c>
      <c r="M150">
        <f t="shared" si="19"/>
        <v>11970000</v>
      </c>
      <c r="N150">
        <f t="shared" si="20"/>
        <v>14010000</v>
      </c>
    </row>
    <row r="151" spans="1:14" x14ac:dyDescent="0.3">
      <c r="A151" s="1">
        <v>6</v>
      </c>
      <c r="B151" t="s">
        <v>1890</v>
      </c>
      <c r="C151" t="s">
        <v>264</v>
      </c>
      <c r="D151" t="s">
        <v>5943</v>
      </c>
      <c r="E151" t="s">
        <v>5944</v>
      </c>
      <c r="F151" t="s">
        <v>5945</v>
      </c>
      <c r="G151" t="s">
        <v>5862</v>
      </c>
      <c r="I151" t="str">
        <f t="shared" si="15"/>
        <v>N/A</v>
      </c>
      <c r="J151" t="str">
        <f t="shared" si="16"/>
        <v>N/A</v>
      </c>
      <c r="K151">
        <f t="shared" si="17"/>
        <v>0.2346</v>
      </c>
      <c r="L151">
        <f t="shared" si="18"/>
        <v>-6.480000000000001E-2</v>
      </c>
      <c r="M151">
        <f t="shared" si="19"/>
        <v>-1.9199999999999998E-2</v>
      </c>
      <c r="N151">
        <f t="shared" si="20"/>
        <v>0.04</v>
      </c>
    </row>
    <row r="152" spans="1:14" x14ac:dyDescent="0.3">
      <c r="A152" s="1">
        <v>7</v>
      </c>
      <c r="B152" t="s">
        <v>285</v>
      </c>
      <c r="C152" t="s">
        <v>5946</v>
      </c>
      <c r="D152" t="s">
        <v>5947</v>
      </c>
      <c r="E152" t="s">
        <v>5948</v>
      </c>
      <c r="F152" t="s">
        <v>5949</v>
      </c>
      <c r="G152" t="s">
        <v>5950</v>
      </c>
      <c r="I152" t="str">
        <f t="shared" si="15"/>
        <v>N/A</v>
      </c>
      <c r="J152">
        <f t="shared" si="16"/>
        <v>14450000</v>
      </c>
      <c r="K152">
        <f t="shared" si="17"/>
        <v>13300000</v>
      </c>
      <c r="L152">
        <f t="shared" si="18"/>
        <v>11960000</v>
      </c>
      <c r="M152">
        <f t="shared" si="19"/>
        <v>11830000</v>
      </c>
      <c r="N152">
        <f t="shared" si="20"/>
        <v>13210000</v>
      </c>
    </row>
    <row r="153" spans="1:14" x14ac:dyDescent="0.3">
      <c r="A153" s="1">
        <v>8</v>
      </c>
      <c r="B153" t="s">
        <v>1900</v>
      </c>
      <c r="C153" t="s">
        <v>5951</v>
      </c>
      <c r="D153" t="s">
        <v>3908</v>
      </c>
      <c r="E153" t="s">
        <v>1829</v>
      </c>
      <c r="F153" t="s">
        <v>3250</v>
      </c>
      <c r="G153" t="s">
        <v>5952</v>
      </c>
      <c r="I153" t="str">
        <f t="shared" si="15"/>
        <v>N/A</v>
      </c>
      <c r="J153">
        <f t="shared" si="16"/>
        <v>13480000</v>
      </c>
      <c r="K153">
        <f t="shared" si="17"/>
        <v>12360000</v>
      </c>
      <c r="L153">
        <f t="shared" si="18"/>
        <v>11010000</v>
      </c>
      <c r="M153">
        <f t="shared" si="19"/>
        <v>10890000</v>
      </c>
      <c r="N153">
        <f t="shared" si="20"/>
        <v>12050000</v>
      </c>
    </row>
    <row r="154" spans="1:14" x14ac:dyDescent="0.3">
      <c r="A154" s="1">
        <v>9</v>
      </c>
      <c r="B154" t="s">
        <v>1905</v>
      </c>
      <c r="C154" t="s">
        <v>5953</v>
      </c>
      <c r="D154" t="s">
        <v>5954</v>
      </c>
      <c r="E154" t="s">
        <v>5955</v>
      </c>
      <c r="F154" t="s">
        <v>5956</v>
      </c>
      <c r="G154" t="s">
        <v>5957</v>
      </c>
      <c r="I154" t="str">
        <f t="shared" si="15"/>
        <v>N/A</v>
      </c>
      <c r="J154" t="str">
        <f t="shared" si="16"/>
        <v>973000</v>
      </c>
      <c r="K154" t="str">
        <f t="shared" si="17"/>
        <v>943000</v>
      </c>
      <c r="L154" t="str">
        <f t="shared" si="18"/>
        <v>606000</v>
      </c>
      <c r="M154" t="str">
        <f t="shared" si="19"/>
        <v>944000</v>
      </c>
      <c r="N154">
        <f t="shared" si="20"/>
        <v>1160000</v>
      </c>
    </row>
    <row r="155" spans="1:14" x14ac:dyDescent="0.3">
      <c r="A155" s="1">
        <v>10</v>
      </c>
      <c r="B155" t="s">
        <v>1911</v>
      </c>
      <c r="C155" t="s">
        <v>5953</v>
      </c>
      <c r="D155" t="s">
        <v>5954</v>
      </c>
      <c r="E155" t="s">
        <v>5955</v>
      </c>
      <c r="F155" t="s">
        <v>5956</v>
      </c>
      <c r="G155" t="s">
        <v>5957</v>
      </c>
      <c r="I155" t="str">
        <f t="shared" si="15"/>
        <v>N/A</v>
      </c>
      <c r="J155" t="str">
        <f t="shared" si="16"/>
        <v>973000</v>
      </c>
      <c r="K155" t="str">
        <f t="shared" si="17"/>
        <v>943000</v>
      </c>
      <c r="L155" t="str">
        <f t="shared" si="18"/>
        <v>606000</v>
      </c>
      <c r="M155" t="str">
        <f t="shared" si="19"/>
        <v>944000</v>
      </c>
      <c r="N155">
        <f t="shared" si="20"/>
        <v>1160000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5958</v>
      </c>
      <c r="E158" t="s">
        <v>5959</v>
      </c>
      <c r="F158" t="s">
        <v>5960</v>
      </c>
      <c r="G158" t="s">
        <v>5961</v>
      </c>
      <c r="I158" t="str">
        <f t="shared" si="15"/>
        <v>N/A</v>
      </c>
      <c r="J158" t="str">
        <f t="shared" si="16"/>
        <v>N/A</v>
      </c>
      <c r="K158">
        <f t="shared" si="17"/>
        <v>-7.9500000000000001E-2</v>
      </c>
      <c r="L158">
        <f t="shared" si="18"/>
        <v>-0.1008</v>
      </c>
      <c r="M158">
        <f t="shared" si="19"/>
        <v>-1.0900000000000002E-2</v>
      </c>
      <c r="N158">
        <f t="shared" si="20"/>
        <v>0.1164</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5962</v>
      </c>
      <c r="D161" t="s">
        <v>5963</v>
      </c>
      <c r="E161" t="s">
        <v>5964</v>
      </c>
      <c r="F161" t="s">
        <v>5965</v>
      </c>
      <c r="G161" t="s">
        <v>5966</v>
      </c>
      <c r="I161" t="str">
        <f t="shared" si="15"/>
        <v>N/A</v>
      </c>
      <c r="J161">
        <f t="shared" si="16"/>
        <v>97760000</v>
      </c>
      <c r="K161">
        <f t="shared" si="17"/>
        <v>125240000</v>
      </c>
      <c r="L161">
        <f t="shared" si="18"/>
        <v>117610000</v>
      </c>
      <c r="M161">
        <f t="shared" si="19"/>
        <v>115240000</v>
      </c>
      <c r="N161">
        <f t="shared" si="20"/>
        <v>118950000</v>
      </c>
    </row>
    <row r="162" spans="1:14" x14ac:dyDescent="0.3">
      <c r="A162" s="1">
        <v>1</v>
      </c>
      <c r="B162" t="s">
        <v>1927</v>
      </c>
      <c r="C162" t="s">
        <v>264</v>
      </c>
      <c r="D162" t="s">
        <v>5967</v>
      </c>
      <c r="E162" t="s">
        <v>5968</v>
      </c>
      <c r="F162" t="s">
        <v>5969</v>
      </c>
      <c r="G162" t="s">
        <v>5970</v>
      </c>
      <c r="I162" t="str">
        <f t="shared" si="15"/>
        <v>N/A</v>
      </c>
      <c r="J162" t="str">
        <f t="shared" si="16"/>
        <v>N/A</v>
      </c>
      <c r="K162">
        <f t="shared" si="17"/>
        <v>0.28100000000000003</v>
      </c>
      <c r="L162">
        <f t="shared" si="18"/>
        <v>-6.0900000000000003E-2</v>
      </c>
      <c r="M162">
        <f t="shared" si="19"/>
        <v>-2.01E-2</v>
      </c>
      <c r="N162">
        <f t="shared" si="20"/>
        <v>3.2100000000000004E-2</v>
      </c>
    </row>
    <row r="163" spans="1:14" x14ac:dyDescent="0.3">
      <c r="A163" s="1">
        <v>2</v>
      </c>
      <c r="B163" t="s">
        <v>1932</v>
      </c>
      <c r="C163" t="s">
        <v>5971</v>
      </c>
      <c r="D163" t="s">
        <v>5972</v>
      </c>
      <c r="E163" t="s">
        <v>5973</v>
      </c>
      <c r="F163" t="s">
        <v>5974</v>
      </c>
      <c r="G163" t="s">
        <v>5975</v>
      </c>
      <c r="I163" t="str">
        <f t="shared" si="15"/>
        <v>N/A</v>
      </c>
      <c r="J163">
        <f t="shared" si="16"/>
        <v>6380000</v>
      </c>
      <c r="K163">
        <f t="shared" si="17"/>
        <v>6850000</v>
      </c>
      <c r="L163">
        <f t="shared" si="18"/>
        <v>4050000</v>
      </c>
      <c r="M163">
        <f t="shared" si="19"/>
        <v>6990000</v>
      </c>
      <c r="N163">
        <f t="shared" si="20"/>
        <v>4400000</v>
      </c>
    </row>
    <row r="164" spans="1:14" x14ac:dyDescent="0.3">
      <c r="A164" s="1">
        <v>3</v>
      </c>
      <c r="B164" t="s">
        <v>1937</v>
      </c>
      <c r="C164" t="s">
        <v>264</v>
      </c>
      <c r="D164" t="s">
        <v>3360</v>
      </c>
      <c r="E164" t="s">
        <v>5976</v>
      </c>
      <c r="F164" t="s">
        <v>5977</v>
      </c>
      <c r="G164" t="s">
        <v>5978</v>
      </c>
      <c r="I164" t="str">
        <f t="shared" si="15"/>
        <v>N/A</v>
      </c>
      <c r="J164" t="str">
        <f t="shared" si="16"/>
        <v>N/A</v>
      </c>
      <c r="K164">
        <f t="shared" si="17"/>
        <v>7.4200000000000002E-2</v>
      </c>
      <c r="L164">
        <f t="shared" si="18"/>
        <v>-0.40799999999999997</v>
      </c>
      <c r="M164">
        <f t="shared" si="19"/>
        <v>0.72370000000000001</v>
      </c>
      <c r="N164">
        <f t="shared" si="20"/>
        <v>-0.37109999999999999</v>
      </c>
    </row>
    <row r="165" spans="1:14" x14ac:dyDescent="0.3">
      <c r="A165" s="1">
        <v>4</v>
      </c>
      <c r="B165" t="s">
        <v>1942</v>
      </c>
      <c r="C165" t="s">
        <v>5979</v>
      </c>
      <c r="D165" t="s">
        <v>5980</v>
      </c>
      <c r="E165" t="s">
        <v>4428</v>
      </c>
      <c r="F165" t="s">
        <v>5981</v>
      </c>
      <c r="G165" t="s">
        <v>5982</v>
      </c>
      <c r="I165" t="str">
        <f t="shared" si="15"/>
        <v>N/A</v>
      </c>
      <c r="J165">
        <f t="shared" si="16"/>
        <v>91390000</v>
      </c>
      <c r="K165">
        <f t="shared" si="17"/>
        <v>118390000</v>
      </c>
      <c r="L165">
        <f t="shared" si="18"/>
        <v>113550000</v>
      </c>
      <c r="M165">
        <f t="shared" si="19"/>
        <v>108260000</v>
      </c>
      <c r="N165">
        <f t="shared" si="20"/>
        <v>114550000</v>
      </c>
    </row>
    <row r="166" spans="1:14" x14ac:dyDescent="0.3">
      <c r="A166" s="1">
        <v>5</v>
      </c>
      <c r="B166" t="s">
        <v>1948</v>
      </c>
      <c r="C166" t="s">
        <v>264</v>
      </c>
      <c r="D166" t="s">
        <v>5983</v>
      </c>
      <c r="E166" t="s">
        <v>2532</v>
      </c>
      <c r="F166" t="s">
        <v>4364</v>
      </c>
      <c r="G166" t="s">
        <v>5984</v>
      </c>
      <c r="I166" t="str">
        <f t="shared" si="15"/>
        <v>N/A</v>
      </c>
      <c r="J166" t="str">
        <f t="shared" si="16"/>
        <v>N/A</v>
      </c>
      <c r="K166">
        <f t="shared" si="17"/>
        <v>0.29550000000000004</v>
      </c>
      <c r="L166">
        <f t="shared" si="18"/>
        <v>-4.0899999999999999E-2</v>
      </c>
      <c r="M166">
        <f t="shared" si="19"/>
        <v>-4.6600000000000003E-2</v>
      </c>
      <c r="N166">
        <f t="shared" si="20"/>
        <v>5.8099999999999999E-2</v>
      </c>
    </row>
    <row r="167" spans="1:14" x14ac:dyDescent="0.3">
      <c r="A167" s="1">
        <v>6</v>
      </c>
      <c r="B167" t="s">
        <v>1953</v>
      </c>
      <c r="C167" t="s">
        <v>264</v>
      </c>
      <c r="D167" t="s">
        <v>264</v>
      </c>
      <c r="E167" t="s">
        <v>264</v>
      </c>
      <c r="F167" t="s">
        <v>264</v>
      </c>
      <c r="G167" t="s">
        <v>5985</v>
      </c>
      <c r="I167" t="str">
        <f t="shared" si="15"/>
        <v>N/A</v>
      </c>
      <c r="J167" t="str">
        <f t="shared" si="16"/>
        <v>N/A</v>
      </c>
      <c r="K167" t="str">
        <f t="shared" si="17"/>
        <v>N/A</v>
      </c>
      <c r="L167" t="str">
        <f t="shared" si="18"/>
        <v>N/A</v>
      </c>
      <c r="M167" t="str">
        <f t="shared" si="19"/>
        <v>N/A</v>
      </c>
      <c r="N167">
        <f t="shared" si="20"/>
        <v>3.5000000000000003E-2</v>
      </c>
    </row>
    <row r="168" spans="1:14" x14ac:dyDescent="0.3">
      <c r="A168" s="1">
        <v>7</v>
      </c>
      <c r="B168" t="s">
        <v>1955</v>
      </c>
      <c r="C168" t="s">
        <v>5986</v>
      </c>
      <c r="D168" t="s">
        <v>5987</v>
      </c>
      <c r="E168" t="s">
        <v>5988</v>
      </c>
      <c r="F168" t="s">
        <v>5989</v>
      </c>
      <c r="G168" t="s">
        <v>5990</v>
      </c>
      <c r="I168" t="str">
        <f t="shared" si="15"/>
        <v>N/A</v>
      </c>
      <c r="J168">
        <f t="shared" si="16"/>
        <v>54490000</v>
      </c>
      <c r="K168">
        <f t="shared" si="17"/>
        <v>57360000</v>
      </c>
      <c r="L168">
        <f t="shared" si="18"/>
        <v>58140000</v>
      </c>
      <c r="M168">
        <f t="shared" si="19"/>
        <v>55010000</v>
      </c>
      <c r="N168">
        <f t="shared" si="20"/>
        <v>57940000</v>
      </c>
    </row>
    <row r="169" spans="1:14" x14ac:dyDescent="0.3">
      <c r="A169" s="1">
        <v>8</v>
      </c>
      <c r="B169" t="s">
        <v>1960</v>
      </c>
      <c r="C169" t="s">
        <v>2168</v>
      </c>
      <c r="D169" t="s">
        <v>5991</v>
      </c>
      <c r="E169" t="s">
        <v>5957</v>
      </c>
      <c r="F169" t="s">
        <v>5992</v>
      </c>
      <c r="G169" t="s">
        <v>5993</v>
      </c>
      <c r="I169" t="str">
        <f t="shared" si="15"/>
        <v>N/A</v>
      </c>
      <c r="J169">
        <f t="shared" si="16"/>
        <v>1530000</v>
      </c>
      <c r="K169" t="str">
        <f t="shared" si="17"/>
        <v>764000</v>
      </c>
      <c r="L169">
        <f t="shared" si="18"/>
        <v>1160000</v>
      </c>
      <c r="M169">
        <f t="shared" si="19"/>
        <v>2130000</v>
      </c>
      <c r="N169">
        <f t="shared" si="20"/>
        <v>3510000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5994</v>
      </c>
      <c r="D171" t="s">
        <v>5995</v>
      </c>
      <c r="E171" t="s">
        <v>5996</v>
      </c>
      <c r="F171" t="s">
        <v>5997</v>
      </c>
      <c r="G171" t="s">
        <v>5998</v>
      </c>
      <c r="I171" t="str">
        <f t="shared" si="15"/>
        <v>N/A</v>
      </c>
      <c r="J171">
        <f t="shared" si="16"/>
        <v>48660000</v>
      </c>
      <c r="K171">
        <f t="shared" si="17"/>
        <v>50940000</v>
      </c>
      <c r="L171">
        <f t="shared" si="18"/>
        <v>46260000</v>
      </c>
      <c r="M171">
        <f t="shared" si="19"/>
        <v>47330000</v>
      </c>
      <c r="N171">
        <f t="shared" si="20"/>
        <v>48790000</v>
      </c>
    </row>
    <row r="172" spans="1:14" x14ac:dyDescent="0.3">
      <c r="A172" s="1">
        <v>11</v>
      </c>
      <c r="B172" t="s">
        <v>273</v>
      </c>
      <c r="C172" t="s">
        <v>5999</v>
      </c>
      <c r="D172" t="s">
        <v>3220</v>
      </c>
      <c r="E172" t="s">
        <v>6000</v>
      </c>
      <c r="F172" t="s">
        <v>6001</v>
      </c>
      <c r="G172" t="s">
        <v>2520</v>
      </c>
      <c r="I172" t="str">
        <f t="shared" si="15"/>
        <v>N/A</v>
      </c>
      <c r="J172">
        <f t="shared" si="16"/>
        <v>44890000</v>
      </c>
      <c r="K172">
        <f t="shared" si="17"/>
        <v>46950000</v>
      </c>
      <c r="L172">
        <f t="shared" si="18"/>
        <v>41650000</v>
      </c>
      <c r="M172">
        <f t="shared" si="19"/>
        <v>42210000</v>
      </c>
      <c r="N172">
        <f t="shared" si="20"/>
        <v>43220000</v>
      </c>
    </row>
    <row r="173" spans="1:14" x14ac:dyDescent="0.3">
      <c r="A173" s="1">
        <v>12</v>
      </c>
      <c r="B173" t="s">
        <v>1969</v>
      </c>
      <c r="C173" t="s">
        <v>6002</v>
      </c>
      <c r="D173" t="s">
        <v>6003</v>
      </c>
      <c r="E173" t="s">
        <v>6004</v>
      </c>
      <c r="F173" t="s">
        <v>6005</v>
      </c>
      <c r="G173" t="s">
        <v>3094</v>
      </c>
      <c r="I173" t="str">
        <f t="shared" si="15"/>
        <v>N/A</v>
      </c>
      <c r="J173">
        <f t="shared" si="16"/>
        <v>4300000</v>
      </c>
      <c r="K173">
        <f t="shared" si="17"/>
        <v>5660000</v>
      </c>
      <c r="L173">
        <f t="shared" si="18"/>
        <v>10730000</v>
      </c>
      <c r="M173">
        <f t="shared" si="19"/>
        <v>5540000</v>
      </c>
      <c r="N173">
        <f t="shared" si="20"/>
        <v>5630000</v>
      </c>
    </row>
    <row r="174" spans="1:14" x14ac:dyDescent="0.3">
      <c r="A174" s="1">
        <v>13</v>
      </c>
      <c r="B174" t="s">
        <v>1974</v>
      </c>
      <c r="C174" t="s">
        <v>6006</v>
      </c>
      <c r="D174" t="s">
        <v>6007</v>
      </c>
      <c r="E174" t="s">
        <v>6008</v>
      </c>
      <c r="F174" t="s">
        <v>6009</v>
      </c>
      <c r="G174" t="s">
        <v>6010</v>
      </c>
      <c r="I174" t="str">
        <f t="shared" si="15"/>
        <v>N/A</v>
      </c>
      <c r="J174">
        <f t="shared" si="16"/>
        <v>81350000</v>
      </c>
      <c r="K174">
        <f t="shared" si="17"/>
        <v>96730000</v>
      </c>
      <c r="L174">
        <f t="shared" si="18"/>
        <v>94460000</v>
      </c>
      <c r="M174">
        <f t="shared" si="19"/>
        <v>91240000</v>
      </c>
      <c r="N174">
        <f t="shared" si="20"/>
        <v>94810000</v>
      </c>
    </row>
    <row r="175" spans="1:14" x14ac:dyDescent="0.3">
      <c r="A175" s="1">
        <v>14</v>
      </c>
      <c r="B175" t="s">
        <v>1980</v>
      </c>
      <c r="C175" t="s">
        <v>6011</v>
      </c>
      <c r="D175" t="s">
        <v>161</v>
      </c>
      <c r="E175" t="s">
        <v>6012</v>
      </c>
      <c r="F175" t="s">
        <v>6013</v>
      </c>
      <c r="G175" t="s">
        <v>260</v>
      </c>
      <c r="I175" t="str">
        <f t="shared" si="15"/>
        <v>N/A</v>
      </c>
      <c r="J175">
        <f t="shared" si="16"/>
        <v>44110000</v>
      </c>
      <c r="K175">
        <f t="shared" si="17"/>
        <v>52230000</v>
      </c>
      <c r="L175">
        <f t="shared" si="18"/>
        <v>52550000</v>
      </c>
      <c r="M175">
        <f t="shared" si="19"/>
        <v>48550000</v>
      </c>
      <c r="N175">
        <f t="shared" si="20"/>
        <v>51680000</v>
      </c>
    </row>
    <row r="176" spans="1:14" x14ac:dyDescent="0.3">
      <c r="A176" s="1">
        <v>15</v>
      </c>
      <c r="B176" t="s">
        <v>1986</v>
      </c>
      <c r="C176" t="s">
        <v>6014</v>
      </c>
      <c r="D176" t="s">
        <v>5028</v>
      </c>
      <c r="E176" t="s">
        <v>6015</v>
      </c>
      <c r="F176" t="s">
        <v>6016</v>
      </c>
      <c r="G176" t="s">
        <v>294</v>
      </c>
      <c r="I176" t="str">
        <f t="shared" si="15"/>
        <v>pos_trend</v>
      </c>
      <c r="J176">
        <f t="shared" si="16"/>
        <v>8189999.9999999991</v>
      </c>
      <c r="K176">
        <f t="shared" si="17"/>
        <v>9910000</v>
      </c>
      <c r="L176">
        <f t="shared" si="18"/>
        <v>9990000</v>
      </c>
      <c r="M176">
        <f t="shared" si="19"/>
        <v>10280000</v>
      </c>
      <c r="N176">
        <f t="shared" si="20"/>
        <v>11100000</v>
      </c>
    </row>
    <row r="177" spans="1:14" x14ac:dyDescent="0.3">
      <c r="A177" s="1">
        <v>16</v>
      </c>
      <c r="B177" t="s">
        <v>297</v>
      </c>
      <c r="C177" t="s">
        <v>5514</v>
      </c>
      <c r="D177" t="s">
        <v>6017</v>
      </c>
      <c r="E177" t="s">
        <v>6018</v>
      </c>
      <c r="F177" t="s">
        <v>6019</v>
      </c>
      <c r="G177" t="s">
        <v>6020</v>
      </c>
      <c r="I177" t="str">
        <f t="shared" si="15"/>
        <v>N/A</v>
      </c>
      <c r="J177">
        <f t="shared" si="16"/>
        <v>24450000</v>
      </c>
      <c r="K177">
        <f t="shared" si="17"/>
        <v>28840000</v>
      </c>
      <c r="L177">
        <f t="shared" si="18"/>
        <v>25840000</v>
      </c>
      <c r="M177">
        <f t="shared" si="19"/>
        <v>26180000</v>
      </c>
      <c r="N177">
        <f t="shared" si="20"/>
        <v>25760000</v>
      </c>
    </row>
    <row r="178" spans="1:14" x14ac:dyDescent="0.3">
      <c r="A178" s="1">
        <v>17</v>
      </c>
      <c r="B178" t="s">
        <v>300</v>
      </c>
      <c r="C178" t="s">
        <v>6021</v>
      </c>
      <c r="D178" t="s">
        <v>6022</v>
      </c>
      <c r="E178" t="s">
        <v>5339</v>
      </c>
      <c r="F178" t="s">
        <v>6023</v>
      </c>
      <c r="G178" t="s">
        <v>6024</v>
      </c>
      <c r="I178" t="str">
        <f t="shared" si="15"/>
        <v>N/A</v>
      </c>
      <c r="J178">
        <f t="shared" si="16"/>
        <v>64530000</v>
      </c>
      <c r="K178">
        <f t="shared" si="17"/>
        <v>79020000</v>
      </c>
      <c r="L178">
        <f t="shared" si="18"/>
        <v>77230000</v>
      </c>
      <c r="M178">
        <f t="shared" si="19"/>
        <v>72030000</v>
      </c>
      <c r="N178">
        <f t="shared" si="20"/>
        <v>77680000</v>
      </c>
    </row>
    <row r="179" spans="1:14" x14ac:dyDescent="0.3">
      <c r="A179" s="1">
        <v>18</v>
      </c>
      <c r="B179" t="s">
        <v>306</v>
      </c>
      <c r="C179" t="s">
        <v>264</v>
      </c>
      <c r="D179" t="s">
        <v>6025</v>
      </c>
      <c r="E179" t="s">
        <v>6026</v>
      </c>
      <c r="F179" t="s">
        <v>6027</v>
      </c>
      <c r="G179" t="s">
        <v>6028</v>
      </c>
      <c r="I179" t="str">
        <f t="shared" si="15"/>
        <v>N/A</v>
      </c>
      <c r="J179" t="str">
        <f t="shared" si="16"/>
        <v>N/A</v>
      </c>
      <c r="K179">
        <f t="shared" si="17"/>
        <v>0.22450000000000001</v>
      </c>
      <c r="L179">
        <f t="shared" si="18"/>
        <v>-2.2599999999999999E-2</v>
      </c>
      <c r="M179">
        <f t="shared" si="19"/>
        <v>-6.7400000000000002E-2</v>
      </c>
      <c r="N179">
        <f t="shared" si="20"/>
        <v>7.85E-2</v>
      </c>
    </row>
    <row r="180" spans="1:14" x14ac:dyDescent="0.3">
      <c r="A180" s="1">
        <v>19</v>
      </c>
      <c r="B180" t="s">
        <v>2003</v>
      </c>
      <c r="C180" t="s">
        <v>264</v>
      </c>
      <c r="D180" t="s">
        <v>264</v>
      </c>
      <c r="E180" t="s">
        <v>264</v>
      </c>
      <c r="F180" t="s">
        <v>264</v>
      </c>
      <c r="G180" t="s">
        <v>6029</v>
      </c>
      <c r="I180" t="str">
        <f t="shared" si="15"/>
        <v>N/A</v>
      </c>
      <c r="J180" t="str">
        <f t="shared" si="16"/>
        <v>N/A</v>
      </c>
      <c r="K180" t="str">
        <f t="shared" si="17"/>
        <v>N/A</v>
      </c>
      <c r="L180" t="str">
        <f t="shared" si="18"/>
        <v>N/A</v>
      </c>
      <c r="M180" t="str">
        <f t="shared" si="19"/>
        <v>N/A</v>
      </c>
      <c r="N180">
        <f t="shared" si="20"/>
        <v>0.40860000000000002</v>
      </c>
    </row>
    <row r="181" spans="1:14" x14ac:dyDescent="0.3">
      <c r="A181" s="1">
        <v>20</v>
      </c>
      <c r="B181" t="s">
        <v>311</v>
      </c>
      <c r="C181" t="s">
        <v>264</v>
      </c>
      <c r="D181" t="s">
        <v>264</v>
      </c>
      <c r="E181" t="s">
        <v>264</v>
      </c>
      <c r="F181" t="s">
        <v>6030</v>
      </c>
      <c r="G181" t="s">
        <v>264</v>
      </c>
      <c r="I181" t="str">
        <f t="shared" si="15"/>
        <v>N/A</v>
      </c>
      <c r="J181" t="str">
        <f t="shared" si="16"/>
        <v>N/A</v>
      </c>
      <c r="K181" t="str">
        <f t="shared" si="17"/>
        <v>N/A</v>
      </c>
      <c r="L181" t="str">
        <f t="shared" si="18"/>
        <v>N/A</v>
      </c>
      <c r="M181">
        <f t="shared" si="19"/>
        <v>11080000</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6030</v>
      </c>
      <c r="G183" t="s">
        <v>264</v>
      </c>
      <c r="I183" t="str">
        <f t="shared" si="15"/>
        <v>N/A</v>
      </c>
      <c r="J183" t="str">
        <f t="shared" si="16"/>
        <v>N/A</v>
      </c>
      <c r="K183" t="str">
        <f t="shared" si="17"/>
        <v>N/A</v>
      </c>
      <c r="L183" t="str">
        <f t="shared" si="18"/>
        <v>N/A</v>
      </c>
      <c r="M183">
        <f t="shared" si="19"/>
        <v>11080000</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954</v>
      </c>
      <c r="D185" t="s">
        <v>3650</v>
      </c>
      <c r="E185" t="s">
        <v>264</v>
      </c>
      <c r="F185" t="s">
        <v>6031</v>
      </c>
      <c r="G185" t="s">
        <v>6032</v>
      </c>
      <c r="I185" t="str">
        <f t="shared" si="15"/>
        <v>N/A</v>
      </c>
      <c r="J185">
        <f t="shared" si="16"/>
        <v>5280000</v>
      </c>
      <c r="K185">
        <f t="shared" si="17"/>
        <v>5530000</v>
      </c>
      <c r="L185" t="str">
        <f t="shared" si="18"/>
        <v>N/A</v>
      </c>
      <c r="M185" t="str">
        <f t="shared" si="19"/>
        <v>598000</v>
      </c>
      <c r="N185" t="str">
        <f t="shared" si="20"/>
        <v>465000</v>
      </c>
    </row>
    <row r="186" spans="1:14" x14ac:dyDescent="0.3">
      <c r="A186" s="1">
        <v>25</v>
      </c>
      <c r="B186" t="s">
        <v>322</v>
      </c>
      <c r="C186" t="s">
        <v>6033</v>
      </c>
      <c r="D186" t="s">
        <v>6034</v>
      </c>
      <c r="E186" t="s">
        <v>5339</v>
      </c>
      <c r="F186" t="s">
        <v>6035</v>
      </c>
      <c r="G186" t="s">
        <v>6036</v>
      </c>
      <c r="I186" t="str">
        <f t="shared" si="15"/>
        <v>N/A</v>
      </c>
      <c r="J186">
        <f t="shared" si="16"/>
        <v>59240000</v>
      </c>
      <c r="K186">
        <f t="shared" si="17"/>
        <v>73490000</v>
      </c>
      <c r="L186">
        <f t="shared" si="18"/>
        <v>77230000</v>
      </c>
      <c r="M186">
        <f t="shared" si="19"/>
        <v>82510000</v>
      </c>
      <c r="N186">
        <f t="shared" si="20"/>
        <v>77210000</v>
      </c>
    </row>
    <row r="187" spans="1:14" x14ac:dyDescent="0.3">
      <c r="A187" s="1">
        <v>26</v>
      </c>
      <c r="B187" t="s">
        <v>326</v>
      </c>
      <c r="C187" t="s">
        <v>264</v>
      </c>
      <c r="D187" t="s">
        <v>6037</v>
      </c>
      <c r="E187" t="s">
        <v>6038</v>
      </c>
      <c r="F187" t="s">
        <v>6039</v>
      </c>
      <c r="G187" t="s">
        <v>6040</v>
      </c>
      <c r="I187" t="str">
        <f t="shared" si="15"/>
        <v>N/A</v>
      </c>
      <c r="J187" t="str">
        <f t="shared" si="16"/>
        <v>N/A</v>
      </c>
      <c r="K187">
        <f t="shared" si="17"/>
        <v>0.24050000000000002</v>
      </c>
      <c r="L187">
        <f t="shared" si="18"/>
        <v>5.0900000000000001E-2</v>
      </c>
      <c r="M187">
        <f t="shared" si="19"/>
        <v>6.83E-2</v>
      </c>
      <c r="N187">
        <f t="shared" si="20"/>
        <v>-6.4200000000000007E-2</v>
      </c>
    </row>
    <row r="188" spans="1:14" x14ac:dyDescent="0.3">
      <c r="A188" s="1">
        <v>27</v>
      </c>
      <c r="B188" t="s">
        <v>330</v>
      </c>
      <c r="C188" t="s">
        <v>264</v>
      </c>
      <c r="D188" t="s">
        <v>264</v>
      </c>
      <c r="E188" t="s">
        <v>264</v>
      </c>
      <c r="F188" t="s">
        <v>264</v>
      </c>
      <c r="G188" t="s">
        <v>6041</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0.40620000000000001</v>
      </c>
    </row>
    <row r="189" spans="1:14" x14ac:dyDescent="0.3">
      <c r="A189" s="1">
        <v>28</v>
      </c>
      <c r="B189" t="s">
        <v>332</v>
      </c>
      <c r="C189" t="s">
        <v>6042</v>
      </c>
      <c r="D189" t="s">
        <v>6043</v>
      </c>
      <c r="E189" t="s">
        <v>6044</v>
      </c>
      <c r="F189" t="s">
        <v>198</v>
      </c>
      <c r="G189" t="s">
        <v>6045</v>
      </c>
      <c r="I189" t="str">
        <f t="shared" si="21"/>
        <v>N/A</v>
      </c>
      <c r="J189">
        <f t="shared" si="22"/>
        <v>20300000</v>
      </c>
      <c r="K189">
        <f t="shared" si="23"/>
        <v>25280000</v>
      </c>
      <c r="L189">
        <f t="shared" si="24"/>
        <v>24270000</v>
      </c>
      <c r="M189">
        <f t="shared" si="25"/>
        <v>28410000</v>
      </c>
      <c r="N189">
        <f t="shared" si="26"/>
        <v>25080000</v>
      </c>
    </row>
    <row r="190" spans="1:14" x14ac:dyDescent="0.3">
      <c r="A190" s="1">
        <v>29</v>
      </c>
      <c r="B190" t="s">
        <v>333</v>
      </c>
      <c r="C190" t="s">
        <v>6046</v>
      </c>
      <c r="D190" t="s">
        <v>6047</v>
      </c>
      <c r="E190" t="s">
        <v>6048</v>
      </c>
      <c r="F190" t="s">
        <v>6049</v>
      </c>
      <c r="G190" t="s">
        <v>6050</v>
      </c>
      <c r="I190" t="str">
        <f t="shared" si="21"/>
        <v>N/A</v>
      </c>
      <c r="J190">
        <f t="shared" si="22"/>
        <v>17770000</v>
      </c>
      <c r="K190">
        <f t="shared" si="23"/>
        <v>20590000</v>
      </c>
      <c r="L190">
        <f t="shared" si="24"/>
        <v>19690000</v>
      </c>
      <c r="M190">
        <f t="shared" si="25"/>
        <v>21790000</v>
      </c>
      <c r="N190">
        <f t="shared" si="26"/>
        <v>21270000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582</v>
      </c>
      <c r="D192" t="s">
        <v>1990</v>
      </c>
      <c r="E192" t="s">
        <v>6051</v>
      </c>
      <c r="F192" t="s">
        <v>6052</v>
      </c>
      <c r="G192" t="s">
        <v>955</v>
      </c>
      <c r="I192" t="str">
        <f t="shared" si="21"/>
        <v>N/A</v>
      </c>
      <c r="J192">
        <f t="shared" si="22"/>
        <v>2530000</v>
      </c>
      <c r="K192">
        <f t="shared" si="23"/>
        <v>4690000</v>
      </c>
      <c r="L192">
        <f t="shared" si="24"/>
        <v>4590000</v>
      </c>
      <c r="M192">
        <f t="shared" si="25"/>
        <v>6630000</v>
      </c>
      <c r="N192">
        <f t="shared" si="26"/>
        <v>3820000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6053</v>
      </c>
      <c r="D196" t="s">
        <v>6054</v>
      </c>
      <c r="E196" t="s">
        <v>6055</v>
      </c>
      <c r="F196" t="s">
        <v>6056</v>
      </c>
      <c r="G196" t="s">
        <v>6057</v>
      </c>
      <c r="I196" t="str">
        <f t="shared" si="21"/>
        <v>pos_trend</v>
      </c>
      <c r="J196" t="str">
        <f t="shared" si="22"/>
        <v>(308,000)</v>
      </c>
      <c r="K196" t="str">
        <f t="shared" si="23"/>
        <v>(437,000)</v>
      </c>
      <c r="L196" t="str">
        <f t="shared" si="24"/>
        <v>(562,000)</v>
      </c>
      <c r="M196" t="str">
        <f t="shared" si="25"/>
        <v>(613,000)</v>
      </c>
      <c r="N196" t="str">
        <f t="shared" si="26"/>
        <v>(623,000)</v>
      </c>
    </row>
    <row r="197" spans="1:14" x14ac:dyDescent="0.3">
      <c r="A197" s="1">
        <v>36</v>
      </c>
      <c r="B197" t="s">
        <v>340</v>
      </c>
      <c r="C197" t="s">
        <v>6058</v>
      </c>
      <c r="D197" t="s">
        <v>5234</v>
      </c>
      <c r="E197" t="s">
        <v>6059</v>
      </c>
      <c r="F197" t="s">
        <v>6060</v>
      </c>
      <c r="G197" t="s">
        <v>6061</v>
      </c>
      <c r="I197" t="str">
        <f t="shared" si="21"/>
        <v>N/A</v>
      </c>
      <c r="J197">
        <f t="shared" si="22"/>
        <v>38640000</v>
      </c>
      <c r="K197">
        <f t="shared" si="23"/>
        <v>47780000</v>
      </c>
      <c r="L197">
        <f t="shared" si="24"/>
        <v>52400000</v>
      </c>
      <c r="M197">
        <f t="shared" si="25"/>
        <v>53480000</v>
      </c>
      <c r="N197">
        <f t="shared" si="26"/>
        <v>51510000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6058</v>
      </c>
      <c r="D199" t="s">
        <v>5234</v>
      </c>
      <c r="E199" t="s">
        <v>6059</v>
      </c>
      <c r="F199" t="s">
        <v>6060</v>
      </c>
      <c r="G199" t="s">
        <v>6061</v>
      </c>
      <c r="I199" t="str">
        <f t="shared" si="21"/>
        <v>N/A</v>
      </c>
      <c r="J199">
        <f t="shared" si="22"/>
        <v>38640000</v>
      </c>
      <c r="K199">
        <f t="shared" si="23"/>
        <v>47780000</v>
      </c>
      <c r="L199">
        <f t="shared" si="24"/>
        <v>52400000</v>
      </c>
      <c r="M199">
        <f t="shared" si="25"/>
        <v>53480000</v>
      </c>
      <c r="N199">
        <f t="shared" si="26"/>
        <v>51510000</v>
      </c>
    </row>
    <row r="200" spans="1:14" x14ac:dyDescent="0.3">
      <c r="A200" s="1">
        <v>39</v>
      </c>
      <c r="B200" t="s">
        <v>353</v>
      </c>
      <c r="C200" t="s">
        <v>264</v>
      </c>
      <c r="D200" t="s">
        <v>6062</v>
      </c>
      <c r="E200" t="s">
        <v>6063</v>
      </c>
      <c r="F200" t="s">
        <v>2222</v>
      </c>
      <c r="G200" t="s">
        <v>6064</v>
      </c>
      <c r="I200" t="str">
        <f t="shared" si="21"/>
        <v>neg_trend</v>
      </c>
      <c r="J200" t="str">
        <f t="shared" si="22"/>
        <v>N/A</v>
      </c>
      <c r="K200">
        <f t="shared" si="23"/>
        <v>0.2366</v>
      </c>
      <c r="L200">
        <f t="shared" si="24"/>
        <v>9.6700000000000008E-2</v>
      </c>
      <c r="M200">
        <f t="shared" si="25"/>
        <v>2.07E-2</v>
      </c>
      <c r="N200">
        <f t="shared" si="26"/>
        <v>-3.7000000000000005E-2</v>
      </c>
    </row>
    <row r="201" spans="1:14" x14ac:dyDescent="0.3">
      <c r="A201" s="1">
        <v>40</v>
      </c>
      <c r="B201" t="s">
        <v>358</v>
      </c>
      <c r="C201" t="s">
        <v>264</v>
      </c>
      <c r="D201" t="s">
        <v>264</v>
      </c>
      <c r="E201" t="s">
        <v>264</v>
      </c>
      <c r="F201" t="s">
        <v>264</v>
      </c>
      <c r="G201" t="s">
        <v>6065</v>
      </c>
      <c r="I201" t="str">
        <f t="shared" si="21"/>
        <v>N/A</v>
      </c>
      <c r="J201" t="str">
        <f t="shared" si="22"/>
        <v>N/A</v>
      </c>
      <c r="K201" t="str">
        <f t="shared" si="23"/>
        <v>N/A</v>
      </c>
      <c r="L201" t="str">
        <f t="shared" si="24"/>
        <v>N/A</v>
      </c>
      <c r="M201" t="str">
        <f t="shared" si="25"/>
        <v>N/A</v>
      </c>
      <c r="N201">
        <f t="shared" si="26"/>
        <v>0.27100000000000002</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6058</v>
      </c>
      <c r="D208" t="s">
        <v>5234</v>
      </c>
      <c r="E208" t="s">
        <v>6059</v>
      </c>
      <c r="F208" t="s">
        <v>6060</v>
      </c>
      <c r="G208" t="s">
        <v>6061</v>
      </c>
      <c r="I208" t="str">
        <f t="shared" si="21"/>
        <v>N/A</v>
      </c>
      <c r="J208">
        <f t="shared" si="22"/>
        <v>38640000</v>
      </c>
      <c r="K208">
        <f t="shared" si="23"/>
        <v>47780000</v>
      </c>
      <c r="L208">
        <f t="shared" si="24"/>
        <v>52400000</v>
      </c>
      <c r="M208">
        <f t="shared" si="25"/>
        <v>53480000</v>
      </c>
      <c r="N208">
        <f t="shared" si="26"/>
        <v>51510000</v>
      </c>
    </row>
    <row r="209" spans="1:14" x14ac:dyDescent="0.3">
      <c r="A209" s="1">
        <v>48</v>
      </c>
      <c r="B209" t="s">
        <v>382</v>
      </c>
      <c r="C209" t="s">
        <v>6066</v>
      </c>
      <c r="D209" t="s">
        <v>6067</v>
      </c>
      <c r="E209" t="s">
        <v>6068</v>
      </c>
      <c r="F209" t="s">
        <v>6069</v>
      </c>
      <c r="G209" t="s">
        <v>6070</v>
      </c>
      <c r="I209" t="str">
        <f t="shared" si="21"/>
        <v>N/A</v>
      </c>
      <c r="J209" t="str">
        <f t="shared" si="22"/>
        <v>2.63</v>
      </c>
      <c r="K209" t="str">
        <f t="shared" si="23"/>
        <v>3.07</v>
      </c>
      <c r="L209" t="str">
        <f t="shared" si="24"/>
        <v>3.40</v>
      </c>
      <c r="M209" t="str">
        <f t="shared" si="25"/>
        <v>3.54</v>
      </c>
      <c r="N209" t="str">
        <f t="shared" si="26"/>
        <v>3.46</v>
      </c>
    </row>
    <row r="210" spans="1:14" x14ac:dyDescent="0.3">
      <c r="A210" s="1">
        <v>49</v>
      </c>
      <c r="B210" t="s">
        <v>2042</v>
      </c>
      <c r="C210" t="s">
        <v>264</v>
      </c>
      <c r="D210" t="s">
        <v>6071</v>
      </c>
      <c r="E210" t="s">
        <v>6072</v>
      </c>
      <c r="F210" t="s">
        <v>6073</v>
      </c>
      <c r="G210" t="s">
        <v>6026</v>
      </c>
      <c r="I210" t="str">
        <f t="shared" si="21"/>
        <v>neg_trend</v>
      </c>
      <c r="J210" t="str">
        <f t="shared" si="22"/>
        <v>N/A</v>
      </c>
      <c r="K210">
        <f t="shared" si="23"/>
        <v>0.1673</v>
      </c>
      <c r="L210">
        <f t="shared" si="24"/>
        <v>0.1075</v>
      </c>
      <c r="M210">
        <f t="shared" si="25"/>
        <v>4.1200000000000001E-2</v>
      </c>
      <c r="N210">
        <f t="shared" si="26"/>
        <v>-2.2599999999999999E-2</v>
      </c>
    </row>
    <row r="211" spans="1:14" x14ac:dyDescent="0.3">
      <c r="A211" s="1">
        <v>50</v>
      </c>
      <c r="B211" t="s">
        <v>393</v>
      </c>
      <c r="C211" t="s">
        <v>6074</v>
      </c>
      <c r="D211" t="s">
        <v>6075</v>
      </c>
      <c r="E211" t="s">
        <v>6076</v>
      </c>
      <c r="F211" t="s">
        <v>6077</v>
      </c>
      <c r="G211" t="s">
        <v>6078</v>
      </c>
      <c r="I211" t="str">
        <f t="shared" si="21"/>
        <v>N/A</v>
      </c>
      <c r="J211">
        <f t="shared" si="22"/>
        <v>14710000</v>
      </c>
      <c r="K211">
        <f t="shared" si="23"/>
        <v>15560000</v>
      </c>
      <c r="L211">
        <f t="shared" si="24"/>
        <v>15400000</v>
      </c>
      <c r="M211">
        <f t="shared" si="25"/>
        <v>15120000</v>
      </c>
      <c r="N211">
        <f t="shared" si="26"/>
        <v>14900000</v>
      </c>
    </row>
    <row r="212" spans="1:14" x14ac:dyDescent="0.3">
      <c r="A212" s="1">
        <v>51</v>
      </c>
      <c r="B212" t="s">
        <v>399</v>
      </c>
      <c r="C212" t="s">
        <v>208</v>
      </c>
      <c r="D212" t="s">
        <v>746</v>
      </c>
      <c r="E212" t="s">
        <v>2650</v>
      </c>
      <c r="F212" t="s">
        <v>6079</v>
      </c>
      <c r="G212" t="s">
        <v>6080</v>
      </c>
      <c r="I212" t="str">
        <f t="shared" si="21"/>
        <v>N/A</v>
      </c>
      <c r="J212" t="str">
        <f t="shared" si="22"/>
        <v>2.61</v>
      </c>
      <c r="K212" t="str">
        <f t="shared" si="23"/>
        <v>3.04</v>
      </c>
      <c r="L212" t="str">
        <f t="shared" si="24"/>
        <v>3.38</v>
      </c>
      <c r="M212" t="str">
        <f t="shared" si="25"/>
        <v>3.53</v>
      </c>
      <c r="N212" t="str">
        <f t="shared" si="26"/>
        <v>3.45</v>
      </c>
    </row>
    <row r="213" spans="1:14" x14ac:dyDescent="0.3">
      <c r="A213" s="1">
        <v>52</v>
      </c>
      <c r="B213" t="s">
        <v>402</v>
      </c>
      <c r="C213" t="s">
        <v>264</v>
      </c>
      <c r="D213" t="s">
        <v>6081</v>
      </c>
      <c r="E213" t="s">
        <v>4288</v>
      </c>
      <c r="F213" t="s">
        <v>927</v>
      </c>
      <c r="G213" t="s">
        <v>6082</v>
      </c>
      <c r="I213" t="str">
        <f t="shared" si="21"/>
        <v>neg_trend</v>
      </c>
      <c r="J213" t="str">
        <f t="shared" si="22"/>
        <v>N/A</v>
      </c>
      <c r="K213">
        <f t="shared" si="23"/>
        <v>0.1648</v>
      </c>
      <c r="L213">
        <f t="shared" si="24"/>
        <v>0.1118</v>
      </c>
      <c r="M213">
        <f t="shared" si="25"/>
        <v>4.4400000000000002E-2</v>
      </c>
      <c r="N213">
        <f t="shared" si="26"/>
        <v>-2.2700000000000001E-2</v>
      </c>
    </row>
    <row r="214" spans="1:14" x14ac:dyDescent="0.3">
      <c r="A214" s="1">
        <v>53</v>
      </c>
      <c r="B214" t="s">
        <v>407</v>
      </c>
      <c r="C214" t="s">
        <v>6083</v>
      </c>
      <c r="D214" t="s">
        <v>4585</v>
      </c>
      <c r="E214" t="s">
        <v>6084</v>
      </c>
      <c r="F214" t="s">
        <v>3735</v>
      </c>
      <c r="G214" t="s">
        <v>6085</v>
      </c>
      <c r="I214" t="str">
        <f t="shared" si="21"/>
        <v>N/A</v>
      </c>
      <c r="J214">
        <f t="shared" si="22"/>
        <v>14800000</v>
      </c>
      <c r="K214">
        <f t="shared" si="23"/>
        <v>15710000</v>
      </c>
      <c r="L214">
        <f t="shared" si="24"/>
        <v>15490000</v>
      </c>
      <c r="M214">
        <f t="shared" si="25"/>
        <v>15170000</v>
      </c>
      <c r="N214">
        <f t="shared" si="26"/>
        <v>14910000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6086</v>
      </c>
      <c r="D217" t="s">
        <v>6087</v>
      </c>
      <c r="E217" t="s">
        <v>6088</v>
      </c>
      <c r="F217" t="s">
        <v>6089</v>
      </c>
      <c r="G217" t="s">
        <v>4468</v>
      </c>
      <c r="I217" t="str">
        <f t="shared" si="21"/>
        <v>N/A</v>
      </c>
      <c r="J217">
        <f t="shared" si="22"/>
        <v>58720000</v>
      </c>
      <c r="K217">
        <f t="shared" si="23"/>
        <v>76000000</v>
      </c>
      <c r="L217">
        <f t="shared" si="24"/>
        <v>138500000</v>
      </c>
      <c r="M217">
        <f t="shared" si="25"/>
        <v>58830000</v>
      </c>
      <c r="N217">
        <f t="shared" si="26"/>
        <v>62260000</v>
      </c>
    </row>
    <row r="218" spans="1:14" x14ac:dyDescent="0.3">
      <c r="A218" s="1">
        <v>1</v>
      </c>
      <c r="B218" t="s">
        <v>2053</v>
      </c>
      <c r="C218" t="s">
        <v>264</v>
      </c>
      <c r="D218" t="s">
        <v>6090</v>
      </c>
      <c r="E218" t="s">
        <v>6091</v>
      </c>
      <c r="F218" t="s">
        <v>6092</v>
      </c>
      <c r="G218" t="s">
        <v>6093</v>
      </c>
      <c r="I218" t="str">
        <f t="shared" si="21"/>
        <v>N/A</v>
      </c>
      <c r="J218" t="str">
        <f t="shared" si="22"/>
        <v>N/A</v>
      </c>
      <c r="K218">
        <f t="shared" si="23"/>
        <v>0.29430000000000001</v>
      </c>
      <c r="L218">
        <f t="shared" si="24"/>
        <v>0.82240000000000002</v>
      </c>
      <c r="M218">
        <f t="shared" si="25"/>
        <v>-0.57530000000000003</v>
      </c>
      <c r="N218">
        <f t="shared" si="26"/>
        <v>5.8400000000000001E-2</v>
      </c>
    </row>
    <row r="219" spans="1:14" x14ac:dyDescent="0.3">
      <c r="A219" s="1">
        <v>2</v>
      </c>
      <c r="B219" t="s">
        <v>2058</v>
      </c>
      <c r="C219" t="s">
        <v>6094</v>
      </c>
      <c r="D219" t="s">
        <v>6095</v>
      </c>
      <c r="E219" t="s">
        <v>6096</v>
      </c>
      <c r="F219" t="s">
        <v>6097</v>
      </c>
      <c r="G219" t="s">
        <v>6098</v>
      </c>
      <c r="I219" t="str">
        <f t="shared" si="21"/>
        <v>N/A</v>
      </c>
      <c r="J219">
        <f t="shared" si="22"/>
        <v>428320000</v>
      </c>
      <c r="K219">
        <f t="shared" si="23"/>
        <v>380000000</v>
      </c>
      <c r="L219">
        <f t="shared" si="24"/>
        <v>364410000</v>
      </c>
      <c r="M219">
        <f t="shared" si="25"/>
        <v>482600000</v>
      </c>
      <c r="N219">
        <f t="shared" si="26"/>
        <v>565480000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2954</v>
      </c>
      <c r="D221" t="s">
        <v>264</v>
      </c>
      <c r="E221" t="s">
        <v>264</v>
      </c>
      <c r="F221" t="s">
        <v>264</v>
      </c>
      <c r="G221" t="s">
        <v>264</v>
      </c>
      <c r="I221" t="str">
        <f t="shared" si="21"/>
        <v>N/A</v>
      </c>
      <c r="J221">
        <f t="shared" si="22"/>
        <v>10000000</v>
      </c>
      <c r="K221" t="str">
        <f t="shared" si="23"/>
        <v>N/A</v>
      </c>
      <c r="L221" t="str">
        <f t="shared" si="24"/>
        <v>N/A</v>
      </c>
      <c r="M221" t="str">
        <f t="shared" si="25"/>
        <v>N/A</v>
      </c>
      <c r="N221" t="str">
        <f t="shared" si="26"/>
        <v>N/A</v>
      </c>
    </row>
    <row r="222" spans="1:14" x14ac:dyDescent="0.3">
      <c r="A222" s="1">
        <v>5</v>
      </c>
      <c r="B222" t="s">
        <v>2071</v>
      </c>
      <c r="C222" t="s">
        <v>2954</v>
      </c>
      <c r="D222" t="s">
        <v>264</v>
      </c>
      <c r="E222" t="s">
        <v>264</v>
      </c>
      <c r="F222" t="s">
        <v>264</v>
      </c>
      <c r="G222" t="s">
        <v>264</v>
      </c>
      <c r="I222" t="str">
        <f t="shared" si="21"/>
        <v>N/A</v>
      </c>
      <c r="J222">
        <f t="shared" si="22"/>
        <v>10000000</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6099</v>
      </c>
      <c r="D224" t="s">
        <v>6100</v>
      </c>
      <c r="E224" t="s">
        <v>1912</v>
      </c>
      <c r="F224" t="s">
        <v>2318</v>
      </c>
      <c r="G224" t="s">
        <v>542</v>
      </c>
      <c r="I224" t="str">
        <f t="shared" si="21"/>
        <v>N/A</v>
      </c>
      <c r="J224">
        <f t="shared" si="22"/>
        <v>3890000</v>
      </c>
      <c r="K224">
        <f t="shared" si="23"/>
        <v>2370000</v>
      </c>
      <c r="L224">
        <f t="shared" si="24"/>
        <v>1830000</v>
      </c>
      <c r="M224" t="str">
        <f t="shared" si="25"/>
        <v>5000</v>
      </c>
      <c r="N224" t="str">
        <f t="shared" si="26"/>
        <v>3000</v>
      </c>
    </row>
    <row r="225" spans="1:14" x14ac:dyDescent="0.3">
      <c r="A225" s="1">
        <v>8</v>
      </c>
      <c r="B225" t="s">
        <v>2079</v>
      </c>
      <c r="C225" t="s">
        <v>264</v>
      </c>
      <c r="D225" t="s">
        <v>264</v>
      </c>
      <c r="E225" t="s">
        <v>6101</v>
      </c>
      <c r="F225" t="s">
        <v>6102</v>
      </c>
      <c r="G225" t="s">
        <v>6103</v>
      </c>
      <c r="I225" t="str">
        <f t="shared" si="21"/>
        <v>N/A</v>
      </c>
      <c r="J225" t="str">
        <f t="shared" si="22"/>
        <v>N/A</v>
      </c>
      <c r="K225" t="str">
        <f t="shared" si="23"/>
        <v>N/A</v>
      </c>
      <c r="L225">
        <f t="shared" si="24"/>
        <v>86740000</v>
      </c>
      <c r="M225">
        <f t="shared" si="25"/>
        <v>84940000</v>
      </c>
      <c r="N225">
        <f t="shared" si="26"/>
        <v>71170000</v>
      </c>
    </row>
    <row r="226" spans="1:14" x14ac:dyDescent="0.3">
      <c r="A226" s="1">
        <v>9</v>
      </c>
      <c r="B226" t="s">
        <v>2080</v>
      </c>
      <c r="C226" t="s">
        <v>6104</v>
      </c>
      <c r="D226" t="s">
        <v>6105</v>
      </c>
      <c r="E226" t="s">
        <v>2070</v>
      </c>
      <c r="F226" t="s">
        <v>6106</v>
      </c>
      <c r="G226" t="s">
        <v>6107</v>
      </c>
      <c r="I226" t="str">
        <f t="shared" si="21"/>
        <v>N/A</v>
      </c>
      <c r="J226">
        <f t="shared" si="22"/>
        <v>48930000</v>
      </c>
      <c r="K226">
        <f t="shared" si="23"/>
        <v>41550000</v>
      </c>
      <c r="L226">
        <f t="shared" si="24"/>
        <v>42100000</v>
      </c>
      <c r="M226">
        <f t="shared" si="25"/>
        <v>50700000</v>
      </c>
      <c r="N226">
        <f t="shared" si="26"/>
        <v>82370000</v>
      </c>
    </row>
    <row r="227" spans="1:14" x14ac:dyDescent="0.3">
      <c r="A227" s="1">
        <v>10</v>
      </c>
      <c r="B227" t="s">
        <v>2086</v>
      </c>
      <c r="C227" t="s">
        <v>6108</v>
      </c>
      <c r="D227" t="s">
        <v>6109</v>
      </c>
      <c r="E227" t="s">
        <v>6110</v>
      </c>
      <c r="F227" t="s">
        <v>6111</v>
      </c>
      <c r="G227" t="s">
        <v>6112</v>
      </c>
      <c r="I227" t="str">
        <f t="shared" si="21"/>
        <v>N/A</v>
      </c>
      <c r="J227">
        <f t="shared" si="22"/>
        <v>289750000</v>
      </c>
      <c r="K227">
        <f t="shared" si="23"/>
        <v>280310000</v>
      </c>
      <c r="L227">
        <f t="shared" si="24"/>
        <v>189030000</v>
      </c>
      <c r="M227">
        <f t="shared" si="25"/>
        <v>289430000</v>
      </c>
      <c r="N227">
        <f t="shared" si="26"/>
        <v>331760000</v>
      </c>
    </row>
    <row r="228" spans="1:14" x14ac:dyDescent="0.3">
      <c r="A228" s="1">
        <v>11</v>
      </c>
      <c r="B228" t="s">
        <v>2090</v>
      </c>
      <c r="C228" t="s">
        <v>6113</v>
      </c>
      <c r="D228" t="s">
        <v>6114</v>
      </c>
      <c r="E228" t="s">
        <v>6115</v>
      </c>
      <c r="F228" t="s">
        <v>6116</v>
      </c>
      <c r="G228" t="s">
        <v>6117</v>
      </c>
      <c r="I228" t="str">
        <f t="shared" si="21"/>
        <v>N/A</v>
      </c>
      <c r="J228">
        <f t="shared" si="22"/>
        <v>59470000</v>
      </c>
      <c r="K228">
        <f t="shared" si="23"/>
        <v>45900000</v>
      </c>
      <c r="L228">
        <f t="shared" si="24"/>
        <v>34990000</v>
      </c>
      <c r="M228">
        <f t="shared" si="25"/>
        <v>46250000</v>
      </c>
      <c r="N228">
        <f t="shared" si="26"/>
        <v>54310000</v>
      </c>
    </row>
    <row r="229" spans="1:14" x14ac:dyDescent="0.3">
      <c r="A229" s="1">
        <v>12</v>
      </c>
      <c r="B229" t="s">
        <v>440</v>
      </c>
      <c r="C229" t="s">
        <v>6118</v>
      </c>
      <c r="D229" t="s">
        <v>6119</v>
      </c>
      <c r="E229" t="s">
        <v>6120</v>
      </c>
      <c r="F229" t="s">
        <v>6121</v>
      </c>
      <c r="G229" t="s">
        <v>6122</v>
      </c>
      <c r="I229" t="str">
        <f t="shared" si="21"/>
        <v>N/A</v>
      </c>
      <c r="J229">
        <f t="shared" si="22"/>
        <v>16280000.000000002</v>
      </c>
      <c r="K229">
        <f t="shared" si="23"/>
        <v>9880000</v>
      </c>
      <c r="L229">
        <f t="shared" si="24"/>
        <v>9730000</v>
      </c>
      <c r="M229">
        <f t="shared" si="25"/>
        <v>11280000</v>
      </c>
      <c r="N229">
        <f t="shared" si="26"/>
        <v>25880000</v>
      </c>
    </row>
    <row r="230" spans="1:14" x14ac:dyDescent="0.3">
      <c r="A230" s="1">
        <v>13</v>
      </c>
      <c r="B230" t="s">
        <v>2097</v>
      </c>
      <c r="C230" t="s">
        <v>264</v>
      </c>
      <c r="D230" t="s">
        <v>6123</v>
      </c>
      <c r="E230" t="s">
        <v>182</v>
      </c>
      <c r="F230" t="s">
        <v>6124</v>
      </c>
      <c r="G230" t="s">
        <v>6125</v>
      </c>
      <c r="I230" t="str">
        <f t="shared" si="21"/>
        <v>N/A</v>
      </c>
      <c r="J230" t="str">
        <f t="shared" si="22"/>
        <v>N/A</v>
      </c>
      <c r="K230">
        <f t="shared" si="23"/>
        <v>-0.1128</v>
      </c>
      <c r="L230">
        <f t="shared" si="24"/>
        <v>-4.0999999999999995E-2</v>
      </c>
      <c r="M230">
        <f t="shared" si="25"/>
        <v>0.32429999999999998</v>
      </c>
      <c r="N230">
        <f t="shared" si="26"/>
        <v>0.17170000000000002</v>
      </c>
    </row>
    <row r="231" spans="1:14" x14ac:dyDescent="0.3">
      <c r="A231" s="1">
        <v>14</v>
      </c>
      <c r="B231" t="s">
        <v>2102</v>
      </c>
      <c r="C231" t="s">
        <v>1539</v>
      </c>
      <c r="D231" t="s">
        <v>5115</v>
      </c>
      <c r="E231" t="s">
        <v>6126</v>
      </c>
      <c r="F231" t="s">
        <v>1605</v>
      </c>
      <c r="G231" t="s">
        <v>6127</v>
      </c>
      <c r="I231" t="str">
        <f t="shared" si="21"/>
        <v>pos_trend</v>
      </c>
      <c r="J231">
        <f t="shared" si="22"/>
        <v>2130000000</v>
      </c>
      <c r="K231">
        <f t="shared" si="23"/>
        <v>2590000000</v>
      </c>
      <c r="L231">
        <f t="shared" si="24"/>
        <v>2630000000</v>
      </c>
      <c r="M231">
        <f t="shared" si="25"/>
        <v>2840000000</v>
      </c>
      <c r="N231">
        <f t="shared" si="26"/>
        <v>3030000000</v>
      </c>
    </row>
    <row r="232" spans="1:14" x14ac:dyDescent="0.3">
      <c r="A232" s="1">
        <v>15</v>
      </c>
      <c r="B232" t="s">
        <v>2108</v>
      </c>
      <c r="C232" t="s">
        <v>5174</v>
      </c>
      <c r="D232" t="s">
        <v>1569</v>
      </c>
      <c r="E232" t="s">
        <v>1567</v>
      </c>
      <c r="F232" t="s">
        <v>6128</v>
      </c>
      <c r="G232" t="s">
        <v>6129</v>
      </c>
      <c r="I232" t="str">
        <f t="shared" si="21"/>
        <v>pos_trend</v>
      </c>
      <c r="J232">
        <f t="shared" si="22"/>
        <v>2150000000</v>
      </c>
      <c r="K232">
        <f t="shared" si="23"/>
        <v>2610000000</v>
      </c>
      <c r="L232">
        <f t="shared" si="24"/>
        <v>2650000000</v>
      </c>
      <c r="M232">
        <f t="shared" si="25"/>
        <v>2860000000</v>
      </c>
      <c r="N232">
        <f t="shared" si="26"/>
        <v>3050000000</v>
      </c>
    </row>
    <row r="233" spans="1:14" x14ac:dyDescent="0.3">
      <c r="A233" s="1">
        <v>16</v>
      </c>
      <c r="B233" t="s">
        <v>2114</v>
      </c>
      <c r="C233" t="s">
        <v>6130</v>
      </c>
      <c r="D233" t="s">
        <v>6131</v>
      </c>
      <c r="E233" t="s">
        <v>2569</v>
      </c>
      <c r="F233" t="s">
        <v>6132</v>
      </c>
      <c r="G233" t="s">
        <v>6133</v>
      </c>
      <c r="I233" t="str">
        <f t="shared" si="21"/>
        <v>N/A</v>
      </c>
      <c r="J233">
        <f t="shared" si="22"/>
        <v>108740000</v>
      </c>
      <c r="K233">
        <f t="shared" si="23"/>
        <v>164480000</v>
      </c>
      <c r="L233">
        <f t="shared" si="24"/>
        <v>132639999.99999999</v>
      </c>
      <c r="M233">
        <f t="shared" si="25"/>
        <v>165890000</v>
      </c>
      <c r="N233">
        <f t="shared" si="26"/>
        <v>185670000</v>
      </c>
    </row>
    <row r="234" spans="1:14" x14ac:dyDescent="0.3">
      <c r="A234" s="1">
        <v>17</v>
      </c>
      <c r="B234" t="s">
        <v>2120</v>
      </c>
      <c r="C234" t="s">
        <v>6134</v>
      </c>
      <c r="D234" t="s">
        <v>6135</v>
      </c>
      <c r="E234" t="s">
        <v>6136</v>
      </c>
      <c r="F234" t="s">
        <v>6137</v>
      </c>
      <c r="G234" t="s">
        <v>6138</v>
      </c>
      <c r="I234" t="str">
        <f t="shared" si="21"/>
        <v>N/A</v>
      </c>
      <c r="J234">
        <f t="shared" si="22"/>
        <v>179670000</v>
      </c>
      <c r="K234">
        <f t="shared" si="23"/>
        <v>189790000</v>
      </c>
      <c r="L234">
        <f t="shared" si="24"/>
        <v>185310000</v>
      </c>
      <c r="M234">
        <f t="shared" si="25"/>
        <v>183120000</v>
      </c>
      <c r="N234">
        <f t="shared" si="26"/>
        <v>174510000</v>
      </c>
    </row>
    <row r="235" spans="1:14" x14ac:dyDescent="0.3">
      <c r="A235" s="1">
        <v>18</v>
      </c>
      <c r="B235" t="s">
        <v>2126</v>
      </c>
      <c r="C235" t="s">
        <v>4108</v>
      </c>
      <c r="D235" t="s">
        <v>6139</v>
      </c>
      <c r="E235" t="s">
        <v>5223</v>
      </c>
      <c r="F235" t="s">
        <v>737</v>
      </c>
      <c r="G235" t="s">
        <v>1603</v>
      </c>
      <c r="I235" t="str">
        <f t="shared" si="21"/>
        <v>pos_trend</v>
      </c>
      <c r="J235">
        <f t="shared" si="22"/>
        <v>1850000000</v>
      </c>
      <c r="K235">
        <f t="shared" si="23"/>
        <v>2250000000</v>
      </c>
      <c r="L235">
        <f t="shared" si="24"/>
        <v>2330000000</v>
      </c>
      <c r="M235">
        <f t="shared" si="25"/>
        <v>2510000000</v>
      </c>
      <c r="N235">
        <f t="shared" si="26"/>
        <v>2680000000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5523</v>
      </c>
      <c r="D239" t="s">
        <v>6140</v>
      </c>
      <c r="E239" t="s">
        <v>6141</v>
      </c>
      <c r="F239" t="s">
        <v>2210</v>
      </c>
      <c r="G239" t="s">
        <v>3380</v>
      </c>
      <c r="I239" t="str">
        <f t="shared" si="21"/>
        <v>N/A</v>
      </c>
      <c r="J239">
        <f t="shared" si="22"/>
        <v>4550000</v>
      </c>
      <c r="K239">
        <f t="shared" si="23"/>
        <v>3910000</v>
      </c>
      <c r="L239">
        <f t="shared" si="24"/>
        <v>2800000</v>
      </c>
      <c r="M239">
        <f t="shared" si="25"/>
        <v>3360000</v>
      </c>
      <c r="N239">
        <f t="shared" si="26"/>
        <v>5070000</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6142</v>
      </c>
      <c r="D241" t="s">
        <v>6143</v>
      </c>
      <c r="E241" t="s">
        <v>6144</v>
      </c>
      <c r="F241" t="s">
        <v>6145</v>
      </c>
      <c r="G241" t="s">
        <v>6146</v>
      </c>
      <c r="I241" t="str">
        <f t="shared" si="21"/>
        <v>N/A</v>
      </c>
      <c r="J241" t="str">
        <f t="shared" si="22"/>
        <v>(18.81M)</v>
      </c>
      <c r="K241" t="str">
        <f t="shared" si="23"/>
        <v>(20.58M)</v>
      </c>
      <c r="L241" t="str">
        <f t="shared" si="24"/>
        <v>(20.15M)</v>
      </c>
      <c r="M241" t="str">
        <f t="shared" si="25"/>
        <v>(20.04M)</v>
      </c>
      <c r="N241" t="str">
        <f t="shared" si="26"/>
        <v>(19.73M)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6147</v>
      </c>
      <c r="E243" t="s">
        <v>6148</v>
      </c>
      <c r="F243" t="s">
        <v>6149</v>
      </c>
      <c r="G243" t="s">
        <v>6150</v>
      </c>
      <c r="I243" t="str">
        <f t="shared" si="21"/>
        <v>N/A</v>
      </c>
      <c r="J243" t="str">
        <f t="shared" si="22"/>
        <v>N/A</v>
      </c>
      <c r="K243">
        <f t="shared" si="23"/>
        <v>0.21530000000000002</v>
      </c>
      <c r="L243">
        <f t="shared" si="24"/>
        <v>1.7899999999999999E-2</v>
      </c>
      <c r="M243">
        <f t="shared" si="25"/>
        <v>8.0299999999999996E-2</v>
      </c>
      <c r="N243">
        <f t="shared" si="26"/>
        <v>6.4399999999999999E-2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6151</v>
      </c>
      <c r="D246" t="s">
        <v>6152</v>
      </c>
      <c r="E246" t="s">
        <v>6153</v>
      </c>
      <c r="F246" t="s">
        <v>6154</v>
      </c>
      <c r="G246" t="s">
        <v>6155</v>
      </c>
      <c r="I246" t="str">
        <f t="shared" si="21"/>
        <v>N/A</v>
      </c>
      <c r="J246">
        <f t="shared" si="22"/>
        <v>72730000</v>
      </c>
      <c r="K246">
        <f t="shared" si="23"/>
        <v>82550000</v>
      </c>
      <c r="L246">
        <f t="shared" si="24"/>
        <v>77990000</v>
      </c>
      <c r="M246">
        <f t="shared" si="25"/>
        <v>77270000</v>
      </c>
      <c r="N246">
        <f t="shared" si="26"/>
        <v>75170000</v>
      </c>
    </row>
    <row r="247" spans="1:14" x14ac:dyDescent="0.3">
      <c r="A247" s="1">
        <v>30</v>
      </c>
      <c r="B247" t="s">
        <v>446</v>
      </c>
      <c r="C247" t="s">
        <v>6156</v>
      </c>
      <c r="D247" t="s">
        <v>6157</v>
      </c>
      <c r="E247" t="s">
        <v>6158</v>
      </c>
      <c r="F247" t="s">
        <v>6159</v>
      </c>
      <c r="G247" t="s">
        <v>6160</v>
      </c>
      <c r="I247" t="str">
        <f t="shared" si="21"/>
        <v>pos_trend</v>
      </c>
      <c r="J247">
        <f t="shared" si="22"/>
        <v>182520000</v>
      </c>
      <c r="K247">
        <f t="shared" si="23"/>
        <v>186540000</v>
      </c>
      <c r="L247">
        <f t="shared" si="24"/>
        <v>196120000</v>
      </c>
      <c r="M247">
        <f t="shared" si="25"/>
        <v>207670000</v>
      </c>
      <c r="N247">
        <f t="shared" si="26"/>
        <v>213650000</v>
      </c>
    </row>
    <row r="248" spans="1:14" x14ac:dyDescent="0.3">
      <c r="A248" s="1">
        <v>31</v>
      </c>
      <c r="B248" t="s">
        <v>452</v>
      </c>
      <c r="C248" t="s">
        <v>6161</v>
      </c>
      <c r="D248" t="s">
        <v>6162</v>
      </c>
      <c r="E248" t="s">
        <v>6163</v>
      </c>
      <c r="F248" t="s">
        <v>6164</v>
      </c>
      <c r="G248" t="s">
        <v>6165</v>
      </c>
      <c r="I248" t="str">
        <f t="shared" si="21"/>
        <v>N/A</v>
      </c>
      <c r="J248">
        <f t="shared" si="22"/>
        <v>117460000</v>
      </c>
      <c r="K248">
        <f t="shared" si="23"/>
        <v>111400000</v>
      </c>
      <c r="L248">
        <f t="shared" si="24"/>
        <v>121930000</v>
      </c>
      <c r="M248">
        <f t="shared" si="25"/>
        <v>127880000</v>
      </c>
      <c r="N248">
        <f t="shared" si="26"/>
        <v>134510000</v>
      </c>
    </row>
    <row r="249" spans="1:14" x14ac:dyDescent="0.3">
      <c r="A249" s="1">
        <v>32</v>
      </c>
      <c r="B249" t="s">
        <v>457</v>
      </c>
      <c r="C249" t="s">
        <v>6166</v>
      </c>
      <c r="D249" t="s">
        <v>6167</v>
      </c>
      <c r="E249" t="s">
        <v>1496</v>
      </c>
      <c r="F249" t="s">
        <v>6168</v>
      </c>
      <c r="G249" t="s">
        <v>6169</v>
      </c>
      <c r="I249" t="str">
        <f t="shared" si="21"/>
        <v>N/A</v>
      </c>
      <c r="J249">
        <f t="shared" si="22"/>
        <v>65060000</v>
      </c>
      <c r="K249">
        <f t="shared" si="23"/>
        <v>75140000</v>
      </c>
      <c r="L249">
        <f t="shared" si="24"/>
        <v>74200000</v>
      </c>
      <c r="M249">
        <f t="shared" si="25"/>
        <v>79790000</v>
      </c>
      <c r="N249">
        <f t="shared" si="26"/>
        <v>79140000</v>
      </c>
    </row>
    <row r="250" spans="1:14" x14ac:dyDescent="0.3">
      <c r="A250" s="1">
        <v>33</v>
      </c>
      <c r="B250" t="s">
        <v>2171</v>
      </c>
      <c r="C250" t="s">
        <v>6170</v>
      </c>
      <c r="D250" t="s">
        <v>6171</v>
      </c>
      <c r="E250" t="s">
        <v>3873</v>
      </c>
      <c r="F250" t="s">
        <v>2868</v>
      </c>
      <c r="G250" t="s">
        <v>6172</v>
      </c>
      <c r="I250" t="str">
        <f t="shared" si="21"/>
        <v>N/A</v>
      </c>
      <c r="J250">
        <f t="shared" si="22"/>
        <v>6690000</v>
      </c>
      <c r="K250">
        <f t="shared" si="23"/>
        <v>6870000</v>
      </c>
      <c r="L250">
        <f t="shared" si="24"/>
        <v>6830000</v>
      </c>
      <c r="M250">
        <f t="shared" si="25"/>
        <v>7430000</v>
      </c>
      <c r="N250">
        <f t="shared" si="26"/>
        <v>8410000</v>
      </c>
    </row>
    <row r="251" spans="1:14" x14ac:dyDescent="0.3">
      <c r="A251" s="1">
        <v>34</v>
      </c>
      <c r="B251" t="s">
        <v>462</v>
      </c>
      <c r="C251" t="s">
        <v>1560</v>
      </c>
      <c r="D251" t="s">
        <v>2786</v>
      </c>
      <c r="E251" t="s">
        <v>6173</v>
      </c>
      <c r="F251" t="s">
        <v>5163</v>
      </c>
      <c r="G251" t="s">
        <v>6174</v>
      </c>
      <c r="I251" t="str">
        <f t="shared" si="21"/>
        <v>pos_trend</v>
      </c>
      <c r="J251">
        <f t="shared" si="22"/>
        <v>2920000000</v>
      </c>
      <c r="K251">
        <f t="shared" si="23"/>
        <v>3370000000</v>
      </c>
      <c r="L251">
        <f t="shared" si="24"/>
        <v>3460000000</v>
      </c>
      <c r="M251">
        <f t="shared" si="25"/>
        <v>3720000000</v>
      </c>
      <c r="N251">
        <f t="shared" si="26"/>
        <v>3990000000</v>
      </c>
    </row>
    <row r="252" spans="1:14" x14ac:dyDescent="0.3">
      <c r="A252" s="1">
        <v>35</v>
      </c>
      <c r="B252" t="s">
        <v>2177</v>
      </c>
      <c r="C252" t="s">
        <v>264</v>
      </c>
      <c r="D252" t="s">
        <v>6175</v>
      </c>
      <c r="E252" t="s">
        <v>1951</v>
      </c>
      <c r="F252" t="s">
        <v>6176</v>
      </c>
      <c r="G252" t="s">
        <v>6177</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0.1532</v>
      </c>
      <c r="L252">
        <f t="shared" ref="L252:L315" si="30">IF(TRIM(E252)="-", "N/A", IF(RIGHT(E252,1)="M",1000000*VALUE(LEFT(E252,LEN(E252)-1)),IF(RIGHT(E252,1)="B",1000000000*VALUE(LEFT(E252,LEN(E252)-1)),IF(RIGHT(E252,1)="%",0.01*VALUE(LEFT(E252,LEN(E252)-1)),E252))))</f>
        <v>2.7999999999999997E-2</v>
      </c>
      <c r="M252">
        <f t="shared" ref="M252:M315" si="31">IF(TRIM(F252)="-", "N/A", IF(RIGHT(F252,1)="M",1000000*VALUE(LEFT(F252,LEN(F252)-1)),IF(RIGHT(F252,1)="B",1000000000*VALUE(LEFT(F252,LEN(F252)-1)),IF(RIGHT(F252,1)="%",0.01*VALUE(LEFT(F252,LEN(F252)-1)),F252))))</f>
        <v>7.3300000000000004E-2</v>
      </c>
      <c r="N252">
        <f t="shared" ref="N252:N315" si="32">IF(TRIM(G252)="-", "N/A", IF(RIGHT(G252,1)="M",1000000*VALUE(LEFT(G252,LEN(G252)-1)),IF(RIGHT(G252,1)="B",1000000000*VALUE(LEFT(G252,LEN(G252)-1)),IF(RIGHT(G252,1)="%",0.01*VALUE(LEFT(G252,LEN(G252)-1)),G252))))</f>
        <v>7.2599999999999998E-2</v>
      </c>
    </row>
    <row r="253" spans="1:14" x14ac:dyDescent="0.3">
      <c r="A253" s="1">
        <v>36</v>
      </c>
      <c r="B253" t="s">
        <v>473</v>
      </c>
      <c r="C253" t="s">
        <v>264</v>
      </c>
      <c r="D253" t="s">
        <v>264</v>
      </c>
      <c r="E253" t="s">
        <v>264</v>
      </c>
      <c r="F253" t="s">
        <v>264</v>
      </c>
      <c r="G253" t="s">
        <v>6178</v>
      </c>
      <c r="I253" t="str">
        <f t="shared" si="27"/>
        <v>N/A</v>
      </c>
      <c r="J253" t="str">
        <f t="shared" si="28"/>
        <v>N/A</v>
      </c>
      <c r="K253" t="str">
        <f t="shared" si="29"/>
        <v>N/A</v>
      </c>
      <c r="L253" t="str">
        <f t="shared" si="30"/>
        <v>N/A</v>
      </c>
      <c r="M253" t="str">
        <f t="shared" si="31"/>
        <v>N/A</v>
      </c>
      <c r="N253">
        <f t="shared" si="32"/>
        <v>1.34E-2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6179</v>
      </c>
      <c r="D256" t="s">
        <v>5162</v>
      </c>
      <c r="E256" t="s">
        <v>1704</v>
      </c>
      <c r="F256" t="s">
        <v>6180</v>
      </c>
      <c r="G256" t="s">
        <v>6181</v>
      </c>
      <c r="I256" t="str">
        <f t="shared" si="27"/>
        <v>pos_trend</v>
      </c>
      <c r="J256">
        <f t="shared" si="28"/>
        <v>2410000000</v>
      </c>
      <c r="K256">
        <f t="shared" si="29"/>
        <v>2790000000</v>
      </c>
      <c r="L256">
        <f t="shared" si="30"/>
        <v>2870000000</v>
      </c>
      <c r="M256">
        <f t="shared" si="31"/>
        <v>3080000000</v>
      </c>
      <c r="N256">
        <f t="shared" si="32"/>
        <v>3230000000</v>
      </c>
    </row>
    <row r="257" spans="1:14" x14ac:dyDescent="0.3">
      <c r="A257" s="1">
        <v>1</v>
      </c>
      <c r="B257" t="s">
        <v>2188</v>
      </c>
      <c r="C257" t="s">
        <v>6182</v>
      </c>
      <c r="D257" t="s">
        <v>6183</v>
      </c>
      <c r="E257" t="s">
        <v>2725</v>
      </c>
      <c r="F257" t="s">
        <v>6184</v>
      </c>
      <c r="G257" t="s">
        <v>6185</v>
      </c>
      <c r="I257" t="str">
        <f t="shared" si="27"/>
        <v>N/A</v>
      </c>
      <c r="J257">
        <f t="shared" si="28"/>
        <v>983100000</v>
      </c>
      <c r="K257">
        <f t="shared" si="29"/>
        <v>1090000000</v>
      </c>
      <c r="L257">
        <f t="shared" si="30"/>
        <v>1190000000</v>
      </c>
      <c r="M257">
        <f t="shared" si="31"/>
        <v>621070000</v>
      </c>
      <c r="N257">
        <f t="shared" si="32"/>
        <v>672290000</v>
      </c>
    </row>
    <row r="258" spans="1:14" x14ac:dyDescent="0.3">
      <c r="A258" s="1">
        <v>2</v>
      </c>
      <c r="B258" t="s">
        <v>2194</v>
      </c>
      <c r="C258" t="s">
        <v>3384</v>
      </c>
      <c r="D258" t="s">
        <v>6186</v>
      </c>
      <c r="E258" t="s">
        <v>6186</v>
      </c>
      <c r="F258" t="s">
        <v>6187</v>
      </c>
      <c r="G258" t="s">
        <v>5160</v>
      </c>
      <c r="I258" t="str">
        <f t="shared" si="27"/>
        <v>N/A</v>
      </c>
      <c r="J258">
        <f t="shared" si="28"/>
        <v>1430000000</v>
      </c>
      <c r="K258">
        <f t="shared" si="29"/>
        <v>1690000000</v>
      </c>
      <c r="L258">
        <f t="shared" si="30"/>
        <v>1690000000</v>
      </c>
      <c r="M258">
        <f t="shared" si="31"/>
        <v>2460000000</v>
      </c>
      <c r="N258">
        <f t="shared" si="32"/>
        <v>2560000000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6188</v>
      </c>
      <c r="E260" t="s">
        <v>3674</v>
      </c>
      <c r="F260" t="s">
        <v>6189</v>
      </c>
      <c r="G260" t="s">
        <v>6190</v>
      </c>
      <c r="I260" t="str">
        <f t="shared" si="27"/>
        <v>N/A</v>
      </c>
      <c r="J260" t="str">
        <f t="shared" si="28"/>
        <v>N/A</v>
      </c>
      <c r="K260">
        <f t="shared" si="29"/>
        <v>0.156</v>
      </c>
      <c r="L260">
        <f t="shared" si="30"/>
        <v>3.15E-2</v>
      </c>
      <c r="M260">
        <f t="shared" si="31"/>
        <v>7.3499999999999996E-2</v>
      </c>
      <c r="N260">
        <f t="shared" si="32"/>
        <v>4.7899999999999998E-2</v>
      </c>
    </row>
    <row r="261" spans="1:14" x14ac:dyDescent="0.3">
      <c r="A261" s="1">
        <v>5</v>
      </c>
      <c r="B261" t="s">
        <v>475</v>
      </c>
      <c r="C261" t="s">
        <v>6191</v>
      </c>
      <c r="D261" t="s">
        <v>6192</v>
      </c>
      <c r="E261" t="s">
        <v>6193</v>
      </c>
      <c r="F261" t="s">
        <v>6194</v>
      </c>
      <c r="G261" t="s">
        <v>6195</v>
      </c>
      <c r="I261" t="str">
        <f t="shared" si="27"/>
        <v>N/A</v>
      </c>
      <c r="J261">
        <f t="shared" si="28"/>
        <v>131139999.99999999</v>
      </c>
      <c r="K261">
        <f t="shared" si="29"/>
        <v>154290000</v>
      </c>
      <c r="L261">
        <f t="shared" si="30"/>
        <v>151430000</v>
      </c>
      <c r="M261">
        <f t="shared" si="31"/>
        <v>171360000</v>
      </c>
      <c r="N261">
        <f t="shared" si="32"/>
        <v>264800000</v>
      </c>
    </row>
    <row r="262" spans="1:14" x14ac:dyDescent="0.3">
      <c r="A262" s="1">
        <v>6</v>
      </c>
      <c r="B262" t="s">
        <v>481</v>
      </c>
      <c r="C262" t="s">
        <v>6196</v>
      </c>
      <c r="D262" t="s">
        <v>6197</v>
      </c>
      <c r="E262" t="s">
        <v>6198</v>
      </c>
      <c r="F262" t="s">
        <v>6199</v>
      </c>
      <c r="G262" t="s">
        <v>6200</v>
      </c>
      <c r="I262" t="str">
        <f t="shared" si="27"/>
        <v>N/A</v>
      </c>
      <c r="J262">
        <f t="shared" si="28"/>
        <v>114650000</v>
      </c>
      <c r="K262">
        <f t="shared" si="29"/>
        <v>137800000</v>
      </c>
      <c r="L262">
        <f t="shared" si="30"/>
        <v>134930000</v>
      </c>
      <c r="M262">
        <f t="shared" si="31"/>
        <v>154870000</v>
      </c>
      <c r="N262">
        <f t="shared" si="32"/>
        <v>248310000</v>
      </c>
    </row>
    <row r="263" spans="1:14" x14ac:dyDescent="0.3">
      <c r="A263" s="1">
        <v>7</v>
      </c>
      <c r="B263" t="s">
        <v>486</v>
      </c>
      <c r="C263" t="s">
        <v>264</v>
      </c>
      <c r="D263" t="s">
        <v>264</v>
      </c>
      <c r="E263" t="s">
        <v>264</v>
      </c>
      <c r="F263" t="s">
        <v>264</v>
      </c>
      <c r="G263" t="s">
        <v>264</v>
      </c>
      <c r="I263" t="str">
        <f t="shared" si="27"/>
        <v>N/A</v>
      </c>
      <c r="J263" t="str">
        <f t="shared" si="28"/>
        <v>N/A</v>
      </c>
      <c r="K263" t="str">
        <f t="shared" si="29"/>
        <v>N/A</v>
      </c>
      <c r="L263" t="str">
        <f t="shared" si="30"/>
        <v>N/A</v>
      </c>
      <c r="M263" t="str">
        <f t="shared" si="31"/>
        <v>N/A</v>
      </c>
      <c r="N263" t="str">
        <f t="shared" si="32"/>
        <v>N/A</v>
      </c>
    </row>
    <row r="264" spans="1:14" x14ac:dyDescent="0.3">
      <c r="A264" s="1">
        <v>8</v>
      </c>
      <c r="B264" t="s">
        <v>485</v>
      </c>
      <c r="C264" t="s">
        <v>6196</v>
      </c>
      <c r="D264" t="s">
        <v>6197</v>
      </c>
      <c r="E264" t="s">
        <v>6198</v>
      </c>
      <c r="F264" t="s">
        <v>6199</v>
      </c>
      <c r="G264" t="s">
        <v>6200</v>
      </c>
      <c r="I264" t="str">
        <f t="shared" si="27"/>
        <v>N/A</v>
      </c>
      <c r="J264">
        <f t="shared" si="28"/>
        <v>114650000</v>
      </c>
      <c r="K264">
        <f t="shared" si="29"/>
        <v>137800000</v>
      </c>
      <c r="L264">
        <f t="shared" si="30"/>
        <v>134930000</v>
      </c>
      <c r="M264">
        <f t="shared" si="31"/>
        <v>154870000</v>
      </c>
      <c r="N264">
        <f t="shared" si="32"/>
        <v>248310000</v>
      </c>
    </row>
    <row r="265" spans="1:14" x14ac:dyDescent="0.3">
      <c r="A265" s="1">
        <v>9</v>
      </c>
      <c r="B265" t="s">
        <v>487</v>
      </c>
      <c r="C265" t="s">
        <v>6201</v>
      </c>
      <c r="D265" t="s">
        <v>6201</v>
      </c>
      <c r="E265" t="s">
        <v>6201</v>
      </c>
      <c r="F265" t="s">
        <v>6201</v>
      </c>
      <c r="G265" t="s">
        <v>6201</v>
      </c>
      <c r="I265" t="str">
        <f t="shared" si="27"/>
        <v>N/A</v>
      </c>
      <c r="J265">
        <f t="shared" si="28"/>
        <v>16500000</v>
      </c>
      <c r="K265">
        <f t="shared" si="29"/>
        <v>16500000</v>
      </c>
      <c r="L265">
        <f t="shared" si="30"/>
        <v>16500000</v>
      </c>
      <c r="M265">
        <f t="shared" si="31"/>
        <v>16500000</v>
      </c>
      <c r="N265">
        <f t="shared" si="32"/>
        <v>16500000</v>
      </c>
    </row>
    <row r="266" spans="1:14" x14ac:dyDescent="0.3">
      <c r="A266" s="1">
        <v>10</v>
      </c>
      <c r="B266" t="s">
        <v>491</v>
      </c>
      <c r="C266" t="s">
        <v>6201</v>
      </c>
      <c r="D266" t="s">
        <v>6201</v>
      </c>
      <c r="E266" t="s">
        <v>6201</v>
      </c>
      <c r="F266" t="s">
        <v>6201</v>
      </c>
      <c r="G266" t="s">
        <v>6201</v>
      </c>
      <c r="I266" t="str">
        <f t="shared" si="27"/>
        <v>N/A</v>
      </c>
      <c r="J266">
        <f t="shared" si="28"/>
        <v>16500000</v>
      </c>
      <c r="K266">
        <f t="shared" si="29"/>
        <v>16500000</v>
      </c>
      <c r="L266">
        <f t="shared" si="30"/>
        <v>16500000</v>
      </c>
      <c r="M266">
        <f t="shared" si="31"/>
        <v>16500000</v>
      </c>
      <c r="N266">
        <f t="shared" si="32"/>
        <v>16500000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855</v>
      </c>
      <c r="E268" t="s">
        <v>855</v>
      </c>
      <c r="F268" t="s">
        <v>855</v>
      </c>
      <c r="G268" t="s">
        <v>855</v>
      </c>
      <c r="I268" t="str">
        <f t="shared" si="27"/>
        <v>N/A</v>
      </c>
      <c r="J268" t="str">
        <f t="shared" si="28"/>
        <v>N/A</v>
      </c>
      <c r="K268">
        <f t="shared" si="29"/>
        <v>0</v>
      </c>
      <c r="L268">
        <f t="shared" si="30"/>
        <v>0</v>
      </c>
      <c r="M268">
        <f t="shared" si="31"/>
        <v>0</v>
      </c>
      <c r="N268">
        <f t="shared" si="32"/>
        <v>0</v>
      </c>
    </row>
    <row r="269" spans="1:14" x14ac:dyDescent="0.3">
      <c r="A269" s="1">
        <v>13</v>
      </c>
      <c r="B269" t="s">
        <v>498</v>
      </c>
      <c r="C269" t="s">
        <v>6202</v>
      </c>
      <c r="D269" t="s">
        <v>6203</v>
      </c>
      <c r="E269" t="s">
        <v>6204</v>
      </c>
      <c r="F269" t="s">
        <v>6205</v>
      </c>
      <c r="G269" t="s">
        <v>6206</v>
      </c>
      <c r="I269" t="str">
        <f t="shared" si="27"/>
        <v>N/A</v>
      </c>
      <c r="J269">
        <f t="shared" si="28"/>
        <v>4.4900000000000002E-2</v>
      </c>
      <c r="K269">
        <f t="shared" si="29"/>
        <v>4.58E-2</v>
      </c>
      <c r="L269">
        <f t="shared" si="30"/>
        <v>4.3700000000000003E-2</v>
      </c>
      <c r="M269">
        <f t="shared" si="31"/>
        <v>4.6100000000000002E-2</v>
      </c>
      <c r="N269">
        <f t="shared" si="32"/>
        <v>6.6400000000000001E-2</v>
      </c>
    </row>
    <row r="270" spans="1:14" x14ac:dyDescent="0.3">
      <c r="A270" s="1">
        <v>14</v>
      </c>
      <c r="B270" t="s">
        <v>506</v>
      </c>
      <c r="C270" t="s">
        <v>6207</v>
      </c>
      <c r="D270" t="s">
        <v>6208</v>
      </c>
      <c r="E270" t="s">
        <v>6209</v>
      </c>
      <c r="F270" t="s">
        <v>6210</v>
      </c>
      <c r="G270" t="s">
        <v>4835</v>
      </c>
      <c r="I270" t="str">
        <f t="shared" si="27"/>
        <v>N/A</v>
      </c>
      <c r="J270">
        <f t="shared" si="28"/>
        <v>39540000</v>
      </c>
      <c r="K270">
        <f t="shared" si="29"/>
        <v>38390000</v>
      </c>
      <c r="L270">
        <f t="shared" si="30"/>
        <v>33070000</v>
      </c>
      <c r="M270">
        <f t="shared" si="31"/>
        <v>30650000</v>
      </c>
      <c r="N270">
        <f t="shared" si="32"/>
        <v>39310000</v>
      </c>
    </row>
    <row r="271" spans="1:14" x14ac:dyDescent="0.3">
      <c r="A271" s="1">
        <v>15</v>
      </c>
      <c r="B271" t="s">
        <v>512</v>
      </c>
      <c r="C271" t="s">
        <v>6207</v>
      </c>
      <c r="D271" t="s">
        <v>6208</v>
      </c>
      <c r="E271" t="s">
        <v>6209</v>
      </c>
      <c r="F271" t="s">
        <v>6210</v>
      </c>
      <c r="G271" t="s">
        <v>4835</v>
      </c>
      <c r="I271" t="str">
        <f t="shared" si="27"/>
        <v>N/A</v>
      </c>
      <c r="J271">
        <f t="shared" si="28"/>
        <v>39540000</v>
      </c>
      <c r="K271">
        <f t="shared" si="29"/>
        <v>38390000</v>
      </c>
      <c r="L271">
        <f t="shared" si="30"/>
        <v>33070000</v>
      </c>
      <c r="M271">
        <f t="shared" si="31"/>
        <v>30650000</v>
      </c>
      <c r="N271">
        <f t="shared" si="32"/>
        <v>39310000</v>
      </c>
    </row>
    <row r="272" spans="1:14" x14ac:dyDescent="0.3">
      <c r="A272" s="1">
        <v>16</v>
      </c>
      <c r="B272" t="s">
        <v>517</v>
      </c>
      <c r="C272" t="s">
        <v>5115</v>
      </c>
      <c r="D272" t="s">
        <v>6211</v>
      </c>
      <c r="E272" t="s">
        <v>6212</v>
      </c>
      <c r="F272" t="s">
        <v>6213</v>
      </c>
      <c r="G272" t="s">
        <v>6214</v>
      </c>
      <c r="I272" t="str">
        <f t="shared" si="27"/>
        <v>pos_trend</v>
      </c>
      <c r="J272">
        <f t="shared" si="28"/>
        <v>2590000000</v>
      </c>
      <c r="K272">
        <f t="shared" si="29"/>
        <v>2980000000</v>
      </c>
      <c r="L272">
        <f t="shared" si="30"/>
        <v>3070000000</v>
      </c>
      <c r="M272">
        <f t="shared" si="31"/>
        <v>3300000000</v>
      </c>
      <c r="N272">
        <f t="shared" si="32"/>
        <v>3550000000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6215</v>
      </c>
      <c r="D276" t="s">
        <v>6216</v>
      </c>
      <c r="E276" t="s">
        <v>6217</v>
      </c>
      <c r="F276" t="s">
        <v>6218</v>
      </c>
      <c r="G276" t="s">
        <v>6219</v>
      </c>
      <c r="I276" t="str">
        <f t="shared" si="27"/>
        <v>pos_trend</v>
      </c>
      <c r="J276">
        <f t="shared" si="28"/>
        <v>333270000</v>
      </c>
      <c r="K276">
        <f t="shared" si="29"/>
        <v>387620000</v>
      </c>
      <c r="L276">
        <f t="shared" si="30"/>
        <v>390850000</v>
      </c>
      <c r="M276">
        <f t="shared" si="31"/>
        <v>419270000</v>
      </c>
      <c r="N276">
        <f t="shared" si="32"/>
        <v>442440000</v>
      </c>
    </row>
    <row r="277" spans="1:14" x14ac:dyDescent="0.3">
      <c r="A277" s="1">
        <v>21</v>
      </c>
      <c r="B277" t="s">
        <v>537</v>
      </c>
      <c r="C277" t="s">
        <v>6116</v>
      </c>
      <c r="D277" t="s">
        <v>6116</v>
      </c>
      <c r="E277" t="s">
        <v>6116</v>
      </c>
      <c r="F277" t="s">
        <v>6116</v>
      </c>
      <c r="G277" t="s">
        <v>6220</v>
      </c>
      <c r="I277" t="str">
        <f t="shared" si="27"/>
        <v>N/A</v>
      </c>
      <c r="J277">
        <f t="shared" si="28"/>
        <v>46250000</v>
      </c>
      <c r="K277">
        <f t="shared" si="29"/>
        <v>46250000</v>
      </c>
      <c r="L277">
        <f t="shared" si="30"/>
        <v>46250000</v>
      </c>
      <c r="M277">
        <f t="shared" si="31"/>
        <v>46250000</v>
      </c>
      <c r="N277">
        <f t="shared" si="32"/>
        <v>46520000</v>
      </c>
    </row>
    <row r="278" spans="1:14" x14ac:dyDescent="0.3">
      <c r="A278" s="1">
        <v>22</v>
      </c>
      <c r="B278" t="s">
        <v>543</v>
      </c>
      <c r="C278" t="s">
        <v>6221</v>
      </c>
      <c r="D278" t="s">
        <v>6222</v>
      </c>
      <c r="E278" t="s">
        <v>6223</v>
      </c>
      <c r="F278" t="s">
        <v>6224</v>
      </c>
      <c r="G278" t="s">
        <v>6225</v>
      </c>
      <c r="I278" t="str">
        <f t="shared" si="27"/>
        <v>N/A</v>
      </c>
      <c r="J278">
        <f t="shared" si="28"/>
        <v>103520000</v>
      </c>
      <c r="K278">
        <f t="shared" si="29"/>
        <v>107600000</v>
      </c>
      <c r="L278">
        <f t="shared" si="30"/>
        <v>107370000</v>
      </c>
      <c r="M278">
        <f t="shared" si="31"/>
        <v>106270000</v>
      </c>
      <c r="N278">
        <f t="shared" si="32"/>
        <v>112870000</v>
      </c>
    </row>
    <row r="279" spans="1:14" x14ac:dyDescent="0.3">
      <c r="A279" s="1">
        <v>23</v>
      </c>
      <c r="B279" t="s">
        <v>549</v>
      </c>
      <c r="C279" t="s">
        <v>6226</v>
      </c>
      <c r="D279" t="s">
        <v>6227</v>
      </c>
      <c r="E279" t="s">
        <v>6228</v>
      </c>
      <c r="F279" t="s">
        <v>6229</v>
      </c>
      <c r="G279" t="s">
        <v>6230</v>
      </c>
      <c r="I279" t="str">
        <f t="shared" si="27"/>
        <v>pos_trend</v>
      </c>
      <c r="J279">
        <f t="shared" si="28"/>
        <v>309270000</v>
      </c>
      <c r="K279">
        <f t="shared" si="29"/>
        <v>333970000</v>
      </c>
      <c r="L279">
        <f t="shared" si="30"/>
        <v>362210000</v>
      </c>
      <c r="M279">
        <f t="shared" si="31"/>
        <v>390690000</v>
      </c>
      <c r="N279">
        <f t="shared" si="32"/>
        <v>417020000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6231</v>
      </c>
      <c r="D282" t="s">
        <v>6232</v>
      </c>
      <c r="E282" t="s">
        <v>866</v>
      </c>
      <c r="F282" t="s">
        <v>6233</v>
      </c>
      <c r="G282" t="s">
        <v>6234</v>
      </c>
      <c r="I282" t="str">
        <f t="shared" si="27"/>
        <v>N/A</v>
      </c>
      <c r="J282">
        <f t="shared" si="28"/>
        <v>3570000</v>
      </c>
      <c r="K282" t="str">
        <f t="shared" si="29"/>
        <v>(2.11M)</v>
      </c>
      <c r="L282">
        <f t="shared" si="30"/>
        <v>1190000</v>
      </c>
      <c r="M282" t="str">
        <f t="shared" si="31"/>
        <v>927000</v>
      </c>
      <c r="N282" t="str">
        <f t="shared" si="32"/>
        <v>(2.35M)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6235</v>
      </c>
      <c r="D284" t="s">
        <v>6236</v>
      </c>
      <c r="E284" t="s">
        <v>6237</v>
      </c>
      <c r="F284" t="s">
        <v>6238</v>
      </c>
      <c r="G284" t="s">
        <v>6239</v>
      </c>
      <c r="I284" t="str">
        <f t="shared" si="27"/>
        <v>N/A</v>
      </c>
      <c r="J284" t="str">
        <f t="shared" si="28"/>
        <v>(5M)</v>
      </c>
      <c r="K284" t="str">
        <f t="shared" si="29"/>
        <v>(2.88M)</v>
      </c>
      <c r="L284" t="str">
        <f t="shared" si="30"/>
        <v>(5.35M)</v>
      </c>
      <c r="M284" t="str">
        <f t="shared" si="31"/>
        <v>(4.76M)</v>
      </c>
      <c r="N284" t="str">
        <f t="shared" si="32"/>
        <v>(4.66M)</v>
      </c>
    </row>
    <row r="285" spans="1:14" x14ac:dyDescent="0.3">
      <c r="A285" s="1">
        <v>29</v>
      </c>
      <c r="B285" t="s">
        <v>566</v>
      </c>
      <c r="C285" t="s">
        <v>6240</v>
      </c>
      <c r="D285" t="s">
        <v>6241</v>
      </c>
      <c r="E285" t="s">
        <v>6242</v>
      </c>
      <c r="F285" t="s">
        <v>6243</v>
      </c>
      <c r="G285" t="s">
        <v>6244</v>
      </c>
      <c r="I285" t="str">
        <f t="shared" si="27"/>
        <v>N/A</v>
      </c>
      <c r="J285" t="str">
        <f t="shared" si="28"/>
        <v>(124.35M)</v>
      </c>
      <c r="K285" t="str">
        <f t="shared" si="29"/>
        <v>(95.2M)</v>
      </c>
      <c r="L285" t="str">
        <f t="shared" si="30"/>
        <v>(120.82M)</v>
      </c>
      <c r="M285" t="str">
        <f t="shared" si="31"/>
        <v>(120.1M)</v>
      </c>
      <c r="N285" t="str">
        <f t="shared" si="32"/>
        <v>(126.96M)</v>
      </c>
    </row>
    <row r="286" spans="1:14" x14ac:dyDescent="0.3">
      <c r="A286" s="1">
        <v>30</v>
      </c>
      <c r="B286" t="s">
        <v>567</v>
      </c>
      <c r="C286" t="s">
        <v>5869</v>
      </c>
      <c r="D286" t="s">
        <v>5870</v>
      </c>
      <c r="E286" t="s">
        <v>6245</v>
      </c>
      <c r="F286" t="s">
        <v>6245</v>
      </c>
      <c r="G286" t="s">
        <v>6246</v>
      </c>
      <c r="I286" t="str">
        <f t="shared" si="27"/>
        <v>N/A</v>
      </c>
      <c r="J286">
        <f t="shared" si="28"/>
        <v>0.114</v>
      </c>
      <c r="K286">
        <f t="shared" si="29"/>
        <v>0.115</v>
      </c>
      <c r="L286">
        <f t="shared" si="30"/>
        <v>0.1128</v>
      </c>
      <c r="M286">
        <f t="shared" si="31"/>
        <v>0.1128</v>
      </c>
      <c r="N286">
        <f t="shared" si="32"/>
        <v>0.1109</v>
      </c>
    </row>
    <row r="287" spans="1:14" x14ac:dyDescent="0.3">
      <c r="A287" s="1">
        <v>31</v>
      </c>
      <c r="B287" t="s">
        <v>573</v>
      </c>
      <c r="C287" t="s">
        <v>6215</v>
      </c>
      <c r="D287" t="s">
        <v>6216</v>
      </c>
      <c r="E287" t="s">
        <v>6217</v>
      </c>
      <c r="F287" t="s">
        <v>6218</v>
      </c>
      <c r="G287" t="s">
        <v>6219</v>
      </c>
      <c r="I287" t="str">
        <f t="shared" si="27"/>
        <v>pos_trend</v>
      </c>
      <c r="J287">
        <f t="shared" si="28"/>
        <v>333270000</v>
      </c>
      <c r="K287">
        <f t="shared" si="29"/>
        <v>387620000</v>
      </c>
      <c r="L287">
        <f t="shared" si="30"/>
        <v>390850000</v>
      </c>
      <c r="M287">
        <f t="shared" si="31"/>
        <v>419270000</v>
      </c>
      <c r="N287">
        <f t="shared" si="32"/>
        <v>442440000</v>
      </c>
    </row>
    <row r="288" spans="1:14" x14ac:dyDescent="0.3">
      <c r="A288" s="1">
        <v>32</v>
      </c>
      <c r="B288" t="s">
        <v>574</v>
      </c>
      <c r="C288" t="s">
        <v>5869</v>
      </c>
      <c r="D288" t="s">
        <v>5870</v>
      </c>
      <c r="E288" t="s">
        <v>6245</v>
      </c>
      <c r="F288" t="s">
        <v>6245</v>
      </c>
      <c r="G288" t="s">
        <v>6246</v>
      </c>
      <c r="I288" t="str">
        <f t="shared" si="27"/>
        <v>N/A</v>
      </c>
      <c r="J288">
        <f t="shared" si="28"/>
        <v>0.114</v>
      </c>
      <c r="K288">
        <f t="shared" si="29"/>
        <v>0.115</v>
      </c>
      <c r="L288">
        <f t="shared" si="30"/>
        <v>0.1128</v>
      </c>
      <c r="M288">
        <f t="shared" si="31"/>
        <v>0.1128</v>
      </c>
      <c r="N288">
        <f t="shared" si="32"/>
        <v>0.1109</v>
      </c>
    </row>
    <row r="289" spans="1:14" x14ac:dyDescent="0.3">
      <c r="A289" s="1">
        <v>33</v>
      </c>
      <c r="B289" t="s">
        <v>575</v>
      </c>
      <c r="C289" t="s">
        <v>264</v>
      </c>
      <c r="D289" t="s">
        <v>264</v>
      </c>
      <c r="E289" t="s">
        <v>264</v>
      </c>
      <c r="F289" t="s">
        <v>264</v>
      </c>
      <c r="G289" t="s">
        <v>6247</v>
      </c>
      <c r="I289" t="str">
        <f t="shared" si="27"/>
        <v>N/A</v>
      </c>
      <c r="J289" t="str">
        <f t="shared" si="28"/>
        <v>N/A</v>
      </c>
      <c r="K289" t="str">
        <f t="shared" si="29"/>
        <v>N/A</v>
      </c>
      <c r="L289" t="str">
        <f t="shared" si="30"/>
        <v>N/A</v>
      </c>
      <c r="M289" t="str">
        <f t="shared" si="31"/>
        <v>N/A</v>
      </c>
      <c r="N289">
        <f t="shared" si="32"/>
        <v>0.1195</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6215</v>
      </c>
      <c r="D291" t="s">
        <v>6216</v>
      </c>
      <c r="E291" t="s">
        <v>6217</v>
      </c>
      <c r="F291" t="s">
        <v>6218</v>
      </c>
      <c r="G291" t="s">
        <v>6219</v>
      </c>
      <c r="I291" t="str">
        <f t="shared" si="27"/>
        <v>pos_trend</v>
      </c>
      <c r="J291">
        <f t="shared" si="28"/>
        <v>333270000</v>
      </c>
      <c r="K291">
        <f t="shared" si="29"/>
        <v>387620000</v>
      </c>
      <c r="L291">
        <f t="shared" si="30"/>
        <v>390850000</v>
      </c>
      <c r="M291">
        <f t="shared" si="31"/>
        <v>419270000</v>
      </c>
      <c r="N291">
        <f t="shared" si="32"/>
        <v>442440000</v>
      </c>
    </row>
    <row r="292" spans="1:14" x14ac:dyDescent="0.3">
      <c r="A292" s="1">
        <v>36</v>
      </c>
      <c r="B292" t="s">
        <v>589</v>
      </c>
      <c r="C292" t="s">
        <v>1560</v>
      </c>
      <c r="D292" t="s">
        <v>2786</v>
      </c>
      <c r="E292" t="s">
        <v>6173</v>
      </c>
      <c r="F292" t="s">
        <v>5163</v>
      </c>
      <c r="G292" t="s">
        <v>6174</v>
      </c>
      <c r="I292" t="str">
        <f t="shared" si="27"/>
        <v>pos_trend</v>
      </c>
      <c r="J292">
        <f t="shared" si="28"/>
        <v>2920000000</v>
      </c>
      <c r="K292">
        <f t="shared" si="29"/>
        <v>3370000000</v>
      </c>
      <c r="L292">
        <f t="shared" si="30"/>
        <v>3460000000</v>
      </c>
      <c r="M292">
        <f t="shared" si="31"/>
        <v>3720000000</v>
      </c>
      <c r="N292">
        <f t="shared" si="32"/>
        <v>3990000000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6248</v>
      </c>
      <c r="D295" t="s">
        <v>6249</v>
      </c>
      <c r="E295" t="s">
        <v>5262</v>
      </c>
      <c r="F295" t="s">
        <v>6250</v>
      </c>
      <c r="G295" t="s">
        <v>5822</v>
      </c>
      <c r="I295" t="str">
        <f t="shared" si="27"/>
        <v>N/A</v>
      </c>
      <c r="J295" t="str">
        <f t="shared" si="28"/>
        <v>(7.51M)</v>
      </c>
      <c r="K295" t="str">
        <f t="shared" si="29"/>
        <v>(6.62M)</v>
      </c>
      <c r="L295" t="str">
        <f t="shared" si="30"/>
        <v>(1.67M)</v>
      </c>
      <c r="M295" t="str">
        <f t="shared" si="31"/>
        <v>(3.01M)</v>
      </c>
      <c r="N295" t="str">
        <f t="shared" si="32"/>
        <v>(5.52M)</v>
      </c>
    </row>
    <row r="296" spans="1:14" x14ac:dyDescent="0.3">
      <c r="A296" s="1">
        <v>1</v>
      </c>
      <c r="B296" t="s">
        <v>596</v>
      </c>
      <c r="C296" t="s">
        <v>6248</v>
      </c>
      <c r="D296" t="s">
        <v>6249</v>
      </c>
      <c r="E296" t="s">
        <v>5262</v>
      </c>
      <c r="F296" t="s">
        <v>6250</v>
      </c>
      <c r="G296" t="s">
        <v>5822</v>
      </c>
      <c r="I296" t="str">
        <f t="shared" si="27"/>
        <v>N/A</v>
      </c>
      <c r="J296" t="str">
        <f t="shared" si="28"/>
        <v>(7.51M)</v>
      </c>
      <c r="K296" t="str">
        <f t="shared" si="29"/>
        <v>(6.62M)</v>
      </c>
      <c r="L296" t="str">
        <f t="shared" si="30"/>
        <v>(1.67M)</v>
      </c>
      <c r="M296" t="str">
        <f t="shared" si="31"/>
        <v>(3.01M)</v>
      </c>
      <c r="N296" t="str">
        <f t="shared" si="32"/>
        <v>(5.52M)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6251</v>
      </c>
      <c r="E298" t="s">
        <v>264</v>
      </c>
      <c r="F298" t="s">
        <v>264</v>
      </c>
      <c r="G298" t="s">
        <v>264</v>
      </c>
      <c r="I298" t="str">
        <f t="shared" si="27"/>
        <v>N/A</v>
      </c>
      <c r="J298" t="str">
        <f t="shared" si="28"/>
        <v>N/A</v>
      </c>
      <c r="K298" t="str">
        <f t="shared" si="29"/>
        <v>(21.85M)</v>
      </c>
      <c r="L298" t="str">
        <f t="shared" si="30"/>
        <v>N/A</v>
      </c>
      <c r="M298" t="str">
        <f t="shared" si="31"/>
        <v>N/A</v>
      </c>
      <c r="N298" t="str">
        <f t="shared" si="32"/>
        <v>N/A</v>
      </c>
    </row>
    <row r="299" spans="1:14" x14ac:dyDescent="0.3">
      <c r="A299" s="1">
        <v>4</v>
      </c>
      <c r="B299" t="s">
        <v>612</v>
      </c>
      <c r="C299" t="s">
        <v>6252</v>
      </c>
      <c r="D299" t="s">
        <v>264</v>
      </c>
      <c r="E299" t="s">
        <v>264</v>
      </c>
      <c r="F299" t="s">
        <v>6253</v>
      </c>
      <c r="G299" t="s">
        <v>6254</v>
      </c>
      <c r="I299" t="str">
        <f t="shared" si="27"/>
        <v>N/A</v>
      </c>
      <c r="J299">
        <f t="shared" si="28"/>
        <v>20270000</v>
      </c>
      <c r="K299" t="str">
        <f t="shared" si="29"/>
        <v>N/A</v>
      </c>
      <c r="L299" t="str">
        <f t="shared" si="30"/>
        <v>N/A</v>
      </c>
      <c r="M299">
        <f t="shared" si="31"/>
        <v>20170000</v>
      </c>
      <c r="N299" t="str">
        <f t="shared" si="32"/>
        <v>836000</v>
      </c>
    </row>
    <row r="300" spans="1:14" x14ac:dyDescent="0.3">
      <c r="A300" s="1">
        <v>5</v>
      </c>
      <c r="B300" t="s">
        <v>615</v>
      </c>
      <c r="C300" t="s">
        <v>6255</v>
      </c>
      <c r="D300" t="s">
        <v>6256</v>
      </c>
      <c r="E300" t="s">
        <v>6257</v>
      </c>
      <c r="F300" t="s">
        <v>6258</v>
      </c>
      <c r="G300" t="s">
        <v>6259</v>
      </c>
      <c r="I300" t="str">
        <f t="shared" si="27"/>
        <v>N/A</v>
      </c>
      <c r="J300">
        <f t="shared" si="28"/>
        <v>11770000</v>
      </c>
      <c r="K300">
        <f t="shared" si="29"/>
        <v>39750000</v>
      </c>
      <c r="L300">
        <f t="shared" si="30"/>
        <v>20680000</v>
      </c>
      <c r="M300" t="str">
        <f t="shared" si="31"/>
        <v>(116.36M)</v>
      </c>
      <c r="N300" t="str">
        <f t="shared" si="32"/>
        <v>(73.1M)</v>
      </c>
    </row>
    <row r="301" spans="1:14" x14ac:dyDescent="0.3">
      <c r="A301" s="1">
        <v>6</v>
      </c>
      <c r="B301" t="s">
        <v>619</v>
      </c>
      <c r="C301" t="s">
        <v>6260</v>
      </c>
      <c r="D301" t="s">
        <v>6261</v>
      </c>
      <c r="E301" t="s">
        <v>6262</v>
      </c>
      <c r="F301" t="s">
        <v>6263</v>
      </c>
      <c r="G301" t="s">
        <v>6264</v>
      </c>
      <c r="I301" t="str">
        <f t="shared" si="27"/>
        <v>N/A</v>
      </c>
      <c r="J301" t="str">
        <f t="shared" si="28"/>
        <v>(171.2M)</v>
      </c>
      <c r="K301" t="str">
        <f t="shared" si="29"/>
        <v>(80.78M)</v>
      </c>
      <c r="L301" t="str">
        <f t="shared" si="30"/>
        <v>(41.52M)</v>
      </c>
      <c r="M301" t="str">
        <f t="shared" si="31"/>
        <v>(185.66M)</v>
      </c>
      <c r="N301" t="str">
        <f t="shared" si="32"/>
        <v>(196.15M)</v>
      </c>
    </row>
    <row r="302" spans="1:14" x14ac:dyDescent="0.3">
      <c r="A302" s="1">
        <v>7</v>
      </c>
      <c r="B302" t="s">
        <v>621</v>
      </c>
      <c r="C302" t="s">
        <v>6265</v>
      </c>
      <c r="D302" t="s">
        <v>6266</v>
      </c>
      <c r="E302" t="s">
        <v>6267</v>
      </c>
      <c r="F302" t="s">
        <v>1651</v>
      </c>
      <c r="G302" t="s">
        <v>6268</v>
      </c>
      <c r="I302" t="str">
        <f t="shared" si="27"/>
        <v>N/A</v>
      </c>
      <c r="J302">
        <f t="shared" si="28"/>
        <v>182970000</v>
      </c>
      <c r="K302">
        <f t="shared" si="29"/>
        <v>120530000</v>
      </c>
      <c r="L302">
        <f t="shared" si="30"/>
        <v>62200000</v>
      </c>
      <c r="M302">
        <f t="shared" si="31"/>
        <v>69310000</v>
      </c>
      <c r="N302">
        <f t="shared" si="32"/>
        <v>123050000</v>
      </c>
    </row>
    <row r="303" spans="1:14" x14ac:dyDescent="0.3">
      <c r="A303" s="1">
        <v>8</v>
      </c>
      <c r="B303" t="s">
        <v>2279</v>
      </c>
      <c r="C303" t="s">
        <v>6269</v>
      </c>
      <c r="D303" t="s">
        <v>6270</v>
      </c>
      <c r="E303" t="s">
        <v>6271</v>
      </c>
      <c r="F303" t="s">
        <v>6272</v>
      </c>
      <c r="G303" t="s">
        <v>6273</v>
      </c>
      <c r="I303" t="str">
        <f t="shared" si="27"/>
        <v>N/A</v>
      </c>
      <c r="J303" t="str">
        <f t="shared" si="28"/>
        <v>(153.13M)</v>
      </c>
      <c r="K303" t="str">
        <f t="shared" si="29"/>
        <v>(107.24M)</v>
      </c>
      <c r="L303" t="str">
        <f t="shared" si="30"/>
        <v>(52.48M)</v>
      </c>
      <c r="M303" t="str">
        <f t="shared" si="31"/>
        <v>(117.98M)</v>
      </c>
      <c r="N303" t="str">
        <f t="shared" si="32"/>
        <v>(201.49M)</v>
      </c>
    </row>
    <row r="304" spans="1:14" x14ac:dyDescent="0.3">
      <c r="A304" s="1">
        <v>9</v>
      </c>
      <c r="B304" t="s">
        <v>2284</v>
      </c>
      <c r="C304" t="s">
        <v>6274</v>
      </c>
      <c r="D304" t="s">
        <v>5622</v>
      </c>
      <c r="E304" t="s">
        <v>6275</v>
      </c>
      <c r="F304" t="s">
        <v>6276</v>
      </c>
      <c r="G304" t="s">
        <v>6277</v>
      </c>
      <c r="I304" t="str">
        <f t="shared" si="27"/>
        <v>N/A</v>
      </c>
      <c r="J304">
        <f t="shared" si="28"/>
        <v>47660000</v>
      </c>
      <c r="K304">
        <f t="shared" si="29"/>
        <v>27830000</v>
      </c>
      <c r="L304">
        <f t="shared" si="30"/>
        <v>8320000</v>
      </c>
      <c r="M304">
        <f t="shared" si="31"/>
        <v>18670000</v>
      </c>
      <c r="N304">
        <f t="shared" si="32"/>
        <v>16570000</v>
      </c>
    </row>
    <row r="305" spans="1:14" x14ac:dyDescent="0.3">
      <c r="A305" s="1">
        <v>10</v>
      </c>
      <c r="B305" t="s">
        <v>623</v>
      </c>
      <c r="C305" t="s">
        <v>264</v>
      </c>
      <c r="D305" t="s">
        <v>264</v>
      </c>
      <c r="E305" t="s">
        <v>264</v>
      </c>
      <c r="F305" t="s">
        <v>264</v>
      </c>
      <c r="G305" t="s">
        <v>264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624</v>
      </c>
      <c r="C306" t="s">
        <v>264</v>
      </c>
      <c r="D306" t="s">
        <v>264</v>
      </c>
      <c r="E306" t="s">
        <v>264</v>
      </c>
      <c r="F306" t="s">
        <v>6278</v>
      </c>
      <c r="G306" t="s">
        <v>264</v>
      </c>
      <c r="I306" t="str">
        <f t="shared" si="27"/>
        <v>N/A</v>
      </c>
      <c r="J306" t="str">
        <f t="shared" si="28"/>
        <v>N/A</v>
      </c>
      <c r="K306" t="str">
        <f t="shared" si="29"/>
        <v>N/A</v>
      </c>
      <c r="L306" t="str">
        <f t="shared" si="30"/>
        <v>N/A</v>
      </c>
      <c r="M306">
        <f t="shared" si="31"/>
        <v>15250000</v>
      </c>
      <c r="N306" t="str">
        <f t="shared" si="32"/>
        <v>N/A</v>
      </c>
    </row>
    <row r="307" spans="1:14" x14ac:dyDescent="0.3">
      <c r="A307" s="1">
        <v>12</v>
      </c>
      <c r="B307" t="s">
        <v>627</v>
      </c>
      <c r="C307" t="s">
        <v>6279</v>
      </c>
      <c r="D307" t="s">
        <v>6280</v>
      </c>
      <c r="E307" t="s">
        <v>2943</v>
      </c>
      <c r="F307" t="s">
        <v>6281</v>
      </c>
      <c r="G307" t="s">
        <v>6282</v>
      </c>
      <c r="I307" t="str">
        <f t="shared" si="27"/>
        <v>N/A</v>
      </c>
      <c r="J307" t="str">
        <f t="shared" si="28"/>
        <v>(80.94M)</v>
      </c>
      <c r="K307" t="str">
        <f t="shared" si="29"/>
        <v>(68.14M)</v>
      </c>
      <c r="L307" t="str">
        <f t="shared" si="30"/>
        <v>(25.16M)</v>
      </c>
      <c r="M307" t="str">
        <f t="shared" si="31"/>
        <v>(183.26M)</v>
      </c>
      <c r="N307" t="str">
        <f t="shared" si="32"/>
        <v>(262.7M)</v>
      </c>
    </row>
    <row r="308" spans="1:14" x14ac:dyDescent="0.3">
      <c r="A308" s="1">
        <v>13</v>
      </c>
      <c r="B308" t="s">
        <v>2292</v>
      </c>
      <c r="C308" t="s">
        <v>264</v>
      </c>
      <c r="D308" t="s">
        <v>6283</v>
      </c>
      <c r="E308" t="s">
        <v>6284</v>
      </c>
      <c r="F308" t="s">
        <v>6285</v>
      </c>
      <c r="G308" t="s">
        <v>6286</v>
      </c>
      <c r="I308" t="str">
        <f t="shared" si="27"/>
        <v>N/A</v>
      </c>
      <c r="J308" t="str">
        <f t="shared" si="28"/>
        <v>N/A</v>
      </c>
      <c r="K308">
        <f t="shared" si="29"/>
        <v>0.15820000000000001</v>
      </c>
      <c r="L308">
        <f t="shared" si="30"/>
        <v>0.63080000000000003</v>
      </c>
      <c r="M308">
        <f t="shared" si="31"/>
        <v>-6.2852999999999994</v>
      </c>
      <c r="N308">
        <f t="shared" si="32"/>
        <v>-0.4335</v>
      </c>
    </row>
    <row r="309" spans="1:14" x14ac:dyDescent="0.3">
      <c r="A309" s="1">
        <v>14</v>
      </c>
      <c r="B309" t="s">
        <v>2297</v>
      </c>
      <c r="C309" t="s">
        <v>6287</v>
      </c>
      <c r="D309" t="s">
        <v>6288</v>
      </c>
      <c r="E309" t="s">
        <v>6289</v>
      </c>
      <c r="F309" t="s">
        <v>6290</v>
      </c>
      <c r="G309" t="s">
        <v>6291</v>
      </c>
      <c r="I309" t="str">
        <f t="shared" si="27"/>
        <v>N/A</v>
      </c>
      <c r="J309">
        <f t="shared" si="28"/>
        <v>-0.72129999999999994</v>
      </c>
      <c r="K309">
        <f t="shared" si="29"/>
        <v>-0.49180000000000001</v>
      </c>
      <c r="L309">
        <f t="shared" si="30"/>
        <v>-0.19409999999999999</v>
      </c>
      <c r="M309">
        <f t="shared" si="31"/>
        <v>-1.4421999999999999</v>
      </c>
      <c r="N309">
        <f t="shared" si="32"/>
        <v>-1.9879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6292</v>
      </c>
      <c r="D312" t="s">
        <v>6293</v>
      </c>
      <c r="E312" t="s">
        <v>6294</v>
      </c>
      <c r="F312" t="s">
        <v>6295</v>
      </c>
      <c r="G312" t="s">
        <v>6296</v>
      </c>
      <c r="I312" t="str">
        <f t="shared" si="27"/>
        <v>pos_trend</v>
      </c>
      <c r="J312" t="str">
        <f t="shared" si="28"/>
        <v>(20.71M)</v>
      </c>
      <c r="K312" t="str">
        <f t="shared" si="29"/>
        <v>(22.88M)</v>
      </c>
      <c r="L312" t="str">
        <f t="shared" si="30"/>
        <v>(24.49M)</v>
      </c>
      <c r="M312" t="str">
        <f t="shared" si="31"/>
        <v>(25.3M)</v>
      </c>
      <c r="N312" t="str">
        <f t="shared" si="32"/>
        <v>(25.72M)</v>
      </c>
    </row>
    <row r="313" spans="1:14" x14ac:dyDescent="0.3">
      <c r="A313" s="1">
        <v>1</v>
      </c>
      <c r="B313" t="s">
        <v>639</v>
      </c>
      <c r="C313" t="s">
        <v>6292</v>
      </c>
      <c r="D313" t="s">
        <v>6293</v>
      </c>
      <c r="E313" t="s">
        <v>6294</v>
      </c>
      <c r="F313" t="s">
        <v>6295</v>
      </c>
      <c r="G313" t="s">
        <v>6296</v>
      </c>
      <c r="I313" t="str">
        <f t="shared" si="27"/>
        <v>pos_trend</v>
      </c>
      <c r="J313" t="str">
        <f t="shared" si="28"/>
        <v>(20.71M)</v>
      </c>
      <c r="K313" t="str">
        <f t="shared" si="29"/>
        <v>(22.88M)</v>
      </c>
      <c r="L313" t="str">
        <f t="shared" si="30"/>
        <v>(24.49M)</v>
      </c>
      <c r="M313" t="str">
        <f t="shared" si="31"/>
        <v>(25.3M)</v>
      </c>
      <c r="N313" t="str">
        <f t="shared" si="32"/>
        <v>(25.72M)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6297</v>
      </c>
      <c r="E315" t="s">
        <v>6298</v>
      </c>
      <c r="F315" t="s">
        <v>6299</v>
      </c>
      <c r="G315" t="s">
        <v>6300</v>
      </c>
      <c r="I315" t="str">
        <f t="shared" si="27"/>
        <v>N/A</v>
      </c>
      <c r="J315" t="str">
        <f t="shared" si="28"/>
        <v>N/A</v>
      </c>
      <c r="K315">
        <f t="shared" si="29"/>
        <v>-0.10470000000000002</v>
      </c>
      <c r="L315">
        <f t="shared" si="30"/>
        <v>-7.0300000000000001E-2</v>
      </c>
      <c r="M315">
        <f t="shared" si="31"/>
        <v>-3.3399999999999999E-2</v>
      </c>
      <c r="N315">
        <f t="shared" si="32"/>
        <v>-1.6399999999999998E-2</v>
      </c>
    </row>
    <row r="316" spans="1:14" x14ac:dyDescent="0.3">
      <c r="A316" s="1">
        <v>4</v>
      </c>
      <c r="B316" t="s">
        <v>2311</v>
      </c>
      <c r="C316" t="s">
        <v>264</v>
      </c>
      <c r="D316" t="s">
        <v>5507</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6030000</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6301</v>
      </c>
      <c r="D317" t="s">
        <v>264</v>
      </c>
      <c r="E317" t="s">
        <v>6302</v>
      </c>
      <c r="F317" t="s">
        <v>6303</v>
      </c>
      <c r="G317" t="s">
        <v>6304</v>
      </c>
      <c r="I317" t="str">
        <f t="shared" si="33"/>
        <v>N/A</v>
      </c>
      <c r="J317">
        <f t="shared" si="34"/>
        <v>65530000</v>
      </c>
      <c r="K317" t="str">
        <f t="shared" si="35"/>
        <v>N/A</v>
      </c>
      <c r="L317">
        <f t="shared" si="36"/>
        <v>88440000</v>
      </c>
      <c r="M317">
        <f t="shared" si="37"/>
        <v>70770000</v>
      </c>
      <c r="N317">
        <f t="shared" si="38"/>
        <v>148270000</v>
      </c>
    </row>
    <row r="318" spans="1:14" x14ac:dyDescent="0.3">
      <c r="A318" s="1">
        <v>6</v>
      </c>
      <c r="B318" t="s">
        <v>645</v>
      </c>
      <c r="C318" t="s">
        <v>6305</v>
      </c>
      <c r="D318" t="s">
        <v>6306</v>
      </c>
      <c r="E318" t="s">
        <v>6307</v>
      </c>
      <c r="F318" t="s">
        <v>6308</v>
      </c>
      <c r="G318" t="s">
        <v>6309</v>
      </c>
      <c r="I318" t="str">
        <f t="shared" si="33"/>
        <v>N/A</v>
      </c>
      <c r="J318" t="str">
        <f t="shared" si="34"/>
        <v>(7.37M)</v>
      </c>
      <c r="K318">
        <f t="shared" si="35"/>
        <v>3430000</v>
      </c>
      <c r="L318" t="str">
        <f t="shared" si="36"/>
        <v>(27.38M)</v>
      </c>
      <c r="M318" t="str">
        <f t="shared" si="37"/>
        <v>(2.18M)</v>
      </c>
      <c r="N318" t="str">
        <f t="shared" si="38"/>
        <v>(2M)</v>
      </c>
    </row>
    <row r="319" spans="1:14" x14ac:dyDescent="0.3">
      <c r="A319" s="1">
        <v>7</v>
      </c>
      <c r="B319" t="s">
        <v>651</v>
      </c>
      <c r="C319" t="s">
        <v>6310</v>
      </c>
      <c r="D319" t="s">
        <v>264</v>
      </c>
      <c r="E319" t="s">
        <v>6311</v>
      </c>
      <c r="F319" t="s">
        <v>6312</v>
      </c>
      <c r="G319" t="s">
        <v>6313</v>
      </c>
      <c r="I319" t="str">
        <f t="shared" si="33"/>
        <v>N/A</v>
      </c>
      <c r="J319" t="str">
        <f t="shared" si="34"/>
        <v>(7.92M)</v>
      </c>
      <c r="K319" t="str">
        <f t="shared" si="35"/>
        <v>N/A</v>
      </c>
      <c r="L319" t="str">
        <f t="shared" si="36"/>
        <v>(27.96M)</v>
      </c>
      <c r="M319" t="str">
        <f t="shared" si="37"/>
        <v>(7.06M)</v>
      </c>
      <c r="N319" t="str">
        <f t="shared" si="38"/>
        <v>(10.02M)</v>
      </c>
    </row>
    <row r="320" spans="1:14" x14ac:dyDescent="0.3">
      <c r="A320" s="1">
        <v>8</v>
      </c>
      <c r="B320" t="s">
        <v>653</v>
      </c>
      <c r="C320" t="s">
        <v>6314</v>
      </c>
      <c r="D320" t="s">
        <v>6306</v>
      </c>
      <c r="E320" t="s">
        <v>6315</v>
      </c>
      <c r="F320" t="s">
        <v>5569</v>
      </c>
      <c r="G320" t="s">
        <v>2566</v>
      </c>
      <c r="I320" t="str">
        <f t="shared" si="33"/>
        <v>N/A</v>
      </c>
      <c r="J320" t="str">
        <f t="shared" si="34"/>
        <v>544000</v>
      </c>
      <c r="K320">
        <f t="shared" si="35"/>
        <v>3430000</v>
      </c>
      <c r="L320" t="str">
        <f t="shared" si="36"/>
        <v>580000</v>
      </c>
      <c r="M320">
        <f t="shared" si="37"/>
        <v>4880000</v>
      </c>
      <c r="N320">
        <f t="shared" si="38"/>
        <v>8020000</v>
      </c>
    </row>
    <row r="321" spans="1:14" x14ac:dyDescent="0.3">
      <c r="A321" s="1">
        <v>9</v>
      </c>
      <c r="B321" t="s">
        <v>655</v>
      </c>
      <c r="C321" t="s">
        <v>264</v>
      </c>
      <c r="D321" t="s">
        <v>264</v>
      </c>
      <c r="E321" t="s">
        <v>264</v>
      </c>
      <c r="F321" t="s">
        <v>264</v>
      </c>
      <c r="G321" t="s">
        <v>3152</v>
      </c>
      <c r="I321" t="str">
        <f t="shared" si="33"/>
        <v>N/A</v>
      </c>
      <c r="J321" t="str">
        <f t="shared" si="34"/>
        <v>N/A</v>
      </c>
      <c r="K321" t="str">
        <f t="shared" si="35"/>
        <v>N/A</v>
      </c>
      <c r="L321" t="str">
        <f t="shared" si="36"/>
        <v>N/A</v>
      </c>
      <c r="M321" t="str">
        <f t="shared" si="37"/>
        <v>N/A</v>
      </c>
      <c r="N321">
        <f t="shared" si="38"/>
        <v>6860000</v>
      </c>
    </row>
    <row r="322" spans="1:14" x14ac:dyDescent="0.3">
      <c r="A322" s="1">
        <v>10</v>
      </c>
      <c r="B322" t="s">
        <v>657</v>
      </c>
      <c r="C322" t="s">
        <v>6316</v>
      </c>
      <c r="D322" t="s">
        <v>6317</v>
      </c>
      <c r="E322" t="s">
        <v>6318</v>
      </c>
      <c r="F322" t="s">
        <v>6319</v>
      </c>
      <c r="G322" t="s">
        <v>6320</v>
      </c>
      <c r="I322" t="str">
        <f t="shared" si="33"/>
        <v>N/A</v>
      </c>
      <c r="J322" t="str">
        <f t="shared" si="34"/>
        <v>(74.4M)</v>
      </c>
      <c r="K322">
        <f t="shared" si="35"/>
        <v>23150000</v>
      </c>
      <c r="L322" t="str">
        <f t="shared" si="36"/>
        <v>(2.87M)</v>
      </c>
      <c r="M322">
        <f t="shared" si="37"/>
        <v>14780000</v>
      </c>
      <c r="N322">
        <f t="shared" si="38"/>
        <v>93440000</v>
      </c>
    </row>
    <row r="323" spans="1:14" x14ac:dyDescent="0.3">
      <c r="A323" s="1">
        <v>11</v>
      </c>
      <c r="B323" t="s">
        <v>663</v>
      </c>
      <c r="C323" t="s">
        <v>6316</v>
      </c>
      <c r="D323" t="s">
        <v>6317</v>
      </c>
      <c r="E323" t="s">
        <v>6318</v>
      </c>
      <c r="F323" t="s">
        <v>6319</v>
      </c>
      <c r="G323" t="s">
        <v>6320</v>
      </c>
      <c r="I323" t="str">
        <f t="shared" si="33"/>
        <v>N/A</v>
      </c>
      <c r="J323" t="str">
        <f t="shared" si="34"/>
        <v>(74.4M)</v>
      </c>
      <c r="K323">
        <f t="shared" si="35"/>
        <v>23150000</v>
      </c>
      <c r="L323" t="str">
        <f t="shared" si="36"/>
        <v>(2.87M)</v>
      </c>
      <c r="M323">
        <f t="shared" si="37"/>
        <v>14780000</v>
      </c>
      <c r="N323">
        <f t="shared" si="38"/>
        <v>93440000</v>
      </c>
    </row>
    <row r="324" spans="1:14" x14ac:dyDescent="0.3">
      <c r="A324" s="1">
        <v>12</v>
      </c>
      <c r="B324" t="s">
        <v>664</v>
      </c>
      <c r="C324" t="s">
        <v>264</v>
      </c>
      <c r="D324" t="s">
        <v>264</v>
      </c>
      <c r="E324" t="s">
        <v>264</v>
      </c>
      <c r="F324" t="s">
        <v>264</v>
      </c>
      <c r="G324" t="s">
        <v>264</v>
      </c>
      <c r="I324" t="str">
        <f t="shared" si="33"/>
        <v>N/A</v>
      </c>
      <c r="J324" t="str">
        <f t="shared" si="34"/>
        <v>N/A</v>
      </c>
      <c r="K324" t="str">
        <f t="shared" si="35"/>
        <v>N/A</v>
      </c>
      <c r="L324" t="str">
        <f t="shared" si="36"/>
        <v>N/A</v>
      </c>
      <c r="M324" t="str">
        <f t="shared" si="37"/>
        <v>N/A</v>
      </c>
      <c r="N324" t="str">
        <f t="shared" si="38"/>
        <v>N/A</v>
      </c>
    </row>
    <row r="325" spans="1:14" x14ac:dyDescent="0.3">
      <c r="A325" s="1">
        <v>13</v>
      </c>
      <c r="B325" t="s">
        <v>665</v>
      </c>
      <c r="C325" t="s">
        <v>264</v>
      </c>
      <c r="D325" t="s">
        <v>264</v>
      </c>
      <c r="E325" t="s">
        <v>264</v>
      </c>
      <c r="F325" t="s">
        <v>264</v>
      </c>
      <c r="G325" t="s">
        <v>264</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671</v>
      </c>
      <c r="C326" t="s">
        <v>264</v>
      </c>
      <c r="D326" t="s">
        <v>264</v>
      </c>
      <c r="E326" t="s">
        <v>264</v>
      </c>
      <c r="F326" t="s">
        <v>264</v>
      </c>
      <c r="G326" t="s">
        <v>264</v>
      </c>
      <c r="I326" t="str">
        <f t="shared" si="33"/>
        <v>N/A</v>
      </c>
      <c r="J326" t="str">
        <f t="shared" si="34"/>
        <v>N/A</v>
      </c>
      <c r="K326" t="str">
        <f t="shared" si="35"/>
        <v>N/A</v>
      </c>
      <c r="L326" t="str">
        <f t="shared" si="36"/>
        <v>N/A</v>
      </c>
      <c r="M326" t="str">
        <f t="shared" si="37"/>
        <v>N/A</v>
      </c>
      <c r="N326" t="str">
        <f t="shared" si="38"/>
        <v>N/A</v>
      </c>
    </row>
    <row r="327" spans="1:14" x14ac:dyDescent="0.3">
      <c r="A327" s="1">
        <v>15</v>
      </c>
      <c r="B327" t="s">
        <v>677</v>
      </c>
      <c r="C327" t="s">
        <v>264</v>
      </c>
      <c r="D327" t="s">
        <v>264</v>
      </c>
      <c r="E327" t="s">
        <v>264</v>
      </c>
      <c r="F327" t="s">
        <v>264</v>
      </c>
      <c r="G327" t="s">
        <v>264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3491</v>
      </c>
      <c r="D330" t="s">
        <v>3459</v>
      </c>
      <c r="E330" t="s">
        <v>6321</v>
      </c>
      <c r="F330" t="s">
        <v>6322</v>
      </c>
      <c r="G330" t="s">
        <v>6323</v>
      </c>
      <c r="I330" t="str">
        <f t="shared" si="33"/>
        <v>N/A</v>
      </c>
      <c r="J330" t="str">
        <f t="shared" si="34"/>
        <v>(36.95M)</v>
      </c>
      <c r="K330" t="str">
        <f t="shared" si="35"/>
        <v>(2.33M)</v>
      </c>
      <c r="L330">
        <f t="shared" si="36"/>
        <v>33710000</v>
      </c>
      <c r="M330">
        <f t="shared" si="37"/>
        <v>58070000</v>
      </c>
      <c r="N330">
        <f t="shared" si="38"/>
        <v>213990000</v>
      </c>
    </row>
    <row r="331" spans="1:14" x14ac:dyDescent="0.3">
      <c r="A331" s="1">
        <v>19</v>
      </c>
      <c r="B331" t="s">
        <v>689</v>
      </c>
      <c r="C331" t="s">
        <v>264</v>
      </c>
      <c r="D331" t="s">
        <v>6324</v>
      </c>
      <c r="E331" t="s">
        <v>6325</v>
      </c>
      <c r="F331" t="s">
        <v>6326</v>
      </c>
      <c r="G331" t="s">
        <v>6327</v>
      </c>
      <c r="I331" t="str">
        <f t="shared" si="33"/>
        <v>N/A</v>
      </c>
      <c r="J331" t="str">
        <f t="shared" si="34"/>
        <v>N/A</v>
      </c>
      <c r="K331">
        <f t="shared" si="35"/>
        <v>0.93709999999999993</v>
      </c>
      <c r="L331">
        <f t="shared" si="36"/>
        <v>15.4985</v>
      </c>
      <c r="M331">
        <f t="shared" si="37"/>
        <v>0.72270000000000001</v>
      </c>
      <c r="N331">
        <f t="shared" si="38"/>
        <v>2.6850000000000001</v>
      </c>
    </row>
    <row r="332" spans="1:14" x14ac:dyDescent="0.3">
      <c r="A332" s="1">
        <v>20</v>
      </c>
      <c r="B332" t="s">
        <v>2337</v>
      </c>
      <c r="C332" t="s">
        <v>6328</v>
      </c>
      <c r="D332" t="s">
        <v>6329</v>
      </c>
      <c r="E332" t="s">
        <v>6330</v>
      </c>
      <c r="F332" t="s">
        <v>6331</v>
      </c>
      <c r="G332" t="s">
        <v>6332</v>
      </c>
      <c r="I332" t="str">
        <f t="shared" si="33"/>
        <v>pos_trend</v>
      </c>
      <c r="J332">
        <f t="shared" si="34"/>
        <v>-0.32929999999999998</v>
      </c>
      <c r="K332">
        <f t="shared" si="35"/>
        <v>-1.6799999999999999E-2</v>
      </c>
      <c r="L332">
        <f t="shared" si="36"/>
        <v>0.26019999999999999</v>
      </c>
      <c r="M332">
        <f t="shared" si="37"/>
        <v>0.45700000000000002</v>
      </c>
      <c r="N332">
        <f t="shared" si="38"/>
        <v>1.6193000000000002</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696</v>
      </c>
      <c r="E334" t="s">
        <v>264</v>
      </c>
      <c r="F334" t="s">
        <v>696</v>
      </c>
      <c r="G334" t="s">
        <v>696</v>
      </c>
      <c r="I334" t="str">
        <f t="shared" si="33"/>
        <v>N/A</v>
      </c>
      <c r="J334" t="str">
        <f t="shared" si="34"/>
        <v>0</v>
      </c>
      <c r="K334" t="str">
        <f t="shared" si="35"/>
        <v>0</v>
      </c>
      <c r="L334" t="str">
        <f t="shared" si="36"/>
        <v>N/A</v>
      </c>
      <c r="M334" t="str">
        <f t="shared" si="37"/>
        <v>0</v>
      </c>
      <c r="N334" t="str">
        <f t="shared" si="38"/>
        <v>0</v>
      </c>
    </row>
    <row r="335" spans="1:14" x14ac:dyDescent="0.3">
      <c r="A335" s="1">
        <v>23</v>
      </c>
      <c r="B335" t="s">
        <v>697</v>
      </c>
      <c r="C335" t="s">
        <v>6333</v>
      </c>
      <c r="D335" t="s">
        <v>6334</v>
      </c>
      <c r="E335" t="s">
        <v>6335</v>
      </c>
      <c r="F335" t="s">
        <v>6336</v>
      </c>
      <c r="G335" t="s">
        <v>6337</v>
      </c>
      <c r="I335" t="str">
        <f t="shared" si="33"/>
        <v>N/A</v>
      </c>
      <c r="J335" t="str">
        <f t="shared" si="34"/>
        <v>(61.41M)</v>
      </c>
      <c r="K335" t="str">
        <f t="shared" si="35"/>
        <v>882000</v>
      </c>
      <c r="L335">
        <f t="shared" si="36"/>
        <v>62350000</v>
      </c>
      <c r="M335" t="str">
        <f t="shared" si="37"/>
        <v>(78.12M)</v>
      </c>
      <c r="N335">
        <f t="shared" si="38"/>
        <v>18030000</v>
      </c>
    </row>
    <row r="336" spans="1:14" x14ac:dyDescent="0.3">
      <c r="A336" s="1">
        <v>24</v>
      </c>
      <c r="B336" t="s">
        <v>703</v>
      </c>
      <c r="C336" t="s">
        <v>6338</v>
      </c>
      <c r="D336" t="s">
        <v>6339</v>
      </c>
      <c r="E336" t="s">
        <v>6340</v>
      </c>
      <c r="F336" t="s">
        <v>6341</v>
      </c>
      <c r="G336" t="s">
        <v>6342</v>
      </c>
      <c r="I336" t="str">
        <f t="shared" si="33"/>
        <v>N/A</v>
      </c>
      <c r="J336">
        <f t="shared" si="34"/>
        <v>48970000</v>
      </c>
      <c r="K336">
        <f t="shared" si="35"/>
        <v>64720000</v>
      </c>
      <c r="L336">
        <f t="shared" si="36"/>
        <v>52120000</v>
      </c>
      <c r="M336">
        <f t="shared" si="37"/>
        <v>44060000</v>
      </c>
      <c r="N336">
        <f t="shared" si="38"/>
        <v>61220000</v>
      </c>
    </row>
    <row r="337" spans="1:14" x14ac:dyDescent="0.3">
      <c r="A337" s="1">
        <v>25</v>
      </c>
      <c r="B337" t="s">
        <v>709</v>
      </c>
      <c r="C337" t="s">
        <v>264</v>
      </c>
      <c r="D337" t="s">
        <v>6343</v>
      </c>
      <c r="E337" t="s">
        <v>6344</v>
      </c>
      <c r="F337" t="s">
        <v>6345</v>
      </c>
      <c r="G337" t="s">
        <v>6346</v>
      </c>
      <c r="I337" t="str">
        <f t="shared" si="33"/>
        <v>N/A</v>
      </c>
      <c r="J337" t="str">
        <f t="shared" si="34"/>
        <v>N/A</v>
      </c>
      <c r="K337">
        <f t="shared" si="35"/>
        <v>0.32150000000000001</v>
      </c>
      <c r="L337">
        <f t="shared" si="36"/>
        <v>-0.19460000000000002</v>
      </c>
      <c r="M337">
        <f t="shared" si="37"/>
        <v>-0.1547</v>
      </c>
      <c r="N337">
        <f t="shared" si="38"/>
        <v>0.38950000000000001</v>
      </c>
    </row>
    <row r="338" spans="1:14" x14ac:dyDescent="0.3">
      <c r="A338" s="1">
        <v>26</v>
      </c>
      <c r="B338" t="s">
        <v>714</v>
      </c>
      <c r="C338" t="s">
        <v>264</v>
      </c>
      <c r="D338" t="s">
        <v>264</v>
      </c>
      <c r="E338" t="s">
        <v>264</v>
      </c>
      <c r="F338" t="s">
        <v>264</v>
      </c>
      <c r="G338" t="s">
        <v>6347</v>
      </c>
      <c r="I338" t="str">
        <f t="shared" si="33"/>
        <v>N/A</v>
      </c>
      <c r="J338" t="str">
        <f t="shared" si="34"/>
        <v>N/A</v>
      </c>
      <c r="K338" t="str">
        <f t="shared" si="35"/>
        <v>N/A</v>
      </c>
      <c r="L338" t="str">
        <f t="shared" si="36"/>
        <v>N/A</v>
      </c>
      <c r="M338" t="str">
        <f t="shared" si="37"/>
        <v>N/A</v>
      </c>
      <c r="N338">
        <f t="shared" si="38"/>
        <v>3.5200000000000002E-2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6348</v>
      </c>
      <c r="C340" t="s">
        <v>6349</v>
      </c>
      <c r="I340" t="str">
        <f t="shared" si="33"/>
        <v>N/A</v>
      </c>
      <c r="J340" t="str">
        <f t="shared" si="34"/>
        <v>CVB Financial</v>
      </c>
      <c r="K340">
        <f t="shared" si="35"/>
        <v>0</v>
      </c>
      <c r="L340">
        <f t="shared" si="36"/>
        <v>0</v>
      </c>
      <c r="M340">
        <f t="shared" si="37"/>
        <v>0</v>
      </c>
      <c r="N340">
        <f t="shared" si="38"/>
        <v>0</v>
      </c>
    </row>
    <row r="341" spans="1:14" x14ac:dyDescent="0.3">
      <c r="A341" s="1">
        <v>1</v>
      </c>
      <c r="B341" t="s">
        <v>6350</v>
      </c>
      <c r="C341" t="s">
        <v>6351</v>
      </c>
      <c r="I341" t="str">
        <f t="shared" si="33"/>
        <v>N/A</v>
      </c>
      <c r="J341" t="str">
        <f t="shared" si="34"/>
        <v>East West Bancorp</v>
      </c>
      <c r="K341">
        <f t="shared" si="35"/>
        <v>0</v>
      </c>
      <c r="L341">
        <f t="shared" si="36"/>
        <v>0</v>
      </c>
      <c r="M341">
        <f t="shared" si="37"/>
        <v>0</v>
      </c>
      <c r="N341">
        <f t="shared" si="38"/>
        <v>0</v>
      </c>
    </row>
    <row r="342" spans="1:14" x14ac:dyDescent="0.3">
      <c r="A342" s="1">
        <v>2</v>
      </c>
      <c r="B342" t="s">
        <v>6352</v>
      </c>
      <c r="C342" t="s">
        <v>6353</v>
      </c>
      <c r="I342" t="str">
        <f t="shared" si="33"/>
        <v>N/A</v>
      </c>
      <c r="J342" t="str">
        <f t="shared" si="34"/>
        <v>First Horizon National</v>
      </c>
      <c r="K342">
        <f t="shared" si="35"/>
        <v>0</v>
      </c>
      <c r="L342">
        <f t="shared" si="36"/>
        <v>0</v>
      </c>
      <c r="M342">
        <f t="shared" si="37"/>
        <v>0</v>
      </c>
      <c r="N342">
        <f t="shared" si="38"/>
        <v>0</v>
      </c>
    </row>
    <row r="343" spans="1:14" x14ac:dyDescent="0.3">
      <c r="A343" s="1">
        <v>3</v>
      </c>
      <c r="B343" t="s">
        <v>6354</v>
      </c>
      <c r="C343" t="s">
        <v>6355</v>
      </c>
      <c r="I343" t="str">
        <f t="shared" si="33"/>
        <v>N/A</v>
      </c>
      <c r="J343" t="str">
        <f t="shared" si="34"/>
        <v>First Midwest Bancorp</v>
      </c>
      <c r="K343">
        <f t="shared" si="35"/>
        <v>0</v>
      </c>
      <c r="L343">
        <f t="shared" si="36"/>
        <v>0</v>
      </c>
      <c r="M343">
        <f t="shared" si="37"/>
        <v>0</v>
      </c>
      <c r="N343">
        <f t="shared" si="38"/>
        <v>0</v>
      </c>
    </row>
    <row r="344" spans="1:14" x14ac:dyDescent="0.3">
      <c r="A344" s="1">
        <v>4</v>
      </c>
      <c r="B344" t="s">
        <v>6356</v>
      </c>
      <c r="C344" t="s">
        <v>6357</v>
      </c>
      <c r="I344" t="str">
        <f t="shared" si="33"/>
        <v>N/A</v>
      </c>
      <c r="J344" t="str">
        <f t="shared" si="34"/>
        <v>Banc of California</v>
      </c>
      <c r="K344">
        <f t="shared" si="35"/>
        <v>0</v>
      </c>
      <c r="L344">
        <f t="shared" si="36"/>
        <v>0</v>
      </c>
      <c r="M344">
        <f t="shared" si="37"/>
        <v>0</v>
      </c>
      <c r="N344">
        <f t="shared" si="38"/>
        <v>0</v>
      </c>
    </row>
    <row r="345" spans="1:14" x14ac:dyDescent="0.3">
      <c r="A345" s="1">
        <v>5</v>
      </c>
      <c r="B345" t="s">
        <v>6358</v>
      </c>
      <c r="C345" t="s">
        <v>6359</v>
      </c>
      <c r="I345" t="str">
        <f t="shared" si="33"/>
        <v>N/A</v>
      </c>
      <c r="J345" t="str">
        <f t="shared" si="34"/>
        <v>First Merchants</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5224</v>
      </c>
      <c r="I348" t="str">
        <f t="shared" si="33"/>
        <v>N/A</v>
      </c>
      <c r="J348">
        <f t="shared" si="34"/>
        <v>2370000000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6360</v>
      </c>
      <c r="I350" t="str">
        <f t="shared" si="33"/>
        <v>N/A</v>
      </c>
      <c r="J350" t="str">
        <f t="shared" si="34"/>
        <v>21.97</v>
      </c>
      <c r="K350">
        <f t="shared" si="35"/>
        <v>0</v>
      </c>
      <c r="L350">
        <f t="shared" si="36"/>
        <v>0</v>
      </c>
      <c r="M350">
        <f t="shared" si="37"/>
        <v>0</v>
      </c>
      <c r="N350">
        <f t="shared" si="38"/>
        <v>0</v>
      </c>
    </row>
    <row r="351" spans="1:14" x14ac:dyDescent="0.3">
      <c r="A351" s="1">
        <v>3</v>
      </c>
      <c r="B351" t="s">
        <v>128</v>
      </c>
      <c r="C351" t="s">
        <v>6361</v>
      </c>
      <c r="I351" t="str">
        <f t="shared" si="33"/>
        <v>N/A</v>
      </c>
      <c r="J351" t="str">
        <f t="shared" si="34"/>
        <v>18.72</v>
      </c>
      <c r="K351">
        <f t="shared" si="35"/>
        <v>0</v>
      </c>
      <c r="L351">
        <f t="shared" si="36"/>
        <v>0</v>
      </c>
      <c r="M351">
        <f t="shared" si="37"/>
        <v>0</v>
      </c>
      <c r="N351">
        <f t="shared" si="38"/>
        <v>0</v>
      </c>
    </row>
    <row r="352" spans="1:14" x14ac:dyDescent="0.3">
      <c r="A352" s="1">
        <v>4</v>
      </c>
      <c r="B352" t="s">
        <v>130</v>
      </c>
      <c r="C352" t="s">
        <v>6362</v>
      </c>
      <c r="I352" t="str">
        <f t="shared" si="33"/>
        <v>N/A</v>
      </c>
      <c r="J352" t="str">
        <f t="shared" si="34"/>
        <v>2.05</v>
      </c>
      <c r="K352">
        <f t="shared" si="35"/>
        <v>0</v>
      </c>
      <c r="L352">
        <f t="shared" si="36"/>
        <v>0</v>
      </c>
      <c r="M352">
        <f t="shared" si="37"/>
        <v>0</v>
      </c>
      <c r="N352">
        <f t="shared" si="38"/>
        <v>0</v>
      </c>
    </row>
    <row r="353" spans="1:14" x14ac:dyDescent="0.3">
      <c r="A353" s="1">
        <v>5</v>
      </c>
      <c r="B353" t="s">
        <v>132</v>
      </c>
      <c r="C353" t="s">
        <v>6363</v>
      </c>
      <c r="I353" t="str">
        <f t="shared" si="33"/>
        <v>N/A</v>
      </c>
      <c r="J353" t="str">
        <f t="shared" si="34"/>
        <v>7.74</v>
      </c>
      <c r="K353">
        <f t="shared" si="35"/>
        <v>0</v>
      </c>
      <c r="L353">
        <f t="shared" si="36"/>
        <v>0</v>
      </c>
      <c r="M353">
        <f t="shared" si="37"/>
        <v>0</v>
      </c>
      <c r="N353">
        <f t="shared" si="38"/>
        <v>0</v>
      </c>
    </row>
    <row r="354" spans="1:14" x14ac:dyDescent="0.3">
      <c r="A354" s="1">
        <v>6</v>
      </c>
      <c r="B354" t="s">
        <v>134</v>
      </c>
      <c r="C354" t="s">
        <v>3030</v>
      </c>
      <c r="I354" t="str">
        <f t="shared" si="33"/>
        <v>N/A</v>
      </c>
      <c r="J354" t="str">
        <f t="shared" si="34"/>
        <v>2.27</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6364</v>
      </c>
      <c r="I359" t="str">
        <f t="shared" si="33"/>
        <v>N/A</v>
      </c>
      <c r="J359">
        <f t="shared" si="34"/>
        <v>8260000000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6365</v>
      </c>
      <c r="I361" t="str">
        <f t="shared" si="33"/>
        <v>N/A</v>
      </c>
      <c r="J361" t="str">
        <f t="shared" si="34"/>
        <v>16.86</v>
      </c>
      <c r="K361">
        <f t="shared" si="35"/>
        <v>0</v>
      </c>
      <c r="L361">
        <f t="shared" si="36"/>
        <v>0</v>
      </c>
      <c r="M361">
        <f t="shared" si="37"/>
        <v>0</v>
      </c>
      <c r="N361">
        <f t="shared" si="38"/>
        <v>0</v>
      </c>
    </row>
    <row r="362" spans="1:14" x14ac:dyDescent="0.3">
      <c r="A362" s="1">
        <v>3</v>
      </c>
      <c r="B362" t="s">
        <v>128</v>
      </c>
      <c r="C362" t="s">
        <v>6366</v>
      </c>
      <c r="I362" t="str">
        <f t="shared" si="33"/>
        <v>N/A</v>
      </c>
      <c r="J362" t="str">
        <f t="shared" si="34"/>
        <v>15.04</v>
      </c>
      <c r="K362">
        <f t="shared" si="35"/>
        <v>0</v>
      </c>
      <c r="L362">
        <f t="shared" si="36"/>
        <v>0</v>
      </c>
      <c r="M362">
        <f t="shared" si="37"/>
        <v>0</v>
      </c>
      <c r="N362">
        <f t="shared" si="38"/>
        <v>0</v>
      </c>
    </row>
    <row r="363" spans="1:14" x14ac:dyDescent="0.3">
      <c r="A363" s="1">
        <v>4</v>
      </c>
      <c r="B363" t="s">
        <v>130</v>
      </c>
      <c r="C363" t="s">
        <v>742</v>
      </c>
      <c r="I363" t="str">
        <f t="shared" si="33"/>
        <v>N/A</v>
      </c>
      <c r="J363" t="str">
        <f t="shared" si="34"/>
        <v>1.51</v>
      </c>
      <c r="K363">
        <f t="shared" si="35"/>
        <v>0</v>
      </c>
      <c r="L363">
        <f t="shared" si="36"/>
        <v>0</v>
      </c>
      <c r="M363">
        <f t="shared" si="37"/>
        <v>0</v>
      </c>
      <c r="N363">
        <f t="shared" si="38"/>
        <v>0</v>
      </c>
    </row>
    <row r="364" spans="1:14" x14ac:dyDescent="0.3">
      <c r="A364" s="1">
        <v>5</v>
      </c>
      <c r="B364" t="s">
        <v>132</v>
      </c>
      <c r="C364" t="s">
        <v>6367</v>
      </c>
      <c r="I364" t="str">
        <f t="shared" si="33"/>
        <v>N/A</v>
      </c>
      <c r="J364" t="str">
        <f t="shared" si="34"/>
        <v>7.36</v>
      </c>
      <c r="K364">
        <f t="shared" si="35"/>
        <v>0</v>
      </c>
      <c r="L364">
        <f t="shared" si="36"/>
        <v>0</v>
      </c>
      <c r="M364">
        <f t="shared" si="37"/>
        <v>0</v>
      </c>
      <c r="N364">
        <f t="shared" si="38"/>
        <v>0</v>
      </c>
    </row>
    <row r="365" spans="1:14" x14ac:dyDescent="0.3">
      <c r="A365" s="1">
        <v>6</v>
      </c>
      <c r="B365" t="s">
        <v>134</v>
      </c>
      <c r="C365" t="s">
        <v>6368</v>
      </c>
      <c r="I365" t="str">
        <f t="shared" si="33"/>
        <v>N/A</v>
      </c>
      <c r="J365" t="str">
        <f t="shared" si="34"/>
        <v>2.32</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1579</v>
      </c>
      <c r="I370" t="str">
        <f t="shared" si="33"/>
        <v>N/A</v>
      </c>
      <c r="J370">
        <f t="shared" si="34"/>
        <v>4120000000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6369</v>
      </c>
      <c r="I372" t="str">
        <f t="shared" si="33"/>
        <v>N/A</v>
      </c>
      <c r="J372" t="str">
        <f t="shared" si="34"/>
        <v>18.15</v>
      </c>
      <c r="K372">
        <f t="shared" si="35"/>
        <v>0</v>
      </c>
      <c r="L372">
        <f t="shared" si="36"/>
        <v>0</v>
      </c>
      <c r="M372">
        <f t="shared" si="37"/>
        <v>0</v>
      </c>
      <c r="N372">
        <f t="shared" si="38"/>
        <v>0</v>
      </c>
    </row>
    <row r="373" spans="1:14" x14ac:dyDescent="0.3">
      <c r="A373" s="1">
        <v>3</v>
      </c>
      <c r="B373" t="s">
        <v>128</v>
      </c>
      <c r="C373" t="s">
        <v>6370</v>
      </c>
      <c r="I373" t="str">
        <f t="shared" si="33"/>
        <v>N/A</v>
      </c>
      <c r="J373" t="str">
        <f t="shared" si="34"/>
        <v>13.44</v>
      </c>
      <c r="K373">
        <f t="shared" si="35"/>
        <v>0</v>
      </c>
      <c r="L373">
        <f t="shared" si="36"/>
        <v>0</v>
      </c>
      <c r="M373">
        <f t="shared" si="37"/>
        <v>0</v>
      </c>
      <c r="N373">
        <f t="shared" si="38"/>
        <v>0</v>
      </c>
    </row>
    <row r="374" spans="1:14" x14ac:dyDescent="0.3">
      <c r="A374" s="1">
        <v>4</v>
      </c>
      <c r="B374" t="s">
        <v>130</v>
      </c>
      <c r="C374" t="s">
        <v>2373</v>
      </c>
      <c r="I374" t="str">
        <f t="shared" si="33"/>
        <v>N/A</v>
      </c>
      <c r="J374" t="str">
        <f t="shared" si="34"/>
        <v>1.55</v>
      </c>
      <c r="K374">
        <f t="shared" si="35"/>
        <v>0</v>
      </c>
      <c r="L374">
        <f t="shared" si="36"/>
        <v>0</v>
      </c>
      <c r="M374">
        <f t="shared" si="37"/>
        <v>0</v>
      </c>
      <c r="N374">
        <f t="shared" si="38"/>
        <v>0</v>
      </c>
    </row>
    <row r="375" spans="1:14" x14ac:dyDescent="0.3">
      <c r="A375" s="1">
        <v>5</v>
      </c>
      <c r="B375" t="s">
        <v>132</v>
      </c>
      <c r="C375" t="s">
        <v>6371</v>
      </c>
      <c r="I375" t="str">
        <f t="shared" si="33"/>
        <v>N/A</v>
      </c>
      <c r="J375" t="str">
        <f t="shared" si="34"/>
        <v>3.21</v>
      </c>
      <c r="K375">
        <f t="shared" si="35"/>
        <v>0</v>
      </c>
      <c r="L375">
        <f t="shared" si="36"/>
        <v>0</v>
      </c>
      <c r="M375">
        <f t="shared" si="37"/>
        <v>0</v>
      </c>
      <c r="N375">
        <f t="shared" si="38"/>
        <v>0</v>
      </c>
    </row>
    <row r="376" spans="1:14" x14ac:dyDescent="0.3">
      <c r="A376" s="1">
        <v>6</v>
      </c>
      <c r="B376" t="s">
        <v>134</v>
      </c>
      <c r="C376" t="s">
        <v>6372</v>
      </c>
      <c r="I376" t="str">
        <f t="shared" si="33"/>
        <v>N/A</v>
      </c>
      <c r="J376" t="str">
        <f t="shared" si="34"/>
        <v>1.75</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5115</v>
      </c>
      <c r="I381" t="str">
        <f t="shared" si="39"/>
        <v>N/A</v>
      </c>
      <c r="J381">
        <f t="shared" si="40"/>
        <v>2590000000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6373</v>
      </c>
      <c r="I383" t="str">
        <f t="shared" si="39"/>
        <v>N/A</v>
      </c>
      <c r="J383" t="str">
        <f t="shared" si="40"/>
        <v>20.46</v>
      </c>
      <c r="K383">
        <f t="shared" si="41"/>
        <v>0</v>
      </c>
      <c r="L383">
        <f t="shared" si="42"/>
        <v>0</v>
      </c>
      <c r="M383">
        <f t="shared" si="43"/>
        <v>0</v>
      </c>
      <c r="N383">
        <f t="shared" si="44"/>
        <v>0</v>
      </c>
    </row>
    <row r="384" spans="1:14" x14ac:dyDescent="0.3">
      <c r="A384" s="1">
        <v>3</v>
      </c>
      <c r="B384" t="s">
        <v>128</v>
      </c>
      <c r="C384" t="s">
        <v>6374</v>
      </c>
      <c r="I384" t="str">
        <f t="shared" si="39"/>
        <v>N/A</v>
      </c>
      <c r="J384" t="str">
        <f t="shared" si="40"/>
        <v>14.05</v>
      </c>
      <c r="K384">
        <f t="shared" si="41"/>
        <v>0</v>
      </c>
      <c r="L384">
        <f t="shared" si="42"/>
        <v>0</v>
      </c>
      <c r="M384">
        <f t="shared" si="43"/>
        <v>0</v>
      </c>
      <c r="N384">
        <f t="shared" si="44"/>
        <v>0</v>
      </c>
    </row>
    <row r="385" spans="1:14" x14ac:dyDescent="0.3">
      <c r="A385" s="1">
        <v>4</v>
      </c>
      <c r="B385" t="s">
        <v>130</v>
      </c>
      <c r="C385" t="s">
        <v>6375</v>
      </c>
      <c r="I385" t="str">
        <f t="shared" si="39"/>
        <v>N/A</v>
      </c>
      <c r="J385" t="str">
        <f t="shared" si="40"/>
        <v>2.49</v>
      </c>
      <c r="K385">
        <f t="shared" si="41"/>
        <v>0</v>
      </c>
      <c r="L385">
        <f t="shared" si="42"/>
        <v>0</v>
      </c>
      <c r="M385">
        <f t="shared" si="43"/>
        <v>0</v>
      </c>
      <c r="N385">
        <f t="shared" si="44"/>
        <v>0</v>
      </c>
    </row>
    <row r="386" spans="1:14" x14ac:dyDescent="0.3">
      <c r="A386" s="1">
        <v>5</v>
      </c>
      <c r="B386" t="s">
        <v>132</v>
      </c>
      <c r="C386" t="s">
        <v>6376</v>
      </c>
      <c r="I386" t="str">
        <f t="shared" si="39"/>
        <v>N/A</v>
      </c>
      <c r="J386" t="str">
        <f t="shared" si="40"/>
        <v>5.04</v>
      </c>
      <c r="K386">
        <f t="shared" si="41"/>
        <v>0</v>
      </c>
      <c r="L386">
        <f t="shared" si="42"/>
        <v>0</v>
      </c>
      <c r="M386">
        <f t="shared" si="43"/>
        <v>0</v>
      </c>
      <c r="N386">
        <f t="shared" si="44"/>
        <v>0</v>
      </c>
    </row>
    <row r="387" spans="1:14" x14ac:dyDescent="0.3">
      <c r="A387" s="1">
        <v>6</v>
      </c>
      <c r="B387" t="s">
        <v>134</v>
      </c>
      <c r="C387" t="s">
        <v>6377</v>
      </c>
      <c r="I387" t="str">
        <f t="shared" si="39"/>
        <v>N/A</v>
      </c>
      <c r="J387" t="str">
        <f t="shared" si="40"/>
        <v>1.31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3034</v>
      </c>
    </row>
    <row r="501" spans="3:3" x14ac:dyDescent="0.3">
      <c r="C501" t="s">
        <v>6378</v>
      </c>
    </row>
    <row r="502" spans="3:3" x14ac:dyDescent="0.3">
      <c r="C502" t="s">
        <v>3569</v>
      </c>
    </row>
    <row r="503" spans="3:3" x14ac:dyDescent="0.3">
      <c r="C503" t="s">
        <v>755</v>
      </c>
    </row>
    <row r="504" spans="3:3" x14ac:dyDescent="0.3">
      <c r="C504" t="s">
        <v>3035</v>
      </c>
    </row>
    <row r="505" spans="3:3" x14ac:dyDescent="0.3">
      <c r="C505" t="s">
        <v>751</v>
      </c>
    </row>
    <row r="506" spans="3:3" x14ac:dyDescent="0.3">
      <c r="C506" t="s">
        <v>753</v>
      </c>
    </row>
    <row r="507" spans="3:3" x14ac:dyDescent="0.3">
      <c r="C507" t="s">
        <v>749</v>
      </c>
    </row>
    <row r="508" spans="3:3" x14ac:dyDescent="0.3">
      <c r="C508" t="s">
        <v>753</v>
      </c>
    </row>
    <row r="509" spans="3:3" x14ac:dyDescent="0.3">
      <c r="C509" t="s">
        <v>2393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6379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Core Laboratories N.V.</v>
      </c>
    </row>
    <row r="2" spans="1:16" x14ac:dyDescent="0.3">
      <c r="B2" t="s">
        <v>2</v>
      </c>
      <c r="C2" t="s">
        <v>6380</v>
      </c>
      <c r="K2" t="str">
        <f>LEFT(C1,FIND("(",C1) - 2)</f>
        <v>Core Laboratories N.V.</v>
      </c>
    </row>
    <row r="3" spans="1:16" x14ac:dyDescent="0.3">
      <c r="J3">
        <f ca="1">RANDBETWEEN(1,6)</f>
        <v>2</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$105.35, down 2.34%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$105.35, down 2.34% after opening up a fraction over yesterday's closing price</v>
      </c>
    </row>
    <row r="5" spans="1:16" x14ac:dyDescent="0.3">
      <c r="J5">
        <f ca="1">RANDBETWEEN(1,2)</f>
        <v>2</v>
      </c>
      <c r="K5" t="str">
        <f>"The one year target estimate for " &amp; D1 &amp; " is " &amp; TEXT(C23,"$####.00")</f>
        <v>The one year target estimate for Core Laboratories N.V. is $121.00</v>
      </c>
      <c r="L5" t="str">
        <f>D1 &amp; " is expected to be trading at " &amp; TEXT(C23, "$####.00") &amp; ", based on target estimates"</f>
        <v>Core Laboratories N.V. is expected to be trading at $121.00, based on target estimates</v>
      </c>
    </row>
    <row r="6" spans="1:16" x14ac:dyDescent="0.3">
      <c r="K6" t="str">
        <f>" which would be " &amp; IF(OR(LEFT(ABS((C23-C2)/C2*100),1)="8",LEFT(ABS((C23-C2)/C2*100),2)="18"), "an ", "a ")  &amp;TEXT(ABS((C23-C2)/C2),"####.00%")&amp;IF((C23-C2)&gt;0," increase over"," decrease from")&amp;" the current price"</f>
        <v xml:space="preserve"> which would be a 14.86% increase over the current price</v>
      </c>
    </row>
    <row r="7" spans="1:16" x14ac:dyDescent="0.3">
      <c r="A7" s="1">
        <v>0</v>
      </c>
      <c r="B7" t="s">
        <v>5</v>
      </c>
      <c r="C7" t="s">
        <v>6381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17.65% over last quarter based on the average of 16 analyst estimates (Yahoo Finance)</v>
      </c>
    </row>
    <row r="8" spans="1:16" x14ac:dyDescent="0.3">
      <c r="A8" s="1">
        <v>1</v>
      </c>
      <c r="B8" t="s">
        <v>7</v>
      </c>
      <c r="C8" t="s">
        <v>6382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6383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6384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$0.08 in the 2 months leading up to the earnings report</v>
      </c>
    </row>
    <row r="11" spans="1:16" x14ac:dyDescent="0.3">
      <c r="A11" s="1">
        <v>4</v>
      </c>
      <c r="B11" t="s">
        <v>13</v>
      </c>
      <c r="C11" t="s">
        <v>6385</v>
      </c>
      <c r="K11" t="str">
        <f>IF(B145="Interest Income",U42, K42)</f>
        <v>No positive trends</v>
      </c>
    </row>
    <row r="12" spans="1:16" x14ac:dyDescent="0.3">
      <c r="A12" s="1">
        <v>5</v>
      </c>
      <c r="B12" t="s">
        <v>15</v>
      </c>
      <c r="C12" t="s">
        <v>6386</v>
      </c>
      <c r="D12" t="str">
        <f>LEFT(C12,FIND("-",C12)-2)</f>
        <v>96.30</v>
      </c>
      <c r="E12" t="str">
        <f>TRIM(RIGHT(C12,FIND("-",C12)-1))</f>
        <v>125.83</v>
      </c>
      <c r="K12" t="str">
        <f ca="1">D78</f>
        <v>There are some indications that Core Laboratories N.V. may be overvalued. The company has a higher trailing p/e, price/sales, and price/book than the comparable average</v>
      </c>
    </row>
    <row r="13" spans="1:16" x14ac:dyDescent="0.3">
      <c r="A13" s="1">
        <v>6</v>
      </c>
      <c r="B13" t="s">
        <v>17</v>
      </c>
      <c r="C13" t="s">
        <v>6387</v>
      </c>
      <c r="K13" t="str">
        <f ca="1">D89</f>
        <v>There are some indications that Core Laboratories N.V. may be undervalued. The company has a lower forward p/e, peg ratio than the comparable average</v>
      </c>
    </row>
    <row r="14" spans="1:16" x14ac:dyDescent="0.3">
      <c r="A14" s="1">
        <v>7</v>
      </c>
      <c r="B14" t="s">
        <v>19</v>
      </c>
      <c r="C14" t="s">
        <v>6388</v>
      </c>
    </row>
    <row r="16" spans="1:16" x14ac:dyDescent="0.3">
      <c r="A16" s="1">
        <v>0</v>
      </c>
      <c r="B16" t="s">
        <v>21</v>
      </c>
      <c r="C16" t="s">
        <v>6389</v>
      </c>
    </row>
    <row r="17" spans="1:23" x14ac:dyDescent="0.3">
      <c r="A17" s="1">
        <v>1</v>
      </c>
      <c r="B17" t="s">
        <v>23</v>
      </c>
      <c r="C17" t="s">
        <v>6390</v>
      </c>
      <c r="K17" t="str">
        <f ca="1">K2 &amp; IF(J3=1, K3,IF(J3=2,L3,IF(J3=3,M3,IF(J3=4,N3,IF(J3=5,O3,IF(J3=6,P3)))))) &amp; ". " &amp; IF(J4=1,K4,IF(J4=2,L4)) &amp; ". " &amp; IF(J5=1,K5,IF(J5=2,L5)) &amp; K6 &amp; ". " &amp; K7 &amp; ". " &amp; K8 &amp; ". " &amp; K9 &amp; "."</f>
        <v>Core Laboratories N.V. is slated to report earnings on Jul 24, 2017. The current stock price is $105.35, down 2.34% after opening up a fraction over yesterday's closing price. Core Laboratories N.V. is expected to be trading at $121.00, based on target estimates which would be a 14.86% increase over the current price. Earnings are expected to increase by 17.65% over last quarter based on the average of 16 analyst estimates (Yahoo Finance). The stock is trading in the low end of its 52-week range. Over the last 4 quarters, there have been positive earnings surprises 4 times, and a negative earnings surprise 0 times.</v>
      </c>
    </row>
    <row r="18" spans="1:23" x14ac:dyDescent="0.3">
      <c r="A18" s="1">
        <v>2</v>
      </c>
      <c r="B18" t="s">
        <v>25</v>
      </c>
      <c r="C18" t="s">
        <v>6391</v>
      </c>
    </row>
    <row r="19" spans="1:23" x14ac:dyDescent="0.3">
      <c r="A19" s="1">
        <v>3</v>
      </c>
      <c r="B19" t="s">
        <v>27</v>
      </c>
      <c r="C19" t="s">
        <v>742</v>
      </c>
    </row>
    <row r="20" spans="1:23" x14ac:dyDescent="0.3">
      <c r="A20" s="1">
        <v>4</v>
      </c>
      <c r="B20" t="s">
        <v>29</v>
      </c>
      <c r="C20" t="s">
        <v>30</v>
      </c>
    </row>
    <row r="21" spans="1:23" x14ac:dyDescent="0.3">
      <c r="A21" s="1">
        <v>5</v>
      </c>
      <c r="B21" t="s">
        <v>31</v>
      </c>
      <c r="C21" t="s">
        <v>6392</v>
      </c>
    </row>
    <row r="22" spans="1:23" x14ac:dyDescent="0.3">
      <c r="A22" s="1">
        <v>6</v>
      </c>
      <c r="B22" t="s">
        <v>33</v>
      </c>
      <c r="C22" t="s">
        <v>6393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6394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16</v>
      </c>
      <c r="D27">
        <v>16</v>
      </c>
      <c r="E27">
        <v>18</v>
      </c>
      <c r="F27">
        <v>19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0.51</v>
      </c>
      <c r="D28">
        <v>0.6</v>
      </c>
      <c r="E28">
        <v>2.1800000000000002</v>
      </c>
      <c r="F28">
        <v>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0.5</v>
      </c>
      <c r="D29">
        <v>0.55000000000000004</v>
      </c>
      <c r="E29">
        <v>2</v>
      </c>
      <c r="F29">
        <v>1.99</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0.52</v>
      </c>
      <c r="D30">
        <v>0.7</v>
      </c>
      <c r="E30">
        <v>2.54</v>
      </c>
      <c r="F30">
        <v>3.5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0.35</v>
      </c>
      <c r="D31">
        <v>0.38</v>
      </c>
      <c r="E31">
        <v>1.51</v>
      </c>
      <c r="F31">
        <v>2.1800000000000002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C34" t="s">
        <v>6395</v>
      </c>
      <c r="D34" t="s">
        <v>6395</v>
      </c>
      <c r="E34" t="s">
        <v>6396</v>
      </c>
      <c r="F34" t="s">
        <v>6397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C35" t="s">
        <v>6398</v>
      </c>
      <c r="D35" t="s">
        <v>6399</v>
      </c>
      <c r="E35" t="s">
        <v>6400</v>
      </c>
      <c r="F35" t="s">
        <v>6401</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44</v>
      </c>
      <c r="C36" t="s">
        <v>6402</v>
      </c>
      <c r="D36" t="s">
        <v>6403</v>
      </c>
      <c r="E36" t="s">
        <v>6404</v>
      </c>
      <c r="F36" t="s">
        <v>6405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45</v>
      </c>
      <c r="C37" t="s">
        <v>6406</v>
      </c>
      <c r="D37" t="s">
        <v>6407</v>
      </c>
      <c r="E37" t="s">
        <v>6408</v>
      </c>
      <c r="F37" t="s">
        <v>6409</v>
      </c>
      <c r="J37">
        <f>IF(K37 &lt;&gt; "",16, 0)</f>
        <v>0</v>
      </c>
      <c r="K37" t="str">
        <f>IF(I203="pos_trend",B203,"")</f>
        <v/>
      </c>
      <c r="L37" t="str">
        <f t="shared" si="0"/>
        <v/>
      </c>
      <c r="M37" t="str">
        <f t="shared" si="2"/>
        <v/>
      </c>
      <c r="T37">
        <f>IF(U37 &lt;&gt; "",16, 0)</f>
        <v>16</v>
      </c>
      <c r="U37" t="str">
        <f>IF(I235="pos_trend",B235,"")</f>
        <v>Total Investments and Advances</v>
      </c>
      <c r="V37" t="str">
        <f t="shared" si="1"/>
        <v>total investments and advances</v>
      </c>
      <c r="W37" t="str">
        <f t="shared" si="3"/>
        <v>, total investments and advances</v>
      </c>
    </row>
    <row r="38" spans="1:23" x14ac:dyDescent="0.3">
      <c r="A38" s="1">
        <v>4</v>
      </c>
      <c r="B38" t="s">
        <v>61</v>
      </c>
      <c r="C38" t="s">
        <v>6410</v>
      </c>
      <c r="D38" t="s">
        <v>6411</v>
      </c>
      <c r="E38" t="s">
        <v>6412</v>
      </c>
      <c r="F38" t="s">
        <v>6400</v>
      </c>
      <c r="J38">
        <f>IF(K38 &lt;&gt; "",17, 0)</f>
        <v>0</v>
      </c>
      <c r="K38" t="str">
        <f>IF(I351="pos_trend",B351,"")</f>
        <v/>
      </c>
      <c r="L38" t="str">
        <f t="shared" si="0"/>
        <v/>
      </c>
      <c r="M38" t="str">
        <f t="shared" si="2"/>
        <v/>
      </c>
      <c r="T38">
        <f>IF(U38 &lt;&gt; "",17, 0)</f>
        <v>0</v>
      </c>
      <c r="U38" t="str">
        <f>IF(I236="pos_trend",B236,"")</f>
        <v/>
      </c>
      <c r="V38" t="str">
        <f t="shared" si="1"/>
        <v/>
      </c>
      <c r="W38" t="str">
        <f t="shared" si="3"/>
        <v>, total investments and advances</v>
      </c>
    </row>
    <row r="39" spans="1:23" x14ac:dyDescent="0.3">
      <c r="A39" s="1">
        <v>5</v>
      </c>
      <c r="B39" t="s">
        <v>65</v>
      </c>
      <c r="C39" t="s">
        <v>6413</v>
      </c>
      <c r="D39" t="s">
        <v>4658</v>
      </c>
      <c r="E39" t="s">
        <v>6414</v>
      </c>
      <c r="F39" t="s">
        <v>6415</v>
      </c>
      <c r="K39" t="str">
        <f>IF(I352="pos_trend",B352,"")</f>
        <v/>
      </c>
      <c r="M39" t="str">
        <f t="shared" si="2"/>
        <v/>
      </c>
      <c r="W39" t="str">
        <f t="shared" si="3"/>
        <v>, total investments and advances</v>
      </c>
    </row>
    <row r="40" spans="1:23" x14ac:dyDescent="0.3">
      <c r="J40">
        <f>MAX(J22:J39)</f>
        <v>0</v>
      </c>
      <c r="K40" t="str">
        <f>VLOOKUP(J40,J22:K39,2,FALSE)</f>
        <v/>
      </c>
      <c r="M40" t="str">
        <f>IF(IFERROR(FIND(",",M39),TRUE)=TRUE,M39,IF(NOT(EXACT(K40,UPPER(K40))),SUBSTITUTE(M39,LOWER(K40),"and "&amp;LOWER(K40)),SUBSTITUTE(M39,K40,"and "&amp;K40)))</f>
        <v/>
      </c>
      <c r="T40">
        <f>MAX(T22:T39)</f>
        <v>16</v>
      </c>
      <c r="U40" t="str">
        <f>VLOOKUP(T40,T22:U39,2,FALSE)</f>
        <v>Total Investments and Advances</v>
      </c>
      <c r="W40" t="str">
        <f>IF(IFERROR(FIND(",",W39),TRUE)=TRUE,W39,IF(NOT(EXACT(U40,UPPER(U40))),SUBSTITUTE(W39,LOWER(U40),"and "&amp;LOWER(U40)),SUBSTITUTE(W39,U40,"and "&amp;U40)))</f>
        <v>, and total investments and advances</v>
      </c>
    </row>
    <row r="41" spans="1:23" x14ac:dyDescent="0.3">
      <c r="B41" s="1" t="s">
        <v>70</v>
      </c>
      <c r="C41" s="1" t="s">
        <v>71</v>
      </c>
      <c r="D41" s="1" t="s">
        <v>72</v>
      </c>
      <c r="E41" s="1" t="s">
        <v>73</v>
      </c>
      <c r="F41" s="1" t="s">
        <v>74</v>
      </c>
    </row>
    <row r="42" spans="1:23" x14ac:dyDescent="0.3">
      <c r="A42" s="1">
        <v>0</v>
      </c>
      <c r="B42" t="s">
        <v>75</v>
      </c>
      <c r="C42">
        <v>0.35</v>
      </c>
      <c r="D42">
        <v>0.38</v>
      </c>
      <c r="E42" t="s">
        <v>6416</v>
      </c>
      <c r="F42" t="s">
        <v>77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Core Laboratories N.V. has managed to increase and total investments and advances each year since 2012</v>
      </c>
    </row>
    <row r="43" spans="1:23" x14ac:dyDescent="0.3">
      <c r="A43" s="1">
        <v>1</v>
      </c>
      <c r="B43" t="s">
        <v>79</v>
      </c>
      <c r="C43">
        <v>0.35</v>
      </c>
      <c r="D43">
        <v>0.38</v>
      </c>
      <c r="E43" t="s">
        <v>6417</v>
      </c>
      <c r="F43" t="s">
        <v>820</v>
      </c>
    </row>
    <row r="44" spans="1:23" x14ac:dyDescent="0.3">
      <c r="A44" s="1">
        <v>2</v>
      </c>
      <c r="B44" t="s">
        <v>84</v>
      </c>
      <c r="E44" t="s">
        <v>1236</v>
      </c>
      <c r="F44" t="s">
        <v>1289</v>
      </c>
    </row>
    <row r="45" spans="1:23" x14ac:dyDescent="0.3">
      <c r="A45" s="1">
        <v>3</v>
      </c>
      <c r="B45" t="s">
        <v>89</v>
      </c>
      <c r="E45" t="s">
        <v>1317</v>
      </c>
      <c r="F45" t="s">
        <v>5402</v>
      </c>
    </row>
    <row r="47" spans="1:23" x14ac:dyDescent="0.3">
      <c r="B47" s="1" t="s">
        <v>94</v>
      </c>
      <c r="C47" s="1" t="s">
        <v>38</v>
      </c>
      <c r="D47" s="1" t="s">
        <v>39</v>
      </c>
      <c r="E47" s="1" t="s">
        <v>40</v>
      </c>
      <c r="F47" s="1" t="s">
        <v>41</v>
      </c>
    </row>
    <row r="48" spans="1:23" x14ac:dyDescent="0.3">
      <c r="A48" s="1">
        <v>0</v>
      </c>
      <c r="B48" t="s">
        <v>95</v>
      </c>
      <c r="C48">
        <v>0.51</v>
      </c>
      <c r="D48">
        <v>0.6</v>
      </c>
      <c r="E48">
        <v>2.1800000000000002</v>
      </c>
      <c r="F48">
        <v>3</v>
      </c>
    </row>
    <row r="49" spans="1:14" x14ac:dyDescent="0.3">
      <c r="A49" s="1">
        <v>1</v>
      </c>
      <c r="B49" t="s">
        <v>96</v>
      </c>
      <c r="C49">
        <v>0.51</v>
      </c>
      <c r="D49">
        <v>0.6</v>
      </c>
      <c r="E49">
        <v>2.19</v>
      </c>
      <c r="F49">
        <v>3.04</v>
      </c>
    </row>
    <row r="50" spans="1:14" x14ac:dyDescent="0.3">
      <c r="A50" s="1">
        <v>2</v>
      </c>
      <c r="B50" t="s">
        <v>97</v>
      </c>
      <c r="C50">
        <v>0.51</v>
      </c>
      <c r="D50">
        <v>0.6</v>
      </c>
      <c r="E50">
        <v>2.21</v>
      </c>
      <c r="F50">
        <v>3.2</v>
      </c>
    </row>
    <row r="51" spans="1:14" x14ac:dyDescent="0.3">
      <c r="A51" s="1">
        <v>3</v>
      </c>
      <c r="B51" t="s">
        <v>98</v>
      </c>
      <c r="C51">
        <v>0.51</v>
      </c>
      <c r="D51">
        <v>0.6</v>
      </c>
      <c r="E51">
        <v>2.21</v>
      </c>
      <c r="F51">
        <v>3.22</v>
      </c>
    </row>
    <row r="52" spans="1:14" x14ac:dyDescent="0.3">
      <c r="A52" s="1">
        <v>4</v>
      </c>
      <c r="B52" t="s">
        <v>99</v>
      </c>
      <c r="C52">
        <v>0.49</v>
      </c>
      <c r="D52">
        <v>0.57999999999999996</v>
      </c>
      <c r="E52">
        <v>2.12</v>
      </c>
      <c r="F52">
        <v>3.08</v>
      </c>
    </row>
    <row r="54" spans="1:14" x14ac:dyDescent="0.3">
      <c r="B54" s="1" t="s">
        <v>100</v>
      </c>
      <c r="C54" s="1" t="s">
        <v>38</v>
      </c>
      <c r="D54" s="1" t="s">
        <v>39</v>
      </c>
      <c r="E54" s="1" t="s">
        <v>40</v>
      </c>
      <c r="F54" s="1" t="s">
        <v>41</v>
      </c>
    </row>
    <row r="55" spans="1:14" x14ac:dyDescent="0.3">
      <c r="A55" s="1">
        <v>0</v>
      </c>
      <c r="B55" t="s">
        <v>101</v>
      </c>
      <c r="D55">
        <v>1</v>
      </c>
    </row>
    <row r="56" spans="1:14" x14ac:dyDescent="0.3">
      <c r="A56" s="1">
        <v>1</v>
      </c>
      <c r="B56" t="s">
        <v>102</v>
      </c>
      <c r="D56">
        <v>1</v>
      </c>
    </row>
    <row r="57" spans="1:14" x14ac:dyDescent="0.3">
      <c r="A57" s="1">
        <v>2</v>
      </c>
      <c r="B57" t="s">
        <v>103</v>
      </c>
      <c r="E57">
        <v>1</v>
      </c>
      <c r="F57">
        <v>2</v>
      </c>
    </row>
    <row r="58" spans="1:14" x14ac:dyDescent="0.3">
      <c r="A58" s="1">
        <v>3</v>
      </c>
      <c r="B58" t="s">
        <v>104</v>
      </c>
    </row>
    <row r="60" spans="1:14" x14ac:dyDescent="0.3">
      <c r="B60" s="1" t="s">
        <v>105</v>
      </c>
      <c r="C60" s="1" t="s">
        <v>6418</v>
      </c>
      <c r="D60" s="1" t="s">
        <v>107</v>
      </c>
      <c r="E60" s="1" t="s">
        <v>108</v>
      </c>
      <c r="F60" s="1" t="s">
        <v>109</v>
      </c>
      <c r="I60" t="e">
        <f t="shared" ref="I60:I123" si="4">IF(AND(K60&gt; J60, L60&gt; K60, M60&gt; L60, N60&gt; M60), "pos_trend", IF(AND(K60&lt; J60, L60&lt; K60, M60&lt; L60, N60&lt; M60), "neg_trend", "N/A"))</f>
        <v>#VALUE!</v>
      </c>
      <c r="J60" t="e">
        <f t="shared" ref="J60:J123" si="5">IF(TRIM(C60)="-", "N/A", IF(RIGHT(C60,1)="M",1000000*VALUE(LEFT(C60,LEN(C60)-1)),IF(RIGHT(C60,1)="B",1000000000*VALUE(LEFT(C60,LEN(C60)-1)),IF(RIGHT(C60,1)="%",0.01*VALUE(LEFT(C60,LEN(C60)-1)),C60))))</f>
        <v>#VALUE!</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6331</v>
      </c>
      <c r="F61">
        <v>0.19</v>
      </c>
      <c r="I61" t="str">
        <f t="shared" si="4"/>
        <v>N/A</v>
      </c>
      <c r="J61">
        <f t="shared" si="5"/>
        <v>0.45700000000000002</v>
      </c>
      <c r="K61">
        <f t="shared" si="6"/>
        <v>0</v>
      </c>
      <c r="L61">
        <f t="shared" si="7"/>
        <v>0</v>
      </c>
      <c r="M61">
        <f t="shared" si="8"/>
        <v>0.19</v>
      </c>
      <c r="N61">
        <f t="shared" si="9"/>
        <v>0</v>
      </c>
    </row>
    <row r="62" spans="1:14" x14ac:dyDescent="0.3">
      <c r="A62" s="1">
        <v>1</v>
      </c>
      <c r="B62" t="s">
        <v>112</v>
      </c>
      <c r="C62" t="s">
        <v>6419</v>
      </c>
      <c r="F62">
        <v>0.22</v>
      </c>
      <c r="I62" t="str">
        <f t="shared" si="4"/>
        <v>N/A</v>
      </c>
      <c r="J62">
        <f t="shared" si="5"/>
        <v>0.57899999999999996</v>
      </c>
      <c r="K62">
        <f t="shared" si="6"/>
        <v>0</v>
      </c>
      <c r="L62">
        <f t="shared" si="7"/>
        <v>0</v>
      </c>
      <c r="M62">
        <f t="shared" si="8"/>
        <v>0.22</v>
      </c>
      <c r="N62">
        <f t="shared" si="9"/>
        <v>0</v>
      </c>
    </row>
    <row r="63" spans="1:14" x14ac:dyDescent="0.3">
      <c r="A63" s="1">
        <v>2</v>
      </c>
      <c r="B63" t="s">
        <v>114</v>
      </c>
      <c r="C63" t="s">
        <v>6420</v>
      </c>
      <c r="F63">
        <v>0.08</v>
      </c>
      <c r="I63" t="str">
        <f t="shared" si="4"/>
        <v>N/A</v>
      </c>
      <c r="J63">
        <f t="shared" si="5"/>
        <v>0.44400000000000001</v>
      </c>
      <c r="K63">
        <f t="shared" si="6"/>
        <v>0</v>
      </c>
      <c r="L63">
        <f t="shared" si="7"/>
        <v>0</v>
      </c>
      <c r="M63">
        <f t="shared" si="8"/>
        <v>0.08</v>
      </c>
      <c r="N63">
        <f t="shared" si="9"/>
        <v>0</v>
      </c>
    </row>
    <row r="64" spans="1:14" x14ac:dyDescent="0.3">
      <c r="A64" s="1">
        <v>3</v>
      </c>
      <c r="B64" t="s">
        <v>116</v>
      </c>
      <c r="C64" t="s">
        <v>6421</v>
      </c>
      <c r="F64">
        <v>0.12</v>
      </c>
      <c r="I64" t="str">
        <f t="shared" si="4"/>
        <v>N/A</v>
      </c>
      <c r="J64">
        <f t="shared" si="5"/>
        <v>0.376</v>
      </c>
      <c r="K64">
        <f t="shared" si="6"/>
        <v>0</v>
      </c>
      <c r="L64">
        <f t="shared" si="7"/>
        <v>0</v>
      </c>
      <c r="M64">
        <f t="shared" si="8"/>
        <v>0.12</v>
      </c>
      <c r="N64">
        <f t="shared" si="9"/>
        <v>0</v>
      </c>
    </row>
    <row r="65" spans="1:14" x14ac:dyDescent="0.3">
      <c r="A65" s="1">
        <v>4</v>
      </c>
      <c r="B65" t="s">
        <v>118</v>
      </c>
      <c r="C65" t="s">
        <v>6422</v>
      </c>
      <c r="F65">
        <v>0.08</v>
      </c>
      <c r="I65" t="str">
        <f t="shared" si="4"/>
        <v>N/A</v>
      </c>
      <c r="J65">
        <f t="shared" si="5"/>
        <v>0.39740000000000003</v>
      </c>
      <c r="K65">
        <f t="shared" si="6"/>
        <v>0</v>
      </c>
      <c r="L65">
        <f t="shared" si="7"/>
        <v>0</v>
      </c>
      <c r="M65">
        <f t="shared" si="8"/>
        <v>0.08</v>
      </c>
      <c r="N65">
        <f t="shared" si="9"/>
        <v>0</v>
      </c>
    </row>
    <row r="66" spans="1:14" x14ac:dyDescent="0.3">
      <c r="A66" s="1">
        <v>5</v>
      </c>
      <c r="B66" t="s">
        <v>120</v>
      </c>
      <c r="C66" t="s">
        <v>6423</v>
      </c>
      <c r="I66" t="str">
        <f t="shared" si="4"/>
        <v>N/A</v>
      </c>
      <c r="J66">
        <f t="shared" si="5"/>
        <v>-0.2329</v>
      </c>
      <c r="K66">
        <f t="shared" si="6"/>
        <v>0</v>
      </c>
      <c r="L66">
        <f t="shared" si="7"/>
        <v>0</v>
      </c>
      <c r="M66">
        <f t="shared" si="8"/>
        <v>0</v>
      </c>
      <c r="N66">
        <f t="shared" si="9"/>
        <v>0</v>
      </c>
    </row>
    <row r="67" spans="1:14" x14ac:dyDescent="0.3">
      <c r="D67" t="s">
        <v>122</v>
      </c>
      <c r="E67" t="str">
        <f>C1</f>
        <v>Core Laboratories N.V. (CLB)</v>
      </c>
      <c r="I67" t="str">
        <f t="shared" si="4"/>
        <v>N/A</v>
      </c>
      <c r="J67">
        <f t="shared" si="5"/>
        <v>0</v>
      </c>
      <c r="K67" t="str">
        <f t="shared" si="6"/>
        <v>Comp Average</v>
      </c>
      <c r="L67" t="str">
        <f t="shared" si="7"/>
        <v>Core Laboratories N.V. (CLB)</v>
      </c>
      <c r="M67">
        <f t="shared" si="8"/>
        <v>0</v>
      </c>
      <c r="N67">
        <f t="shared" si="9"/>
        <v>0</v>
      </c>
    </row>
    <row r="68" spans="1:14" x14ac:dyDescent="0.3">
      <c r="A68" s="1">
        <v>0</v>
      </c>
      <c r="B68" t="s">
        <v>123</v>
      </c>
      <c r="C68" t="s">
        <v>6389</v>
      </c>
      <c r="D68">
        <f ca="1">AVERAGE(VALUE(INDIRECT("J"&amp;(MATCH(B68,B69:B500,0)+68))),VALUE(INDIRECT("J"&amp;(MATCH(B68,B69:B500,0)+79))),VALUE(INDIRECT("J"&amp;(MATCH(B68,B69:B500,0)+90))),VALUE(INDIRECT("J"&amp;(MATCH(B68,B69:B500,0)+101))))</f>
        <v>11222500000</v>
      </c>
      <c r="E68" t="str">
        <f t="shared" ref="E68:E76" ca="1" si="10">IF(AND(C68&lt;&gt;"",D68&lt;&gt;0),IF(VALUE(J68)&gt;VALUE(K68),"above average","below average"),"no data")</f>
        <v>below average</v>
      </c>
      <c r="I68" t="str">
        <f t="shared" ca="1" si="4"/>
        <v>N/A</v>
      </c>
      <c r="J68">
        <f t="shared" si="5"/>
        <v>4650000000</v>
      </c>
      <c r="K68">
        <f t="shared" ca="1" si="6"/>
        <v>11222500000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6391</v>
      </c>
      <c r="D70">
        <f ca="1">AVERAGE(VALUE(INDIRECT("J"&amp;(MATCH(B70,B71:B502,0)+70))),VALUE(INDIRECT("J"&amp;(MATCH(B70,B71:B502,0)+81))),VALUE(INDIRECT("J"&amp;(MATCH(B70,B71:B502,0)+92))),VALUE(INDIRECT("J"&amp;(MATCH(B70,B71:B502,0)+103))))</f>
        <v>-76.184999999999988</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69.77</v>
      </c>
      <c r="K70">
        <f t="shared" ca="1" si="6"/>
        <v>-76.184999999999988</v>
      </c>
      <c r="L70" t="str">
        <f t="shared" ca="1" si="7"/>
        <v>above average</v>
      </c>
      <c r="M70" t="str">
        <f t="shared" ca="1" si="8"/>
        <v>trailing p/e</v>
      </c>
      <c r="N70" t="str">
        <f t="shared" ca="1" si="9"/>
        <v>trailing p/e</v>
      </c>
    </row>
    <row r="71" spans="1:14" x14ac:dyDescent="0.3">
      <c r="A71" s="1">
        <v>3</v>
      </c>
      <c r="B71" t="s">
        <v>128</v>
      </c>
      <c r="C71" t="s">
        <v>6424</v>
      </c>
      <c r="D71">
        <f ca="1">AVERAGE(VALUE(INDIRECT("J"&amp;(MATCH(B71,B72:B503,0)+71))),VALUE(INDIRECT("J"&amp;(MATCH(B71,B72:B503,0)+82))),VALUE(INDIRECT("J"&amp;(MATCH(B71,B72:B503,0)+93))),VALUE(INDIRECT("J"&amp;(MATCH(B71,B72:B503,0)+104))))</f>
        <v>41.045000000000002</v>
      </c>
      <c r="E71" t="str">
        <f t="shared" ca="1" si="10"/>
        <v>below average</v>
      </c>
      <c r="F71" t="str">
        <f t="shared" ca="1" si="11"/>
        <v/>
      </c>
      <c r="G71" t="str">
        <f t="shared" ref="G71:G76" ca="1" si="12">IF(F71&lt;&gt;"", G70 &amp; ", " &amp; IFERROR(LEFT(F71,FIND("(",F71) - 2),F71),G70)</f>
        <v>trailing p/e</v>
      </c>
      <c r="I71" t="str">
        <f t="shared" ca="1" si="4"/>
        <v>N/A</v>
      </c>
      <c r="J71" t="str">
        <f t="shared" si="5"/>
        <v>35.12</v>
      </c>
      <c r="K71">
        <f t="shared" ca="1" si="6"/>
        <v>41.045000000000002</v>
      </c>
      <c r="L71" t="str">
        <f t="shared" ca="1" si="7"/>
        <v>below average</v>
      </c>
      <c r="M71" t="str">
        <f t="shared" ca="1" si="8"/>
        <v/>
      </c>
      <c r="N71" t="str">
        <f t="shared" ca="1" si="9"/>
        <v>trailing p/e</v>
      </c>
    </row>
    <row r="72" spans="1:14" x14ac:dyDescent="0.3">
      <c r="A72" s="1">
        <v>4</v>
      </c>
      <c r="B72" t="s">
        <v>130</v>
      </c>
      <c r="C72" t="s">
        <v>6425</v>
      </c>
      <c r="D72">
        <f ca="1">AVERAGE(VALUE(INDIRECT("J"&amp;(MATCH(B72,B73:B504,0)+72))),VALUE(INDIRECT("J"&amp;(MATCH(B72,B73:B504,0)+83))),VALUE(INDIRECT("J"&amp;(MATCH(B72,B73:B504,0)+94))),VALUE(INDIRECT("J"&amp;(MATCH(B72,B73:B504,0)+105))))</f>
        <v>1.4175</v>
      </c>
      <c r="E72" t="str">
        <f t="shared" ca="1" si="10"/>
        <v>below average</v>
      </c>
      <c r="F72" t="str">
        <f t="shared" ca="1" si="11"/>
        <v/>
      </c>
      <c r="G72" t="str">
        <f t="shared" ca="1" si="12"/>
        <v>trailing p/e</v>
      </c>
      <c r="I72" t="str">
        <f t="shared" ca="1" si="4"/>
        <v>N/A</v>
      </c>
      <c r="J72" t="str">
        <f t="shared" si="5"/>
        <v>1.25</v>
      </c>
      <c r="K72">
        <f t="shared" ca="1" si="6"/>
        <v>1.4175</v>
      </c>
      <c r="L72" t="str">
        <f t="shared" ca="1" si="7"/>
        <v>below average</v>
      </c>
      <c r="M72" t="str">
        <f t="shared" ca="1" si="8"/>
        <v/>
      </c>
      <c r="N72" t="str">
        <f t="shared" ca="1" si="9"/>
        <v>trailing p/e</v>
      </c>
    </row>
    <row r="73" spans="1:14" x14ac:dyDescent="0.3">
      <c r="A73" s="1">
        <v>5</v>
      </c>
      <c r="B73" t="s">
        <v>132</v>
      </c>
      <c r="C73" t="s">
        <v>6426</v>
      </c>
      <c r="D73">
        <f ca="1">AVERAGE(VALUE(INDIRECT("J"&amp;(MATCH(B73,B74:B505,0)+73))),VALUE(INDIRECT("J"&amp;(MATCH(B73,B74:B505,0)+84))),VALUE(INDIRECT("J"&amp;(MATCH(B73,B74:B505,0)+95))),VALUE(INDIRECT("J"&amp;(MATCH(B73,B74:B505,0)+106))))</f>
        <v>1.9649999999999999</v>
      </c>
      <c r="E73" t="str">
        <f t="shared" ca="1" si="10"/>
        <v>above average</v>
      </c>
      <c r="F73" t="str">
        <f t="shared" ca="1" si="11"/>
        <v>price/sales (ttm)</v>
      </c>
      <c r="G73" t="str">
        <f t="shared" ca="1" si="12"/>
        <v>trailing p/e, price/sales</v>
      </c>
      <c r="I73" t="str">
        <f t="shared" ca="1" si="4"/>
        <v>N/A</v>
      </c>
      <c r="J73" t="str">
        <f t="shared" si="5"/>
        <v>7.77</v>
      </c>
      <c r="K73">
        <f t="shared" ca="1" si="6"/>
        <v>1.9649999999999999</v>
      </c>
      <c r="L73" t="str">
        <f t="shared" ca="1" si="7"/>
        <v>above average</v>
      </c>
      <c r="M73" t="str">
        <f t="shared" ca="1" si="8"/>
        <v>price/sales (ttm)</v>
      </c>
      <c r="N73" t="str">
        <f t="shared" ca="1" si="9"/>
        <v>trailing p/e, price/sales</v>
      </c>
    </row>
    <row r="74" spans="1:14" x14ac:dyDescent="0.3">
      <c r="A74" s="1">
        <v>6</v>
      </c>
      <c r="B74" t="s">
        <v>134</v>
      </c>
      <c r="C74" t="s">
        <v>6427</v>
      </c>
      <c r="D74">
        <f ca="1">AVERAGE(VALUE(INDIRECT("J"&amp;(MATCH(B74,B75:B506,0)+74))),VALUE(INDIRECT("J"&amp;(MATCH(B74,B75:B506,0)+85))),VALUE(INDIRECT("J"&amp;(MATCH(B74,B75:B506,0)+96))),VALUE(INDIRECT("J"&amp;(MATCH(B74,B75:B506,0)+107))))</f>
        <v>1.8574999999999999</v>
      </c>
      <c r="E74" t="str">
        <f t="shared" ca="1" si="10"/>
        <v>above average</v>
      </c>
      <c r="F74" t="str">
        <f t="shared" ca="1" si="11"/>
        <v>price/book (mrq)</v>
      </c>
      <c r="G74" t="str">
        <f t="shared" ca="1" si="12"/>
        <v>trailing p/e, price/sales, price/book</v>
      </c>
      <c r="I74" t="str">
        <f t="shared" ca="1" si="4"/>
        <v>N/A</v>
      </c>
      <c r="J74" t="str">
        <f t="shared" si="5"/>
        <v>31.15</v>
      </c>
      <c r="K74">
        <f t="shared" ca="1" si="6"/>
        <v>1.8574999999999999</v>
      </c>
      <c r="L74" t="str">
        <f t="shared" ca="1" si="7"/>
        <v>above average</v>
      </c>
      <c r="M74" t="str">
        <f t="shared" ca="1" si="8"/>
        <v>price/book (mrq)</v>
      </c>
      <c r="N74" t="str">
        <f t="shared" ca="1" si="9"/>
        <v>trailing p/e,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price/sales, price/book</v>
      </c>
      <c r="I75" t="str">
        <f t="shared" ca="1" si="4"/>
        <v>N/A</v>
      </c>
      <c r="J75">
        <f t="shared" si="5"/>
        <v>0</v>
      </c>
      <c r="K75">
        <f t="shared" ca="1" si="6"/>
        <v>0</v>
      </c>
      <c r="L75" t="str">
        <f t="shared" ca="1" si="7"/>
        <v>no data</v>
      </c>
      <c r="M75" t="str">
        <f t="shared" ca="1" si="8"/>
        <v/>
      </c>
      <c r="N75" t="str">
        <f t="shared" ca="1" si="9"/>
        <v>trailing p/e,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price/sales, price/book</v>
      </c>
      <c r="I76" t="str">
        <f t="shared" ca="1" si="4"/>
        <v>N/A</v>
      </c>
      <c r="J76">
        <f t="shared" si="5"/>
        <v>0</v>
      </c>
      <c r="K76">
        <f t="shared" ca="1" si="6"/>
        <v>0</v>
      </c>
      <c r="L76" t="str">
        <f t="shared" ca="1" si="7"/>
        <v>no data</v>
      </c>
      <c r="M76" t="str">
        <f t="shared" ca="1" si="8"/>
        <v/>
      </c>
      <c r="N76" t="str">
        <f t="shared" ca="1" si="9"/>
        <v>trailing p/e,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price/sales, and price/book</v>
      </c>
      <c r="I77" t="str">
        <f t="shared" ca="1" si="4"/>
        <v>N/A</v>
      </c>
      <c r="J77">
        <f t="shared" si="5"/>
        <v>0</v>
      </c>
      <c r="K77">
        <f t="shared" si="6"/>
        <v>0</v>
      </c>
      <c r="L77">
        <f t="shared" si="7"/>
        <v>0</v>
      </c>
      <c r="M77" t="str">
        <f t="shared" ca="1" si="8"/>
        <v>price/book</v>
      </c>
      <c r="N77" t="str">
        <f t="shared" ca="1" si="9"/>
        <v>trailing p/e, price/sales, and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Core Laboratories N.V. may be overvalued. The company has a higher trailing p/e, price/sales, and price/book than the comparable average</v>
      </c>
      <c r="I78" t="str">
        <f t="shared" ca="1" si="4"/>
        <v>N/A</v>
      </c>
      <c r="J78" t="str">
        <f t="shared" si="5"/>
        <v>Dec 31, 2016</v>
      </c>
      <c r="K78" t="str">
        <f t="shared" ca="1" si="6"/>
        <v>There are some indications that Core Laboratories N.V. may be overvalued. The company has a higher trailing p/e, price/sales, and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2436</v>
      </c>
      <c r="F81" t="str">
        <f t="shared" ref="F81:F87" ca="1" si="13">IF(E70="below average",LOWER(TRIM(IF(ISNUMBER(VALUE(RIGHT(B70,1))),REPLACE(B70,LEN(B70),1,""),B70))),"")</f>
        <v/>
      </c>
      <c r="G81" t="str">
        <f ca="1">IFERROR(LEFT(F81,FIND("(",F81) - 2),F81)</f>
        <v/>
      </c>
      <c r="I81" t="str">
        <f t="shared" ca="1" si="4"/>
        <v>N/A</v>
      </c>
      <c r="J81">
        <f t="shared" si="5"/>
        <v>0.111</v>
      </c>
      <c r="K81">
        <f t="shared" si="6"/>
        <v>0</v>
      </c>
      <c r="L81">
        <f t="shared" si="7"/>
        <v>0</v>
      </c>
      <c r="M81" t="str">
        <f t="shared" ca="1" si="8"/>
        <v/>
      </c>
      <c r="N81" t="str">
        <f t="shared" ca="1" si="9"/>
        <v/>
      </c>
    </row>
    <row r="82" spans="1:14" x14ac:dyDescent="0.3">
      <c r="A82" s="1">
        <v>1</v>
      </c>
      <c r="B82" t="s">
        <v>144</v>
      </c>
      <c r="C82" t="s">
        <v>6428</v>
      </c>
      <c r="F82" t="str">
        <f t="shared" ca="1" si="13"/>
        <v>forward p/e</v>
      </c>
      <c r="G82" t="str">
        <f t="shared" ref="G82:G87" ca="1" si="14">IF(F82&lt;&gt;"", G81 &amp; ", " &amp; IFERROR(LEFT(F82,FIND("(",F82) - 2),F82),G81)</f>
        <v>, forward p/e</v>
      </c>
      <c r="I82" t="str">
        <f t="shared" ca="1" si="4"/>
        <v>N/A</v>
      </c>
      <c r="J82">
        <f t="shared" si="5"/>
        <v>0.1467</v>
      </c>
      <c r="K82">
        <f t="shared" si="6"/>
        <v>0</v>
      </c>
      <c r="L82">
        <f t="shared" si="7"/>
        <v>0</v>
      </c>
      <c r="M82" t="str">
        <f t="shared" ca="1" si="8"/>
        <v>forward p/e</v>
      </c>
      <c r="N82" t="str">
        <f t="shared" ca="1" si="9"/>
        <v>, forward p/e</v>
      </c>
    </row>
    <row r="83" spans="1:14" x14ac:dyDescent="0.3">
      <c r="F83" t="str">
        <f t="shared" ca="1" si="13"/>
        <v>peg ratio (5 yr expected)</v>
      </c>
      <c r="G83" t="str">
        <f t="shared" ca="1" si="14"/>
        <v>, forward p/e, peg ratio</v>
      </c>
      <c r="I83" t="str">
        <f t="shared" ca="1" si="4"/>
        <v>N/A</v>
      </c>
      <c r="J83">
        <f t="shared" si="5"/>
        <v>0</v>
      </c>
      <c r="K83">
        <f t="shared" si="6"/>
        <v>0</v>
      </c>
      <c r="L83">
        <f t="shared" si="7"/>
        <v>0</v>
      </c>
      <c r="M83" t="str">
        <f t="shared" ca="1" si="8"/>
        <v>peg ratio (5 yr expected)</v>
      </c>
      <c r="N83" t="str">
        <f t="shared" ca="1" si="9"/>
        <v>, forward p/e, peg ratio</v>
      </c>
    </row>
    <row r="84" spans="1:14" x14ac:dyDescent="0.3">
      <c r="A84" s="1">
        <v>0</v>
      </c>
      <c r="B84" t="s">
        <v>146</v>
      </c>
      <c r="C84" t="s">
        <v>6429</v>
      </c>
      <c r="F84" t="str">
        <f t="shared" ca="1" si="13"/>
        <v/>
      </c>
      <c r="G84" t="str">
        <f t="shared" ca="1" si="14"/>
        <v>, forward p/e, peg ratio</v>
      </c>
      <c r="I84" t="str">
        <f t="shared" ca="1" si="4"/>
        <v>N/A</v>
      </c>
      <c r="J84">
        <f t="shared" si="5"/>
        <v>9.4100000000000003E-2</v>
      </c>
      <c r="K84">
        <f t="shared" si="6"/>
        <v>0</v>
      </c>
      <c r="L84">
        <f t="shared" si="7"/>
        <v>0</v>
      </c>
      <c r="M84" t="str">
        <f t="shared" ca="1" si="8"/>
        <v/>
      </c>
      <c r="N84" t="str">
        <f t="shared" ca="1" si="9"/>
        <v>, forward p/e, peg ratio</v>
      </c>
    </row>
    <row r="85" spans="1:14" x14ac:dyDescent="0.3">
      <c r="A85" s="1">
        <v>1</v>
      </c>
      <c r="B85" t="s">
        <v>148</v>
      </c>
      <c r="C85" t="s">
        <v>6430</v>
      </c>
      <c r="F85" t="str">
        <f t="shared" ca="1" si="13"/>
        <v/>
      </c>
      <c r="G85" t="str">
        <f t="shared" ca="1" si="14"/>
        <v>, forward p/e, peg ratio</v>
      </c>
      <c r="I85" t="str">
        <f t="shared" ca="1" si="4"/>
        <v>N/A</v>
      </c>
      <c r="J85">
        <f t="shared" si="5"/>
        <v>1.0597000000000001</v>
      </c>
      <c r="K85">
        <f t="shared" si="6"/>
        <v>0</v>
      </c>
      <c r="L85">
        <f t="shared" si="7"/>
        <v>0</v>
      </c>
      <c r="M85" t="str">
        <f t="shared" ca="1" si="8"/>
        <v/>
      </c>
      <c r="N85" t="str">
        <f t="shared" ca="1" si="9"/>
        <v>, forward p/e, peg ratio</v>
      </c>
    </row>
    <row r="86" spans="1:14" x14ac:dyDescent="0.3">
      <c r="F86" t="str">
        <f t="shared" ca="1" si="13"/>
        <v/>
      </c>
      <c r="G86" t="str">
        <f t="shared" ca="1" si="14"/>
        <v>, forward p/e, peg ratio</v>
      </c>
      <c r="I86" t="str">
        <f t="shared" ca="1" si="4"/>
        <v>N/A</v>
      </c>
      <c r="J86">
        <f t="shared" si="5"/>
        <v>0</v>
      </c>
      <c r="K86">
        <f t="shared" si="6"/>
        <v>0</v>
      </c>
      <c r="L86">
        <f t="shared" si="7"/>
        <v>0</v>
      </c>
      <c r="M86" t="str">
        <f t="shared" ca="1" si="8"/>
        <v/>
      </c>
      <c r="N86" t="str">
        <f t="shared" ca="1" si="9"/>
        <v>, forward p/e, peg ratio</v>
      </c>
    </row>
    <row r="87" spans="1:14" x14ac:dyDescent="0.3">
      <c r="A87" s="1">
        <v>0</v>
      </c>
      <c r="B87" t="s">
        <v>150</v>
      </c>
      <c r="C87" t="s">
        <v>6431</v>
      </c>
      <c r="F87" t="str">
        <f t="shared" ca="1" si="13"/>
        <v/>
      </c>
      <c r="G87" t="str">
        <f t="shared" ca="1" si="14"/>
        <v>, forward p/e, peg ratio</v>
      </c>
      <c r="I87" t="str">
        <f t="shared" ca="1" si="4"/>
        <v>N/A</v>
      </c>
      <c r="J87">
        <f t="shared" si="5"/>
        <v>598900000</v>
      </c>
      <c r="K87">
        <f t="shared" si="6"/>
        <v>0</v>
      </c>
      <c r="L87">
        <f t="shared" si="7"/>
        <v>0</v>
      </c>
      <c r="M87" t="str">
        <f t="shared" ca="1" si="8"/>
        <v/>
      </c>
      <c r="N87" t="str">
        <f t="shared" ca="1" si="9"/>
        <v>, forward p/e, peg ratio</v>
      </c>
    </row>
    <row r="88" spans="1:14" x14ac:dyDescent="0.3">
      <c r="A88" s="1">
        <v>1</v>
      </c>
      <c r="B88" t="s">
        <v>152</v>
      </c>
      <c r="C88" t="s">
        <v>6432</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forward p/e, peg ratio</v>
      </c>
      <c r="I88" t="str">
        <f t="shared" ca="1" si="4"/>
        <v>N/A</v>
      </c>
      <c r="J88" t="str">
        <f t="shared" si="5"/>
        <v>13.64</v>
      </c>
      <c r="K88">
        <f t="shared" si="6"/>
        <v>0</v>
      </c>
      <c r="L88">
        <f t="shared" si="7"/>
        <v>0</v>
      </c>
      <c r="M88" t="str">
        <f t="shared" ca="1" si="8"/>
        <v>peg ratio</v>
      </c>
      <c r="N88" t="str">
        <f t="shared" ca="1" si="9"/>
        <v>forward p/e, peg ratio</v>
      </c>
    </row>
    <row r="89" spans="1:14" x14ac:dyDescent="0.3">
      <c r="A89" s="1">
        <v>2</v>
      </c>
      <c r="B89" t="s">
        <v>154</v>
      </c>
      <c r="C89" t="s">
        <v>3683</v>
      </c>
      <c r="D89" t="str">
        <f ca="1">IF(COUNTIF(E70:E76,"=below average")&gt;0,"There are some indications that "&amp;D1&amp;" may be undervalued. The company has a lower " &amp; G88 &amp; " than the comparable average", "Inconclusive")</f>
        <v>There are some indications that Core Laboratories N.V. may be undervalued. The company has a lower forward p/e, peg ratio than the comparable average</v>
      </c>
      <c r="I89" t="str">
        <f t="shared" ca="1" si="4"/>
        <v>N/A</v>
      </c>
      <c r="J89">
        <f t="shared" si="5"/>
        <v>2.7000000000000003E-2</v>
      </c>
      <c r="K89" t="str">
        <f t="shared" ca="1" si="6"/>
        <v>There are some indications that Core Laboratories N.V. may be undervalued. The company has a lower forward p/e, peg ratio than the comparable average</v>
      </c>
      <c r="L89">
        <f t="shared" si="7"/>
        <v>0</v>
      </c>
      <c r="M89">
        <f t="shared" si="8"/>
        <v>0</v>
      </c>
      <c r="N89">
        <f t="shared" si="9"/>
        <v>0</v>
      </c>
    </row>
    <row r="90" spans="1:14" x14ac:dyDescent="0.3">
      <c r="A90" s="1">
        <v>3</v>
      </c>
      <c r="B90" t="s">
        <v>156</v>
      </c>
      <c r="C90" t="s">
        <v>6433</v>
      </c>
      <c r="I90" t="str">
        <f t="shared" si="4"/>
        <v>N/A</v>
      </c>
      <c r="J90">
        <f t="shared" si="5"/>
        <v>152100000</v>
      </c>
      <c r="K90">
        <f t="shared" si="6"/>
        <v>0</v>
      </c>
      <c r="L90">
        <f t="shared" si="7"/>
        <v>0</v>
      </c>
      <c r="M90">
        <f t="shared" si="8"/>
        <v>0</v>
      </c>
      <c r="N90">
        <f t="shared" si="9"/>
        <v>0</v>
      </c>
    </row>
    <row r="91" spans="1:14" x14ac:dyDescent="0.3">
      <c r="A91" s="1">
        <v>4</v>
      </c>
      <c r="B91" t="s">
        <v>158</v>
      </c>
      <c r="C91" t="s">
        <v>6434</v>
      </c>
      <c r="I91" t="str">
        <f t="shared" si="4"/>
        <v>N/A</v>
      </c>
      <c r="J91">
        <f t="shared" si="5"/>
        <v>114340000</v>
      </c>
      <c r="K91">
        <f t="shared" si="6"/>
        <v>0</v>
      </c>
      <c r="L91">
        <f t="shared" si="7"/>
        <v>0</v>
      </c>
      <c r="M91">
        <f t="shared" si="8"/>
        <v>0</v>
      </c>
      <c r="N91">
        <f t="shared" si="9"/>
        <v>0</v>
      </c>
    </row>
    <row r="92" spans="1:14" x14ac:dyDescent="0.3">
      <c r="A92" s="1">
        <v>5</v>
      </c>
      <c r="B92" t="s">
        <v>160</v>
      </c>
      <c r="C92" t="s">
        <v>6435</v>
      </c>
      <c r="I92" t="str">
        <f t="shared" si="4"/>
        <v>N/A</v>
      </c>
      <c r="J92">
        <f t="shared" si="5"/>
        <v>66470000</v>
      </c>
      <c r="K92">
        <f t="shared" si="6"/>
        <v>0</v>
      </c>
      <c r="L92">
        <f t="shared" si="7"/>
        <v>0</v>
      </c>
      <c r="M92">
        <f t="shared" si="8"/>
        <v>0</v>
      </c>
      <c r="N92">
        <f t="shared" si="9"/>
        <v>0</v>
      </c>
    </row>
    <row r="93" spans="1:14" x14ac:dyDescent="0.3">
      <c r="A93" s="1">
        <v>6</v>
      </c>
      <c r="B93" t="s">
        <v>162</v>
      </c>
      <c r="C93" t="s">
        <v>742</v>
      </c>
      <c r="I93" t="str">
        <f t="shared" si="4"/>
        <v>N/A</v>
      </c>
      <c r="J93" t="str">
        <f t="shared" si="5"/>
        <v>1.51</v>
      </c>
      <c r="K93">
        <f t="shared" si="6"/>
        <v>0</v>
      </c>
      <c r="L93">
        <f t="shared" si="7"/>
        <v>0</v>
      </c>
      <c r="M93">
        <f t="shared" si="8"/>
        <v>0</v>
      </c>
      <c r="N93">
        <f t="shared" si="9"/>
        <v>0</v>
      </c>
    </row>
    <row r="94" spans="1:14" x14ac:dyDescent="0.3">
      <c r="A94" s="1">
        <v>7</v>
      </c>
      <c r="B94" t="s">
        <v>163</v>
      </c>
      <c r="C94" t="s">
        <v>3614</v>
      </c>
      <c r="I94" t="str">
        <f t="shared" si="4"/>
        <v>N/A</v>
      </c>
      <c r="J94">
        <f t="shared" si="5"/>
        <v>0.17100000000000001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6436</v>
      </c>
      <c r="I96" t="str">
        <f t="shared" si="4"/>
        <v>N/A</v>
      </c>
      <c r="J96">
        <f t="shared" si="5"/>
        <v>14340000</v>
      </c>
      <c r="K96">
        <f t="shared" si="6"/>
        <v>0</v>
      </c>
      <c r="L96">
        <f t="shared" si="7"/>
        <v>0</v>
      </c>
      <c r="M96">
        <f t="shared" si="8"/>
        <v>0</v>
      </c>
      <c r="N96">
        <f t="shared" si="9"/>
        <v>0</v>
      </c>
    </row>
    <row r="97" spans="1:14" x14ac:dyDescent="0.3">
      <c r="A97" s="1">
        <v>1</v>
      </c>
      <c r="B97" t="s">
        <v>167</v>
      </c>
      <c r="C97" t="s">
        <v>1290</v>
      </c>
      <c r="I97" t="str">
        <f t="shared" si="4"/>
        <v>N/A</v>
      </c>
      <c r="J97" t="str">
        <f t="shared" si="5"/>
        <v>0.32</v>
      </c>
      <c r="K97">
        <f t="shared" si="6"/>
        <v>0</v>
      </c>
      <c r="L97">
        <f t="shared" si="7"/>
        <v>0</v>
      </c>
      <c r="M97">
        <f t="shared" si="8"/>
        <v>0</v>
      </c>
      <c r="N97">
        <f t="shared" si="9"/>
        <v>0</v>
      </c>
    </row>
    <row r="98" spans="1:14" x14ac:dyDescent="0.3">
      <c r="A98" s="1">
        <v>2</v>
      </c>
      <c r="B98" t="s">
        <v>169</v>
      </c>
      <c r="C98" t="s">
        <v>6437</v>
      </c>
      <c r="I98" t="str">
        <f t="shared" si="4"/>
        <v>N/A</v>
      </c>
      <c r="J98">
        <f t="shared" si="5"/>
        <v>219410000</v>
      </c>
      <c r="K98">
        <f t="shared" si="6"/>
        <v>0</v>
      </c>
      <c r="L98">
        <f t="shared" si="7"/>
        <v>0</v>
      </c>
      <c r="M98">
        <f t="shared" si="8"/>
        <v>0</v>
      </c>
      <c r="N98">
        <f t="shared" si="9"/>
        <v>0</v>
      </c>
    </row>
    <row r="99" spans="1:14" x14ac:dyDescent="0.3">
      <c r="A99" s="1">
        <v>3</v>
      </c>
      <c r="B99" t="s">
        <v>171</v>
      </c>
      <c r="C99" t="s">
        <v>6438</v>
      </c>
      <c r="I99" t="str">
        <f t="shared" si="4"/>
        <v>N/A</v>
      </c>
      <c r="J99" t="str">
        <f t="shared" si="5"/>
        <v>143.08</v>
      </c>
      <c r="K99">
        <f t="shared" si="6"/>
        <v>0</v>
      </c>
      <c r="L99">
        <f t="shared" si="7"/>
        <v>0</v>
      </c>
      <c r="M99">
        <f t="shared" si="8"/>
        <v>0</v>
      </c>
      <c r="N99">
        <f t="shared" si="9"/>
        <v>0</v>
      </c>
    </row>
    <row r="100" spans="1:14" x14ac:dyDescent="0.3">
      <c r="A100" s="1">
        <v>4</v>
      </c>
      <c r="B100" t="s">
        <v>173</v>
      </c>
      <c r="C100" t="s">
        <v>6439</v>
      </c>
      <c r="I100" t="str">
        <f t="shared" si="4"/>
        <v>N/A</v>
      </c>
      <c r="J100" t="str">
        <f t="shared" si="5"/>
        <v>1.85</v>
      </c>
      <c r="K100">
        <f t="shared" si="6"/>
        <v>0</v>
      </c>
      <c r="L100">
        <f t="shared" si="7"/>
        <v>0</v>
      </c>
      <c r="M100">
        <f t="shared" si="8"/>
        <v>0</v>
      </c>
      <c r="N100">
        <f t="shared" si="9"/>
        <v>0</v>
      </c>
    </row>
    <row r="101" spans="1:14" x14ac:dyDescent="0.3">
      <c r="A101" s="1">
        <v>5</v>
      </c>
      <c r="B101" t="s">
        <v>175</v>
      </c>
      <c r="C101" t="s">
        <v>2650</v>
      </c>
      <c r="I101" t="str">
        <f t="shared" si="4"/>
        <v>N/A</v>
      </c>
      <c r="J101" t="str">
        <f t="shared" si="5"/>
        <v>3.38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6440</v>
      </c>
      <c r="I103" t="str">
        <f t="shared" si="4"/>
        <v>N/A</v>
      </c>
      <c r="J103">
        <f t="shared" si="5"/>
        <v>115550000</v>
      </c>
      <c r="K103">
        <f t="shared" si="6"/>
        <v>0</v>
      </c>
      <c r="L103">
        <f t="shared" si="7"/>
        <v>0</v>
      </c>
      <c r="M103">
        <f t="shared" si="8"/>
        <v>0</v>
      </c>
      <c r="N103">
        <f t="shared" si="9"/>
        <v>0</v>
      </c>
    </row>
    <row r="104" spans="1:14" x14ac:dyDescent="0.3">
      <c r="A104" s="1">
        <v>1</v>
      </c>
      <c r="B104" t="s">
        <v>179</v>
      </c>
      <c r="C104" t="s">
        <v>6441</v>
      </c>
      <c r="I104" t="str">
        <f t="shared" si="4"/>
        <v>N/A</v>
      </c>
      <c r="J104">
        <f t="shared" si="5"/>
        <v>86620000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6390</v>
      </c>
      <c r="I106" t="str">
        <f t="shared" si="4"/>
        <v>N/A</v>
      </c>
      <c r="J106" t="str">
        <f t="shared" si="5"/>
        <v>1.70</v>
      </c>
      <c r="K106">
        <f t="shared" si="6"/>
        <v>0</v>
      </c>
      <c r="L106">
        <f t="shared" si="7"/>
        <v>0</v>
      </c>
      <c r="M106">
        <f t="shared" si="8"/>
        <v>0</v>
      </c>
      <c r="N106">
        <f t="shared" si="9"/>
        <v>0</v>
      </c>
    </row>
    <row r="107" spans="1:14" x14ac:dyDescent="0.3">
      <c r="A107" s="1">
        <v>1</v>
      </c>
      <c r="B107" t="s">
        <v>181</v>
      </c>
      <c r="C107" t="s">
        <v>6442</v>
      </c>
      <c r="I107" t="str">
        <f t="shared" si="4"/>
        <v>N/A</v>
      </c>
      <c r="J107">
        <f t="shared" si="5"/>
        <v>-8.77E-2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6443</v>
      </c>
      <c r="I109" t="str">
        <f t="shared" si="4"/>
        <v>N/A</v>
      </c>
      <c r="J109" t="str">
        <f t="shared" si="5"/>
        <v>125.83</v>
      </c>
      <c r="K109">
        <f t="shared" si="6"/>
        <v>0</v>
      </c>
      <c r="L109">
        <f t="shared" si="7"/>
        <v>0</v>
      </c>
      <c r="M109">
        <f t="shared" si="8"/>
        <v>0</v>
      </c>
      <c r="N109">
        <f t="shared" si="9"/>
        <v>0</v>
      </c>
    </row>
    <row r="110" spans="1:14" x14ac:dyDescent="0.3">
      <c r="A110" s="1">
        <v>4</v>
      </c>
      <c r="B110" t="s">
        <v>187</v>
      </c>
      <c r="C110" t="s">
        <v>6444</v>
      </c>
      <c r="I110" t="str">
        <f t="shared" si="4"/>
        <v>N/A</v>
      </c>
      <c r="J110" t="str">
        <f t="shared" si="5"/>
        <v>96.30</v>
      </c>
      <c r="K110">
        <f t="shared" si="6"/>
        <v>0</v>
      </c>
      <c r="L110">
        <f t="shared" si="7"/>
        <v>0</v>
      </c>
      <c r="M110">
        <f t="shared" si="8"/>
        <v>0</v>
      </c>
      <c r="N110">
        <f t="shared" si="9"/>
        <v>0</v>
      </c>
    </row>
    <row r="111" spans="1:14" x14ac:dyDescent="0.3">
      <c r="A111" s="1">
        <v>5</v>
      </c>
      <c r="B111" t="s">
        <v>189</v>
      </c>
      <c r="C111" t="s">
        <v>6445</v>
      </c>
      <c r="I111" t="str">
        <f t="shared" si="4"/>
        <v>N/A</v>
      </c>
      <c r="J111" t="str">
        <f t="shared" si="5"/>
        <v>103.54</v>
      </c>
      <c r="K111">
        <f t="shared" si="6"/>
        <v>0</v>
      </c>
      <c r="L111">
        <f t="shared" si="7"/>
        <v>0</v>
      </c>
      <c r="M111">
        <f t="shared" si="8"/>
        <v>0</v>
      </c>
      <c r="N111">
        <f t="shared" si="9"/>
        <v>0</v>
      </c>
    </row>
    <row r="112" spans="1:14" x14ac:dyDescent="0.3">
      <c r="A112" s="1">
        <v>6</v>
      </c>
      <c r="B112" t="s">
        <v>191</v>
      </c>
      <c r="C112" t="s">
        <v>6446</v>
      </c>
      <c r="I112" t="str">
        <f t="shared" si="4"/>
        <v>N/A</v>
      </c>
      <c r="J112" t="str">
        <f t="shared" si="5"/>
        <v>111.27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6447</v>
      </c>
      <c r="I114" t="str">
        <f t="shared" si="4"/>
        <v>N/A</v>
      </c>
      <c r="J114" t="str">
        <f t="shared" si="5"/>
        <v>731.91k</v>
      </c>
      <c r="K114">
        <f t="shared" si="6"/>
        <v>0</v>
      </c>
      <c r="L114">
        <f t="shared" si="7"/>
        <v>0</v>
      </c>
      <c r="M114">
        <f t="shared" si="8"/>
        <v>0</v>
      </c>
      <c r="N114">
        <f t="shared" si="9"/>
        <v>0</v>
      </c>
    </row>
    <row r="115" spans="1:14" x14ac:dyDescent="0.3">
      <c r="A115" s="1">
        <v>1</v>
      </c>
      <c r="B115" t="s">
        <v>195</v>
      </c>
      <c r="C115" t="s">
        <v>6448</v>
      </c>
      <c r="I115" t="str">
        <f t="shared" si="4"/>
        <v>N/A</v>
      </c>
      <c r="J115">
        <f t="shared" si="5"/>
        <v>1630000</v>
      </c>
      <c r="K115">
        <f t="shared" si="6"/>
        <v>0</v>
      </c>
      <c r="L115">
        <f t="shared" si="7"/>
        <v>0</v>
      </c>
      <c r="M115">
        <f t="shared" si="8"/>
        <v>0</v>
      </c>
      <c r="N115">
        <f t="shared" si="9"/>
        <v>0</v>
      </c>
    </row>
    <row r="116" spans="1:14" x14ac:dyDescent="0.3">
      <c r="A116" s="1">
        <v>2</v>
      </c>
      <c r="B116" t="s">
        <v>197</v>
      </c>
      <c r="C116" t="s">
        <v>6449</v>
      </c>
      <c r="I116" t="str">
        <f t="shared" si="4"/>
        <v>N/A</v>
      </c>
      <c r="J116">
        <f t="shared" si="5"/>
        <v>44180000</v>
      </c>
      <c r="K116">
        <f t="shared" si="6"/>
        <v>0</v>
      </c>
      <c r="L116">
        <f t="shared" si="7"/>
        <v>0</v>
      </c>
      <c r="M116">
        <f t="shared" si="8"/>
        <v>0</v>
      </c>
      <c r="N116">
        <f t="shared" si="9"/>
        <v>0</v>
      </c>
    </row>
    <row r="117" spans="1:14" x14ac:dyDescent="0.3">
      <c r="A117" s="1">
        <v>3</v>
      </c>
      <c r="B117" t="s">
        <v>199</v>
      </c>
      <c r="C117" t="s">
        <v>2660</v>
      </c>
      <c r="I117" t="str">
        <f t="shared" si="4"/>
        <v>N/A</v>
      </c>
      <c r="J117">
        <f t="shared" si="5"/>
        <v>43450000</v>
      </c>
      <c r="K117">
        <f t="shared" si="6"/>
        <v>0</v>
      </c>
      <c r="L117">
        <f t="shared" si="7"/>
        <v>0</v>
      </c>
      <c r="M117">
        <f t="shared" si="8"/>
        <v>0</v>
      </c>
      <c r="N117">
        <f t="shared" si="9"/>
        <v>0</v>
      </c>
    </row>
    <row r="118" spans="1:14" x14ac:dyDescent="0.3">
      <c r="A118" s="1">
        <v>4</v>
      </c>
      <c r="B118" t="s">
        <v>201</v>
      </c>
      <c r="C118" t="s">
        <v>6450</v>
      </c>
      <c r="I118" t="str">
        <f t="shared" si="4"/>
        <v>N/A</v>
      </c>
      <c r="J118">
        <f t="shared" si="5"/>
        <v>1.3999999999999999E-2</v>
      </c>
      <c r="K118">
        <f t="shared" si="6"/>
        <v>0</v>
      </c>
      <c r="L118">
        <f t="shared" si="7"/>
        <v>0</v>
      </c>
      <c r="M118">
        <f t="shared" si="8"/>
        <v>0</v>
      </c>
      <c r="N118">
        <f t="shared" si="9"/>
        <v>0</v>
      </c>
    </row>
    <row r="119" spans="1:14" x14ac:dyDescent="0.3">
      <c r="A119" s="1">
        <v>5</v>
      </c>
      <c r="B119" t="s">
        <v>203</v>
      </c>
      <c r="C119" t="s">
        <v>6451</v>
      </c>
      <c r="I119" t="str">
        <f t="shared" si="4"/>
        <v>N/A</v>
      </c>
      <c r="J119">
        <f t="shared" si="5"/>
        <v>1.0880000000000001</v>
      </c>
      <c r="K119">
        <f t="shared" si="6"/>
        <v>0</v>
      </c>
      <c r="L119">
        <f t="shared" si="7"/>
        <v>0</v>
      </c>
      <c r="M119">
        <f t="shared" si="8"/>
        <v>0</v>
      </c>
      <c r="N119">
        <f t="shared" si="9"/>
        <v>0</v>
      </c>
    </row>
    <row r="120" spans="1:14" x14ac:dyDescent="0.3">
      <c r="A120" s="1">
        <v>6</v>
      </c>
      <c r="B120" t="s">
        <v>205</v>
      </c>
      <c r="C120" t="s">
        <v>6452</v>
      </c>
      <c r="I120" t="str">
        <f t="shared" si="4"/>
        <v>N/A</v>
      </c>
      <c r="J120">
        <f t="shared" si="5"/>
        <v>6590000</v>
      </c>
      <c r="K120">
        <f t="shared" si="6"/>
        <v>0</v>
      </c>
      <c r="L120">
        <f t="shared" si="7"/>
        <v>0</v>
      </c>
      <c r="M120">
        <f t="shared" si="8"/>
        <v>0</v>
      </c>
      <c r="N120">
        <f t="shared" si="9"/>
        <v>0</v>
      </c>
    </row>
    <row r="121" spans="1:14" x14ac:dyDescent="0.3">
      <c r="A121" s="1">
        <v>7</v>
      </c>
      <c r="B121" t="s">
        <v>207</v>
      </c>
      <c r="C121" t="s">
        <v>6453</v>
      </c>
      <c r="I121" t="str">
        <f t="shared" si="4"/>
        <v>N/A</v>
      </c>
      <c r="J121" t="str">
        <f t="shared" si="5"/>
        <v>10.07</v>
      </c>
      <c r="K121">
        <f t="shared" si="6"/>
        <v>0</v>
      </c>
      <c r="L121">
        <f t="shared" si="7"/>
        <v>0</v>
      </c>
      <c r="M121">
        <f t="shared" si="8"/>
        <v>0</v>
      </c>
      <c r="N121">
        <f t="shared" si="9"/>
        <v>0</v>
      </c>
    </row>
    <row r="122" spans="1:14" x14ac:dyDescent="0.3">
      <c r="A122" s="1">
        <v>8</v>
      </c>
      <c r="B122" t="s">
        <v>209</v>
      </c>
      <c r="C122" t="s">
        <v>6454</v>
      </c>
      <c r="I122" t="str">
        <f t="shared" si="4"/>
        <v>N/A</v>
      </c>
      <c r="J122">
        <f t="shared" si="5"/>
        <v>0.1709</v>
      </c>
      <c r="K122">
        <f t="shared" si="6"/>
        <v>0</v>
      </c>
      <c r="L122">
        <f t="shared" si="7"/>
        <v>0</v>
      </c>
      <c r="M122">
        <f t="shared" si="8"/>
        <v>0</v>
      </c>
      <c r="N122">
        <f t="shared" si="9"/>
        <v>0</v>
      </c>
    </row>
    <row r="123" spans="1:14" x14ac:dyDescent="0.3">
      <c r="A123" s="1">
        <v>9</v>
      </c>
      <c r="B123" t="s">
        <v>211</v>
      </c>
      <c r="C123" t="s">
        <v>6455</v>
      </c>
      <c r="I123" t="str">
        <f t="shared" si="4"/>
        <v>N/A</v>
      </c>
      <c r="J123">
        <f t="shared" si="5"/>
        <v>6890000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6456</v>
      </c>
      <c r="I125" t="str">
        <f t="shared" si="15"/>
        <v>N/A</v>
      </c>
      <c r="J125" t="str">
        <f t="shared" si="16"/>
        <v>2.2</v>
      </c>
      <c r="K125">
        <f t="shared" si="17"/>
        <v>0</v>
      </c>
      <c r="L125">
        <f t="shared" si="18"/>
        <v>0</v>
      </c>
      <c r="M125">
        <f t="shared" si="19"/>
        <v>0</v>
      </c>
      <c r="N125">
        <f t="shared" si="20"/>
        <v>0</v>
      </c>
    </row>
    <row r="126" spans="1:14" x14ac:dyDescent="0.3">
      <c r="A126" s="1">
        <v>1</v>
      </c>
      <c r="B126" t="s">
        <v>215</v>
      </c>
      <c r="C126" t="s">
        <v>2518</v>
      </c>
      <c r="I126" t="str">
        <f t="shared" si="15"/>
        <v>N/A</v>
      </c>
      <c r="J126">
        <f t="shared" si="16"/>
        <v>2.0199999999999999E-2</v>
      </c>
      <c r="K126">
        <f t="shared" si="17"/>
        <v>0</v>
      </c>
      <c r="L126">
        <f t="shared" si="18"/>
        <v>0</v>
      </c>
      <c r="M126">
        <f t="shared" si="19"/>
        <v>0</v>
      </c>
      <c r="N126">
        <f t="shared" si="20"/>
        <v>0</v>
      </c>
    </row>
    <row r="127" spans="1:14" x14ac:dyDescent="0.3">
      <c r="A127" s="1">
        <v>2</v>
      </c>
      <c r="B127" t="s">
        <v>217</v>
      </c>
      <c r="C127" t="s">
        <v>3032</v>
      </c>
      <c r="I127" t="str">
        <f t="shared" si="15"/>
        <v>N/A</v>
      </c>
      <c r="J127" t="str">
        <f t="shared" si="16"/>
        <v>2.20</v>
      </c>
      <c r="K127">
        <f t="shared" si="17"/>
        <v>0</v>
      </c>
      <c r="L127">
        <f t="shared" si="18"/>
        <v>0</v>
      </c>
      <c r="M127">
        <f t="shared" si="19"/>
        <v>0</v>
      </c>
      <c r="N127">
        <f t="shared" si="20"/>
        <v>0</v>
      </c>
    </row>
    <row r="128" spans="1:14" x14ac:dyDescent="0.3">
      <c r="A128" s="1">
        <v>3</v>
      </c>
      <c r="B128" t="s">
        <v>219</v>
      </c>
      <c r="C128" t="s">
        <v>6457</v>
      </c>
      <c r="I128" t="str">
        <f t="shared" si="15"/>
        <v>N/A</v>
      </c>
      <c r="J128">
        <f t="shared" si="16"/>
        <v>2.0400000000000001E-2</v>
      </c>
      <c r="K128">
        <f t="shared" si="17"/>
        <v>0</v>
      </c>
      <c r="L128">
        <f t="shared" si="18"/>
        <v>0</v>
      </c>
      <c r="M128">
        <f t="shared" si="19"/>
        <v>0</v>
      </c>
      <c r="N128">
        <f t="shared" si="20"/>
        <v>0</v>
      </c>
    </row>
    <row r="129" spans="1:14" x14ac:dyDescent="0.3">
      <c r="A129" s="1">
        <v>4</v>
      </c>
      <c r="B129" t="s">
        <v>221</v>
      </c>
      <c r="C129" t="s">
        <v>983</v>
      </c>
      <c r="I129" t="str">
        <f t="shared" si="15"/>
        <v>N/A</v>
      </c>
      <c r="J129" t="str">
        <f t="shared" si="16"/>
        <v>1.46</v>
      </c>
      <c r="K129">
        <f t="shared" si="17"/>
        <v>0</v>
      </c>
      <c r="L129">
        <f t="shared" si="18"/>
        <v>0</v>
      </c>
      <c r="M129">
        <f t="shared" si="19"/>
        <v>0</v>
      </c>
      <c r="N129">
        <f t="shared" si="20"/>
        <v>0</v>
      </c>
    </row>
    <row r="130" spans="1:14" x14ac:dyDescent="0.3">
      <c r="A130" s="1">
        <v>5</v>
      </c>
      <c r="B130" t="s">
        <v>223</v>
      </c>
      <c r="C130" t="s">
        <v>6458</v>
      </c>
      <c r="I130" t="str">
        <f t="shared" si="15"/>
        <v>N/A</v>
      </c>
      <c r="J130">
        <f t="shared" si="16"/>
        <v>1.4569999999999999</v>
      </c>
      <c r="K130">
        <f t="shared" si="17"/>
        <v>0</v>
      </c>
      <c r="L130">
        <f t="shared" si="18"/>
        <v>0</v>
      </c>
      <c r="M130">
        <f t="shared" si="19"/>
        <v>0</v>
      </c>
      <c r="N130">
        <f t="shared" si="20"/>
        <v>0</v>
      </c>
    </row>
    <row r="131" spans="1:14" x14ac:dyDescent="0.3">
      <c r="A131" s="1">
        <v>6</v>
      </c>
      <c r="B131" t="s">
        <v>225</v>
      </c>
      <c r="C131" t="s">
        <v>6459</v>
      </c>
      <c r="I131" t="str">
        <f t="shared" si="15"/>
        <v>N/A</v>
      </c>
      <c r="J131" t="str">
        <f t="shared" si="16"/>
        <v>May 23, 2017</v>
      </c>
      <c r="K131">
        <f t="shared" si="17"/>
        <v>0</v>
      </c>
      <c r="L131">
        <f t="shared" si="18"/>
        <v>0</v>
      </c>
      <c r="M131">
        <f t="shared" si="19"/>
        <v>0</v>
      </c>
      <c r="N131">
        <f t="shared" si="20"/>
        <v>0</v>
      </c>
    </row>
    <row r="132" spans="1:14" x14ac:dyDescent="0.3">
      <c r="A132" s="1">
        <v>7</v>
      </c>
      <c r="B132" t="s">
        <v>227</v>
      </c>
      <c r="C132" t="s">
        <v>6460</v>
      </c>
      <c r="I132" t="str">
        <f t="shared" si="15"/>
        <v>N/A</v>
      </c>
      <c r="J132" t="str">
        <f t="shared" si="16"/>
        <v>Apr 26, 2017</v>
      </c>
      <c r="K132">
        <f t="shared" si="17"/>
        <v>0</v>
      </c>
      <c r="L132">
        <f t="shared" si="18"/>
        <v>0</v>
      </c>
      <c r="M132">
        <f t="shared" si="19"/>
        <v>0</v>
      </c>
      <c r="N132">
        <f t="shared" si="20"/>
        <v>0</v>
      </c>
    </row>
    <row r="133" spans="1:14" x14ac:dyDescent="0.3">
      <c r="A133" s="1">
        <v>8</v>
      </c>
      <c r="B133" t="s">
        <v>229</v>
      </c>
      <c r="C133" t="s">
        <v>2479</v>
      </c>
      <c r="I133" t="str">
        <f t="shared" si="15"/>
        <v>N/A</v>
      </c>
      <c r="J133" t="str">
        <f t="shared" si="16"/>
        <v>2/1</v>
      </c>
      <c r="K133">
        <f t="shared" si="17"/>
        <v>0</v>
      </c>
      <c r="L133">
        <f t="shared" si="18"/>
        <v>0</v>
      </c>
      <c r="M133">
        <f t="shared" si="19"/>
        <v>0</v>
      </c>
      <c r="N133">
        <f t="shared" si="20"/>
        <v>0</v>
      </c>
    </row>
    <row r="134" spans="1:14" x14ac:dyDescent="0.3">
      <c r="A134" s="1">
        <v>9</v>
      </c>
      <c r="B134" t="s">
        <v>230</v>
      </c>
      <c r="C134" t="s">
        <v>6461</v>
      </c>
      <c r="I134" t="str">
        <f t="shared" si="15"/>
        <v>N/A</v>
      </c>
      <c r="J134" t="str">
        <f t="shared" si="16"/>
        <v>Jul 9, 2010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6462</v>
      </c>
      <c r="C138" t="s">
        <v>6463</v>
      </c>
      <c r="F138">
        <v>62</v>
      </c>
      <c r="I138" t="str">
        <f t="shared" si="15"/>
        <v>N/A</v>
      </c>
      <c r="J138" t="str">
        <f t="shared" si="16"/>
        <v>Chairman of Supervisory Board, Chief Exec. Officer and Pres</v>
      </c>
      <c r="K138">
        <f t="shared" si="17"/>
        <v>0</v>
      </c>
      <c r="L138">
        <f t="shared" si="18"/>
        <v>0</v>
      </c>
      <c r="M138">
        <f t="shared" si="19"/>
        <v>62</v>
      </c>
      <c r="N138">
        <f t="shared" si="20"/>
        <v>0</v>
      </c>
    </row>
    <row r="139" spans="1:14" x14ac:dyDescent="0.3">
      <c r="A139" s="1">
        <v>1</v>
      </c>
      <c r="B139" t="s">
        <v>6464</v>
      </c>
      <c r="C139" t="s">
        <v>6465</v>
      </c>
      <c r="F139">
        <v>64</v>
      </c>
      <c r="I139" t="str">
        <f t="shared" si="15"/>
        <v>N/A</v>
      </c>
      <c r="J139" t="str">
        <f t="shared" si="16"/>
        <v>Chief Financial Officer, Exec. VP and Supervisory Director</v>
      </c>
      <c r="K139">
        <f t="shared" si="17"/>
        <v>0</v>
      </c>
      <c r="L139">
        <f t="shared" si="18"/>
        <v>0</v>
      </c>
      <c r="M139">
        <f t="shared" si="19"/>
        <v>64</v>
      </c>
      <c r="N139">
        <f t="shared" si="20"/>
        <v>0</v>
      </c>
    </row>
    <row r="140" spans="1:14" x14ac:dyDescent="0.3">
      <c r="A140" s="1">
        <v>2</v>
      </c>
      <c r="B140" t="s">
        <v>6466</v>
      </c>
      <c r="C140" t="s">
        <v>6467</v>
      </c>
      <c r="F140">
        <v>63</v>
      </c>
      <c r="I140" t="str">
        <f t="shared" si="15"/>
        <v>N/A</v>
      </c>
      <c r="J140" t="str">
        <f t="shared" si="16"/>
        <v>Chief Operating Officer and Sr. VP</v>
      </c>
      <c r="K140">
        <f t="shared" si="17"/>
        <v>0</v>
      </c>
      <c r="L140">
        <f t="shared" si="18"/>
        <v>0</v>
      </c>
      <c r="M140">
        <f t="shared" si="19"/>
        <v>63</v>
      </c>
      <c r="N140">
        <f t="shared" si="20"/>
        <v>0</v>
      </c>
    </row>
    <row r="141" spans="1:14" x14ac:dyDescent="0.3">
      <c r="A141" s="1">
        <v>3</v>
      </c>
      <c r="B141" t="s">
        <v>6468</v>
      </c>
      <c r="C141" t="s">
        <v>6469</v>
      </c>
      <c r="F141">
        <v>47</v>
      </c>
      <c r="I141" t="str">
        <f t="shared" si="15"/>
        <v>N/A</v>
      </c>
      <c r="J141" t="str">
        <f t="shared" si="16"/>
        <v>Chief Accounting Officer and VP</v>
      </c>
      <c r="K141">
        <f t="shared" si="17"/>
        <v>0</v>
      </c>
      <c r="L141">
        <f t="shared" si="18"/>
        <v>0</v>
      </c>
      <c r="M141">
        <f t="shared" si="19"/>
        <v>47</v>
      </c>
      <c r="N141">
        <f t="shared" si="20"/>
        <v>0</v>
      </c>
    </row>
    <row r="142" spans="1:14" x14ac:dyDescent="0.3">
      <c r="A142" s="1">
        <v>4</v>
      </c>
      <c r="B142" t="s">
        <v>6470</v>
      </c>
      <c r="C142" t="s">
        <v>6471</v>
      </c>
      <c r="I142" t="str">
        <f t="shared" si="15"/>
        <v>N/A</v>
      </c>
      <c r="J142" t="str">
        <f t="shared" si="16"/>
        <v>VP of Corp. Devel. &amp; Investor Relations</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6472</v>
      </c>
      <c r="D145" t="s">
        <v>2941</v>
      </c>
      <c r="E145" t="s">
        <v>6183</v>
      </c>
      <c r="F145" t="s">
        <v>6473</v>
      </c>
      <c r="G145" t="s">
        <v>6412</v>
      </c>
      <c r="I145" t="str">
        <f t="shared" si="15"/>
        <v>N/A</v>
      </c>
      <c r="J145">
        <f t="shared" si="16"/>
        <v>981080000</v>
      </c>
      <c r="K145">
        <f t="shared" si="17"/>
        <v>1070000000.0000001</v>
      </c>
      <c r="L145">
        <f t="shared" si="18"/>
        <v>1090000000</v>
      </c>
      <c r="M145">
        <f t="shared" si="19"/>
        <v>797520000</v>
      </c>
      <c r="N145">
        <f t="shared" si="20"/>
        <v>594740000</v>
      </c>
    </row>
    <row r="146" spans="1:14" x14ac:dyDescent="0.3">
      <c r="A146" s="1">
        <v>1</v>
      </c>
      <c r="B146" t="s">
        <v>274</v>
      </c>
      <c r="C146" t="s">
        <v>264</v>
      </c>
      <c r="D146" t="s">
        <v>6474</v>
      </c>
      <c r="E146" t="s">
        <v>2934</v>
      </c>
      <c r="F146" t="s">
        <v>6475</v>
      </c>
      <c r="G146" t="s">
        <v>1566</v>
      </c>
      <c r="I146" t="str">
        <f t="shared" si="15"/>
        <v>N/A</v>
      </c>
      <c r="J146" t="str">
        <f t="shared" si="16"/>
        <v>N/A</v>
      </c>
      <c r="K146">
        <f t="shared" si="17"/>
        <v>9.4200000000000006E-2</v>
      </c>
      <c r="L146">
        <f t="shared" si="18"/>
        <v>1.0900000000000002E-2</v>
      </c>
      <c r="M146">
        <f t="shared" si="19"/>
        <v>-0.2651</v>
      </c>
      <c r="N146">
        <f t="shared" si="20"/>
        <v>-0.25430000000000003</v>
      </c>
    </row>
    <row r="147" spans="1:14" x14ac:dyDescent="0.3">
      <c r="A147" s="1">
        <v>2</v>
      </c>
      <c r="B147" t="s">
        <v>4155</v>
      </c>
      <c r="C147" t="s">
        <v>6476</v>
      </c>
      <c r="D147" t="s">
        <v>6477</v>
      </c>
      <c r="E147" t="s">
        <v>6478</v>
      </c>
      <c r="F147" t="s">
        <v>6479</v>
      </c>
      <c r="G147" t="s">
        <v>6480</v>
      </c>
      <c r="I147" t="str">
        <f t="shared" si="15"/>
        <v>N/A</v>
      </c>
      <c r="J147">
        <f t="shared" si="16"/>
        <v>644740000</v>
      </c>
      <c r="K147">
        <f t="shared" si="17"/>
        <v>688440000</v>
      </c>
      <c r="L147">
        <f t="shared" si="18"/>
        <v>691970000</v>
      </c>
      <c r="M147">
        <f t="shared" si="19"/>
        <v>560110000</v>
      </c>
      <c r="N147">
        <f t="shared" si="20"/>
        <v>469520000</v>
      </c>
    </row>
    <row r="148" spans="1:14" x14ac:dyDescent="0.3">
      <c r="A148" s="1">
        <v>3</v>
      </c>
      <c r="B148" t="s">
        <v>4161</v>
      </c>
      <c r="C148" t="s">
        <v>6481</v>
      </c>
      <c r="D148" t="s">
        <v>6482</v>
      </c>
      <c r="E148" t="s">
        <v>6483</v>
      </c>
      <c r="F148" t="s">
        <v>6484</v>
      </c>
      <c r="G148" t="s">
        <v>6485</v>
      </c>
      <c r="I148" t="str">
        <f t="shared" si="15"/>
        <v>N/A</v>
      </c>
      <c r="J148">
        <f t="shared" si="16"/>
        <v>621820000</v>
      </c>
      <c r="K148">
        <f t="shared" si="17"/>
        <v>662970000</v>
      </c>
      <c r="L148">
        <f t="shared" si="18"/>
        <v>665270000</v>
      </c>
      <c r="M148">
        <f t="shared" si="19"/>
        <v>532650000</v>
      </c>
      <c r="N148">
        <f t="shared" si="20"/>
        <v>442640000</v>
      </c>
    </row>
    <row r="149" spans="1:14" x14ac:dyDescent="0.3">
      <c r="A149" s="1">
        <v>4</v>
      </c>
      <c r="B149" t="s">
        <v>291</v>
      </c>
      <c r="C149" t="s">
        <v>6486</v>
      </c>
      <c r="D149" t="s">
        <v>6487</v>
      </c>
      <c r="E149" t="s">
        <v>6488</v>
      </c>
      <c r="F149" t="s">
        <v>1867</v>
      </c>
      <c r="G149" t="s">
        <v>6489</v>
      </c>
      <c r="I149" t="str">
        <f t="shared" si="15"/>
        <v>N/A</v>
      </c>
      <c r="J149">
        <f t="shared" si="16"/>
        <v>22920000</v>
      </c>
      <c r="K149">
        <f t="shared" si="17"/>
        <v>25470000</v>
      </c>
      <c r="L149">
        <f t="shared" si="18"/>
        <v>26700000</v>
      </c>
      <c r="M149">
        <f t="shared" si="19"/>
        <v>27460000</v>
      </c>
      <c r="N149">
        <f t="shared" si="20"/>
        <v>26870000</v>
      </c>
    </row>
    <row r="150" spans="1:14" x14ac:dyDescent="0.3">
      <c r="A150" s="1">
        <v>5</v>
      </c>
      <c r="B150" t="s">
        <v>4171</v>
      </c>
      <c r="C150" t="s">
        <v>6490</v>
      </c>
      <c r="D150" t="s">
        <v>6491</v>
      </c>
      <c r="E150" t="s">
        <v>6492</v>
      </c>
      <c r="F150" t="s">
        <v>6493</v>
      </c>
      <c r="G150" t="s">
        <v>6494</v>
      </c>
      <c r="I150" t="str">
        <f t="shared" si="15"/>
        <v>N/A</v>
      </c>
      <c r="J150">
        <f t="shared" si="16"/>
        <v>21760000</v>
      </c>
      <c r="K150">
        <f t="shared" si="17"/>
        <v>24170000</v>
      </c>
      <c r="L150">
        <f t="shared" si="18"/>
        <v>25300000</v>
      </c>
      <c r="M150">
        <f t="shared" si="19"/>
        <v>26550000</v>
      </c>
      <c r="N150">
        <f t="shared" si="20"/>
        <v>26030000</v>
      </c>
    </row>
    <row r="151" spans="1:14" x14ac:dyDescent="0.3">
      <c r="A151" s="1">
        <v>6</v>
      </c>
      <c r="B151" t="s">
        <v>4177</v>
      </c>
      <c r="C151" t="s">
        <v>5957</v>
      </c>
      <c r="D151" t="s">
        <v>6495</v>
      </c>
      <c r="E151" t="s">
        <v>6496</v>
      </c>
      <c r="F151" t="s">
        <v>6497</v>
      </c>
      <c r="G151" t="s">
        <v>6498</v>
      </c>
      <c r="I151" t="str">
        <f t="shared" si="15"/>
        <v>N/A</v>
      </c>
      <c r="J151">
        <f t="shared" si="16"/>
        <v>1160000</v>
      </c>
      <c r="K151">
        <f t="shared" si="17"/>
        <v>1300000</v>
      </c>
      <c r="L151">
        <f t="shared" si="18"/>
        <v>1400000</v>
      </c>
      <c r="M151" t="str">
        <f t="shared" si="19"/>
        <v>912000</v>
      </c>
      <c r="N151" t="str">
        <f t="shared" si="20"/>
        <v>843000</v>
      </c>
    </row>
    <row r="152" spans="1:14" x14ac:dyDescent="0.3">
      <c r="A152" s="1">
        <v>7</v>
      </c>
      <c r="B152" t="s">
        <v>4183</v>
      </c>
      <c r="C152" t="s">
        <v>264</v>
      </c>
      <c r="D152" t="s">
        <v>2836</v>
      </c>
      <c r="E152" t="s">
        <v>6499</v>
      </c>
      <c r="F152" t="s">
        <v>6500</v>
      </c>
      <c r="G152" t="s">
        <v>6501</v>
      </c>
      <c r="I152" t="str">
        <f t="shared" si="15"/>
        <v>N/A</v>
      </c>
      <c r="J152" t="str">
        <f t="shared" si="16"/>
        <v>N/A</v>
      </c>
      <c r="K152">
        <f t="shared" si="17"/>
        <v>6.7799999999999999E-2</v>
      </c>
      <c r="L152">
        <f t="shared" si="18"/>
        <v>5.1000000000000004E-3</v>
      </c>
      <c r="M152">
        <f t="shared" si="19"/>
        <v>-0.19059999999999999</v>
      </c>
      <c r="N152">
        <f t="shared" si="20"/>
        <v>-0.16170000000000001</v>
      </c>
    </row>
    <row r="153" spans="1:14" x14ac:dyDescent="0.3">
      <c r="A153" s="1">
        <v>8</v>
      </c>
      <c r="B153" t="s">
        <v>4187</v>
      </c>
      <c r="C153" t="s">
        <v>6502</v>
      </c>
      <c r="D153" t="s">
        <v>6503</v>
      </c>
      <c r="E153" t="s">
        <v>6504</v>
      </c>
      <c r="F153" t="s">
        <v>6505</v>
      </c>
      <c r="G153" t="s">
        <v>6506</v>
      </c>
      <c r="I153" t="str">
        <f t="shared" si="15"/>
        <v>N/A</v>
      </c>
      <c r="J153">
        <f t="shared" si="16"/>
        <v>336340000</v>
      </c>
      <c r="K153">
        <f t="shared" si="17"/>
        <v>385070000</v>
      </c>
      <c r="L153">
        <f t="shared" si="18"/>
        <v>393260000</v>
      </c>
      <c r="M153">
        <f t="shared" si="19"/>
        <v>237410000</v>
      </c>
      <c r="N153">
        <f t="shared" si="20"/>
        <v>125230000</v>
      </c>
    </row>
    <row r="154" spans="1:14" x14ac:dyDescent="0.3">
      <c r="A154" s="1">
        <v>9</v>
      </c>
      <c r="B154" t="s">
        <v>4190</v>
      </c>
      <c r="C154" t="s">
        <v>264</v>
      </c>
      <c r="D154" t="s">
        <v>6507</v>
      </c>
      <c r="E154" t="s">
        <v>2223</v>
      </c>
      <c r="F154" t="s">
        <v>6508</v>
      </c>
      <c r="G154" t="s">
        <v>6509</v>
      </c>
      <c r="I154" t="str">
        <f t="shared" si="15"/>
        <v>neg_trend</v>
      </c>
      <c r="J154" t="str">
        <f t="shared" si="16"/>
        <v>N/A</v>
      </c>
      <c r="K154">
        <f t="shared" si="17"/>
        <v>0.1449</v>
      </c>
      <c r="L154">
        <f t="shared" si="18"/>
        <v>2.1299999999999999E-2</v>
      </c>
      <c r="M154">
        <f t="shared" si="19"/>
        <v>-0.39630000000000004</v>
      </c>
      <c r="N154">
        <f t="shared" si="20"/>
        <v>-0.47250000000000003</v>
      </c>
    </row>
    <row r="155" spans="1:14" x14ac:dyDescent="0.3">
      <c r="A155" s="1">
        <v>10</v>
      </c>
      <c r="B155" t="s">
        <v>4194</v>
      </c>
      <c r="C155" t="s">
        <v>264</v>
      </c>
      <c r="D155" t="s">
        <v>264</v>
      </c>
      <c r="E155" t="s">
        <v>264</v>
      </c>
      <c r="F155" t="s">
        <v>264</v>
      </c>
      <c r="G155" t="s">
        <v>6510</v>
      </c>
      <c r="I155" t="str">
        <f t="shared" si="15"/>
        <v>N/A</v>
      </c>
      <c r="J155" t="str">
        <f t="shared" si="16"/>
        <v>N/A</v>
      </c>
      <c r="K155" t="str">
        <f t="shared" si="17"/>
        <v>N/A</v>
      </c>
      <c r="L155" t="str">
        <f t="shared" si="18"/>
        <v>N/A</v>
      </c>
      <c r="M155" t="str">
        <f t="shared" si="19"/>
        <v>N/A</v>
      </c>
      <c r="N155">
        <f t="shared" si="20"/>
        <v>0.21059999999999998</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4196</v>
      </c>
      <c r="C158" t="s">
        <v>6511</v>
      </c>
      <c r="D158" t="s">
        <v>6512</v>
      </c>
      <c r="E158" t="s">
        <v>6513</v>
      </c>
      <c r="F158" t="s">
        <v>6514</v>
      </c>
      <c r="G158" t="s">
        <v>6515</v>
      </c>
      <c r="I158" t="str">
        <f t="shared" si="15"/>
        <v>N/A</v>
      </c>
      <c r="J158">
        <f t="shared" si="16"/>
        <v>43190000</v>
      </c>
      <c r="K158">
        <f t="shared" si="17"/>
        <v>51990000</v>
      </c>
      <c r="L158">
        <f t="shared" si="18"/>
        <v>45660000</v>
      </c>
      <c r="M158">
        <f t="shared" si="19"/>
        <v>49730000</v>
      </c>
      <c r="N158">
        <f t="shared" si="20"/>
        <v>39390000</v>
      </c>
    </row>
    <row r="159" spans="1:14" x14ac:dyDescent="0.3">
      <c r="A159" s="1">
        <v>1</v>
      </c>
      <c r="B159" t="s">
        <v>4198</v>
      </c>
      <c r="C159" t="s">
        <v>264</v>
      </c>
      <c r="D159" t="s">
        <v>264</v>
      </c>
      <c r="E159" t="s">
        <v>264</v>
      </c>
      <c r="F159" t="s">
        <v>264</v>
      </c>
      <c r="G159" t="s">
        <v>264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4204</v>
      </c>
      <c r="C160" t="s">
        <v>6511</v>
      </c>
      <c r="D160" t="s">
        <v>6512</v>
      </c>
      <c r="E160" t="s">
        <v>6513</v>
      </c>
      <c r="F160" t="s">
        <v>6514</v>
      </c>
      <c r="G160" t="s">
        <v>6515</v>
      </c>
      <c r="I160" t="str">
        <f t="shared" si="15"/>
        <v>N/A</v>
      </c>
      <c r="J160">
        <f t="shared" si="16"/>
        <v>43190000</v>
      </c>
      <c r="K160">
        <f t="shared" si="17"/>
        <v>51990000</v>
      </c>
      <c r="L160">
        <f t="shared" si="18"/>
        <v>45660000</v>
      </c>
      <c r="M160">
        <f t="shared" si="19"/>
        <v>49730000</v>
      </c>
      <c r="N160">
        <f t="shared" si="20"/>
        <v>39390000</v>
      </c>
    </row>
    <row r="161" spans="1:14" x14ac:dyDescent="0.3">
      <c r="A161" s="1">
        <v>3</v>
      </c>
      <c r="B161" t="s">
        <v>4210</v>
      </c>
      <c r="C161" t="s">
        <v>264</v>
      </c>
      <c r="D161" t="s">
        <v>6516</v>
      </c>
      <c r="E161" t="s">
        <v>6517</v>
      </c>
      <c r="F161" t="s">
        <v>6518</v>
      </c>
      <c r="G161" t="s">
        <v>6519</v>
      </c>
      <c r="I161" t="str">
        <f t="shared" si="15"/>
        <v>N/A</v>
      </c>
      <c r="J161" t="str">
        <f t="shared" si="16"/>
        <v>N/A</v>
      </c>
      <c r="K161">
        <f t="shared" si="17"/>
        <v>0.20379999999999998</v>
      </c>
      <c r="L161">
        <f t="shared" si="18"/>
        <v>-0.12180000000000001</v>
      </c>
      <c r="M161">
        <f t="shared" si="19"/>
        <v>8.9200000000000002E-2</v>
      </c>
      <c r="N161">
        <f t="shared" si="20"/>
        <v>-0.2079</v>
      </c>
    </row>
    <row r="162" spans="1:14" x14ac:dyDescent="0.3">
      <c r="A162" s="1">
        <v>4</v>
      </c>
      <c r="B162" t="s">
        <v>297</v>
      </c>
      <c r="C162" t="s">
        <v>264</v>
      </c>
      <c r="D162" t="s">
        <v>696</v>
      </c>
      <c r="E162" t="s">
        <v>696</v>
      </c>
      <c r="F162" t="s">
        <v>696</v>
      </c>
      <c r="G162" t="s">
        <v>696</v>
      </c>
      <c r="I162" t="str">
        <f t="shared" si="15"/>
        <v>N/A</v>
      </c>
      <c r="J162" t="str">
        <f t="shared" si="16"/>
        <v>N/A</v>
      </c>
      <c r="K162" t="str">
        <f t="shared" si="17"/>
        <v>0</v>
      </c>
      <c r="L162" t="str">
        <f t="shared" si="18"/>
        <v>0</v>
      </c>
      <c r="M162" t="str">
        <f t="shared" si="19"/>
        <v>0</v>
      </c>
      <c r="N162" t="str">
        <f t="shared" si="20"/>
        <v>0</v>
      </c>
    </row>
    <row r="163" spans="1:14" x14ac:dyDescent="0.3">
      <c r="A163" s="1">
        <v>5</v>
      </c>
      <c r="B163" t="s">
        <v>318</v>
      </c>
      <c r="C163" t="s">
        <v>6520</v>
      </c>
      <c r="D163" t="s">
        <v>6521</v>
      </c>
      <c r="E163" t="s">
        <v>6522</v>
      </c>
      <c r="F163" t="s">
        <v>6523</v>
      </c>
      <c r="G163" t="s">
        <v>264</v>
      </c>
      <c r="I163" t="str">
        <f t="shared" si="15"/>
        <v>N/A</v>
      </c>
      <c r="J163" t="str">
        <f t="shared" si="16"/>
        <v>(2.63M)</v>
      </c>
      <c r="K163" t="str">
        <f t="shared" si="17"/>
        <v>(1.61M)</v>
      </c>
      <c r="L163" t="str">
        <f t="shared" si="18"/>
        <v>(292,000)</v>
      </c>
      <c r="M163">
        <f t="shared" si="19"/>
        <v>22940000</v>
      </c>
      <c r="N163" t="str">
        <f t="shared" si="20"/>
        <v>N/A</v>
      </c>
    </row>
    <row r="164" spans="1:14" x14ac:dyDescent="0.3">
      <c r="A164" s="1">
        <v>6</v>
      </c>
      <c r="B164" t="s">
        <v>4218</v>
      </c>
      <c r="C164" t="s">
        <v>6524</v>
      </c>
      <c r="D164" t="s">
        <v>6525</v>
      </c>
      <c r="E164" t="s">
        <v>6526</v>
      </c>
      <c r="F164" t="s">
        <v>6527</v>
      </c>
      <c r="G164" t="s">
        <v>264</v>
      </c>
      <c r="I164" t="str">
        <f t="shared" si="15"/>
        <v>N/A</v>
      </c>
      <c r="J164">
        <f t="shared" si="16"/>
        <v>295790000</v>
      </c>
      <c r="K164">
        <f t="shared" si="17"/>
        <v>334690000</v>
      </c>
      <c r="L164">
        <f t="shared" si="18"/>
        <v>347890000</v>
      </c>
      <c r="M164">
        <f t="shared" si="19"/>
        <v>164740000</v>
      </c>
      <c r="N164" t="str">
        <f t="shared" si="20"/>
        <v>N/A</v>
      </c>
    </row>
    <row r="165" spans="1:14" x14ac:dyDescent="0.3">
      <c r="A165" s="1">
        <v>7</v>
      </c>
      <c r="B165" t="s">
        <v>4224</v>
      </c>
      <c r="C165" t="s">
        <v>4588</v>
      </c>
      <c r="D165" t="s">
        <v>6528</v>
      </c>
      <c r="E165" t="s">
        <v>1627</v>
      </c>
      <c r="F165" t="s">
        <v>6529</v>
      </c>
      <c r="G165" t="s">
        <v>6530</v>
      </c>
      <c r="I165" t="str">
        <f t="shared" si="15"/>
        <v>N/A</v>
      </c>
      <c r="J165" t="str">
        <f t="shared" si="16"/>
        <v>526000</v>
      </c>
      <c r="K165" t="str">
        <f t="shared" si="17"/>
        <v>(2.23M)</v>
      </c>
      <c r="L165" t="str">
        <f t="shared" si="18"/>
        <v>(2.13M)</v>
      </c>
      <c r="M165" t="str">
        <f t="shared" si="19"/>
        <v>(4.11M)</v>
      </c>
      <c r="N165" t="str">
        <f t="shared" si="20"/>
        <v>(162,000)</v>
      </c>
    </row>
    <row r="166" spans="1:14" x14ac:dyDescent="0.3">
      <c r="A166" s="1">
        <v>8</v>
      </c>
      <c r="B166" t="s">
        <v>315</v>
      </c>
      <c r="C166" t="s">
        <v>6531</v>
      </c>
      <c r="D166" t="s">
        <v>6532</v>
      </c>
      <c r="E166" t="s">
        <v>6533</v>
      </c>
      <c r="F166" t="s">
        <v>6534</v>
      </c>
      <c r="G166" t="s">
        <v>264</v>
      </c>
      <c r="I166" t="str">
        <f t="shared" si="15"/>
        <v>N/A</v>
      </c>
      <c r="J166" t="str">
        <f t="shared" si="16"/>
        <v>319000</v>
      </c>
      <c r="K166" t="str">
        <f t="shared" si="17"/>
        <v>776000</v>
      </c>
      <c r="L166" t="str">
        <f t="shared" si="18"/>
        <v>403000</v>
      </c>
      <c r="M166" t="str">
        <f t="shared" si="19"/>
        <v>56000</v>
      </c>
      <c r="N166" t="str">
        <f t="shared" si="20"/>
        <v>N/A</v>
      </c>
    </row>
    <row r="167" spans="1:14" x14ac:dyDescent="0.3">
      <c r="A167" s="1">
        <v>9</v>
      </c>
      <c r="B167" t="s">
        <v>317</v>
      </c>
      <c r="C167" t="s">
        <v>264</v>
      </c>
      <c r="D167" t="s">
        <v>264</v>
      </c>
      <c r="E167" t="s">
        <v>264</v>
      </c>
      <c r="F167" t="s">
        <v>264</v>
      </c>
      <c r="G167" t="s">
        <v>264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4232</v>
      </c>
      <c r="C168" t="s">
        <v>6535</v>
      </c>
      <c r="D168" t="s">
        <v>6536</v>
      </c>
      <c r="E168" t="s">
        <v>6537</v>
      </c>
      <c r="F168" t="s">
        <v>2525</v>
      </c>
      <c r="G168" t="s">
        <v>6538</v>
      </c>
      <c r="I168" t="str">
        <f t="shared" si="15"/>
        <v>N/A</v>
      </c>
      <c r="J168">
        <f t="shared" si="16"/>
        <v>8820000</v>
      </c>
      <c r="K168">
        <f t="shared" si="17"/>
        <v>9320000</v>
      </c>
      <c r="L168">
        <f t="shared" si="18"/>
        <v>10600000</v>
      </c>
      <c r="M168">
        <f t="shared" si="19"/>
        <v>12380000</v>
      </c>
      <c r="N168">
        <f t="shared" si="20"/>
        <v>11570000</v>
      </c>
    </row>
    <row r="169" spans="1:14" x14ac:dyDescent="0.3">
      <c r="A169" s="1">
        <v>11</v>
      </c>
      <c r="B169" t="s">
        <v>4237</v>
      </c>
      <c r="C169" t="s">
        <v>264</v>
      </c>
      <c r="D169" t="s">
        <v>5662</v>
      </c>
      <c r="E169" t="s">
        <v>6539</v>
      </c>
      <c r="F169" t="s">
        <v>6540</v>
      </c>
      <c r="G169" t="s">
        <v>6541</v>
      </c>
      <c r="I169" t="str">
        <f t="shared" si="15"/>
        <v>N/A</v>
      </c>
      <c r="J169" t="str">
        <f t="shared" si="16"/>
        <v>N/A</v>
      </c>
      <c r="K169">
        <f t="shared" si="17"/>
        <v>5.6300000000000003E-2</v>
      </c>
      <c r="L169">
        <f t="shared" si="18"/>
        <v>0.13769999999999999</v>
      </c>
      <c r="M169">
        <f t="shared" si="19"/>
        <v>0.16789999999999999</v>
      </c>
      <c r="N169">
        <f t="shared" si="20"/>
        <v>-6.5299999999999997E-2</v>
      </c>
    </row>
    <row r="170" spans="1:14" x14ac:dyDescent="0.3">
      <c r="A170" s="1">
        <v>12</v>
      </c>
      <c r="B170" t="s">
        <v>4242</v>
      </c>
      <c r="C170" t="s">
        <v>6535</v>
      </c>
      <c r="D170" t="s">
        <v>6536</v>
      </c>
      <c r="E170" t="s">
        <v>6537</v>
      </c>
      <c r="F170" t="s">
        <v>2525</v>
      </c>
      <c r="G170" t="s">
        <v>6538</v>
      </c>
      <c r="I170" t="str">
        <f t="shared" si="15"/>
        <v>N/A</v>
      </c>
      <c r="J170">
        <f t="shared" si="16"/>
        <v>8820000</v>
      </c>
      <c r="K170">
        <f t="shared" si="17"/>
        <v>9320000</v>
      </c>
      <c r="L170">
        <f t="shared" si="18"/>
        <v>10600000</v>
      </c>
      <c r="M170">
        <f t="shared" si="19"/>
        <v>12380000</v>
      </c>
      <c r="N170">
        <f t="shared" si="20"/>
        <v>11570000</v>
      </c>
    </row>
    <row r="171" spans="1:14" x14ac:dyDescent="0.3">
      <c r="A171" s="1">
        <v>13</v>
      </c>
      <c r="B171" t="s">
        <v>1913</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322</v>
      </c>
      <c r="C172" t="s">
        <v>6542</v>
      </c>
      <c r="D172" t="s">
        <v>6543</v>
      </c>
      <c r="E172" t="s">
        <v>6544</v>
      </c>
      <c r="F172" t="s">
        <v>6545</v>
      </c>
      <c r="G172" t="s">
        <v>6546</v>
      </c>
      <c r="I172" t="str">
        <f t="shared" si="15"/>
        <v>N/A</v>
      </c>
      <c r="J172">
        <f t="shared" si="16"/>
        <v>287810000</v>
      </c>
      <c r="K172">
        <f t="shared" si="17"/>
        <v>323930000</v>
      </c>
      <c r="L172">
        <f t="shared" si="18"/>
        <v>335570000</v>
      </c>
      <c r="M172">
        <f t="shared" si="19"/>
        <v>148310000</v>
      </c>
      <c r="N172">
        <f t="shared" si="20"/>
        <v>74100000</v>
      </c>
    </row>
    <row r="173" spans="1:14" x14ac:dyDescent="0.3">
      <c r="A173" s="1">
        <v>15</v>
      </c>
      <c r="B173" t="s">
        <v>326</v>
      </c>
      <c r="C173" t="s">
        <v>264</v>
      </c>
      <c r="D173" t="s">
        <v>5883</v>
      </c>
      <c r="E173" t="s">
        <v>6547</v>
      </c>
      <c r="F173" t="s">
        <v>6548</v>
      </c>
      <c r="G173" t="s">
        <v>6549</v>
      </c>
      <c r="I173" t="str">
        <f t="shared" si="15"/>
        <v>N/A</v>
      </c>
      <c r="J173" t="str">
        <f t="shared" si="16"/>
        <v>N/A</v>
      </c>
      <c r="K173">
        <f t="shared" si="17"/>
        <v>0.1255</v>
      </c>
      <c r="L173">
        <f t="shared" si="18"/>
        <v>3.5900000000000001E-2</v>
      </c>
      <c r="M173">
        <f t="shared" si="19"/>
        <v>-0.55799999999999994</v>
      </c>
      <c r="N173">
        <f t="shared" si="20"/>
        <v>-0.50039999999999996</v>
      </c>
    </row>
    <row r="174" spans="1:14" x14ac:dyDescent="0.3">
      <c r="A174" s="1">
        <v>16</v>
      </c>
      <c r="B174" t="s">
        <v>330</v>
      </c>
      <c r="C174" t="s">
        <v>264</v>
      </c>
      <c r="D174" t="s">
        <v>264</v>
      </c>
      <c r="E174" t="s">
        <v>264</v>
      </c>
      <c r="F174" t="s">
        <v>264</v>
      </c>
      <c r="G174" t="s">
        <v>3920</v>
      </c>
      <c r="I174" t="str">
        <f t="shared" si="15"/>
        <v>N/A</v>
      </c>
      <c r="J174" t="str">
        <f t="shared" si="16"/>
        <v>N/A</v>
      </c>
      <c r="K174" t="str">
        <f t="shared" si="17"/>
        <v>N/A</v>
      </c>
      <c r="L174" t="str">
        <f t="shared" si="18"/>
        <v>N/A</v>
      </c>
      <c r="M174" t="str">
        <f t="shared" si="19"/>
        <v>N/A</v>
      </c>
      <c r="N174">
        <f t="shared" si="20"/>
        <v>0.12460000000000002</v>
      </c>
    </row>
    <row r="175" spans="1:14" x14ac:dyDescent="0.3">
      <c r="A175" s="1">
        <v>17</v>
      </c>
      <c r="B175" t="s">
        <v>4252</v>
      </c>
      <c r="C175" t="s">
        <v>6550</v>
      </c>
      <c r="D175" t="s">
        <v>6551</v>
      </c>
      <c r="E175" t="s">
        <v>6552</v>
      </c>
      <c r="F175" t="s">
        <v>6553</v>
      </c>
      <c r="G175" t="s">
        <v>3784</v>
      </c>
      <c r="I175" t="str">
        <f t="shared" si="15"/>
        <v>N/A</v>
      </c>
      <c r="J175">
        <f t="shared" si="16"/>
        <v>71850000</v>
      </c>
      <c r="K175">
        <f t="shared" si="17"/>
        <v>80910000</v>
      </c>
      <c r="L175">
        <f t="shared" si="18"/>
        <v>77310000</v>
      </c>
      <c r="M175">
        <f t="shared" si="19"/>
        <v>33760000</v>
      </c>
      <c r="N175">
        <f t="shared" si="20"/>
        <v>10750000</v>
      </c>
    </row>
    <row r="176" spans="1:14" x14ac:dyDescent="0.3">
      <c r="A176" s="1">
        <v>18</v>
      </c>
      <c r="B176" t="s">
        <v>4258</v>
      </c>
      <c r="C176" t="s">
        <v>854</v>
      </c>
      <c r="D176" t="s">
        <v>6554</v>
      </c>
      <c r="E176" t="s">
        <v>3753</v>
      </c>
      <c r="F176" t="s">
        <v>6555</v>
      </c>
      <c r="G176" t="s">
        <v>6556</v>
      </c>
      <c r="I176" t="str">
        <f t="shared" si="15"/>
        <v>N/A</v>
      </c>
      <c r="J176">
        <f t="shared" si="16"/>
        <v>4340000</v>
      </c>
      <c r="K176">
        <f t="shared" si="17"/>
        <v>4900000</v>
      </c>
      <c r="L176">
        <f t="shared" si="18"/>
        <v>4730000</v>
      </c>
      <c r="M176">
        <f t="shared" si="19"/>
        <v>33870000</v>
      </c>
      <c r="N176">
        <f t="shared" si="20"/>
        <v>14660000</v>
      </c>
    </row>
    <row r="177" spans="1:14" x14ac:dyDescent="0.3">
      <c r="A177" s="1">
        <v>19</v>
      </c>
      <c r="B177" t="s">
        <v>4264</v>
      </c>
      <c r="C177" t="s">
        <v>6557</v>
      </c>
      <c r="D177" t="s">
        <v>6558</v>
      </c>
      <c r="E177" t="s">
        <v>6559</v>
      </c>
      <c r="F177" t="s">
        <v>264</v>
      </c>
      <c r="G177" t="s">
        <v>264</v>
      </c>
      <c r="I177" t="str">
        <f t="shared" si="15"/>
        <v>N/A</v>
      </c>
      <c r="J177">
        <f t="shared" si="16"/>
        <v>63900000</v>
      </c>
      <c r="K177">
        <f t="shared" si="17"/>
        <v>69220000</v>
      </c>
      <c r="L177">
        <f t="shared" si="18"/>
        <v>67900000</v>
      </c>
      <c r="M177" t="str">
        <f t="shared" si="19"/>
        <v>N/A</v>
      </c>
      <c r="N177" t="str">
        <f t="shared" si="20"/>
        <v>N/A</v>
      </c>
    </row>
    <row r="178" spans="1:14" x14ac:dyDescent="0.3">
      <c r="A178" s="1">
        <v>20</v>
      </c>
      <c r="B178" t="s">
        <v>4270</v>
      </c>
      <c r="C178" t="s">
        <v>6560</v>
      </c>
      <c r="D178" t="s">
        <v>6561</v>
      </c>
      <c r="E178" t="s">
        <v>6562</v>
      </c>
      <c r="F178" t="s">
        <v>6563</v>
      </c>
      <c r="G178" t="s">
        <v>6564</v>
      </c>
      <c r="I178" t="str">
        <f t="shared" si="15"/>
        <v>N/A</v>
      </c>
      <c r="J178" t="str">
        <f t="shared" si="16"/>
        <v>(35,000)</v>
      </c>
      <c r="K178" t="str">
        <f t="shared" si="17"/>
        <v>152000</v>
      </c>
      <c r="L178" t="str">
        <f t="shared" si="18"/>
        <v>206000</v>
      </c>
      <c r="M178" t="str">
        <f t="shared" si="19"/>
        <v>(107,000)</v>
      </c>
      <c r="N178" t="str">
        <f t="shared" si="20"/>
        <v>(3.92M)</v>
      </c>
    </row>
    <row r="179" spans="1:14" x14ac:dyDescent="0.3">
      <c r="A179" s="1">
        <v>21</v>
      </c>
      <c r="B179" t="s">
        <v>4274</v>
      </c>
      <c r="C179" t="s">
        <v>1837</v>
      </c>
      <c r="D179" t="s">
        <v>3383</v>
      </c>
      <c r="E179" t="s">
        <v>1958</v>
      </c>
      <c r="F179" t="s">
        <v>264</v>
      </c>
      <c r="G179" t="s">
        <v>264</v>
      </c>
      <c r="I179" t="str">
        <f t="shared" si="15"/>
        <v>N/A</v>
      </c>
      <c r="J179">
        <f t="shared" si="16"/>
        <v>3640000</v>
      </c>
      <c r="K179">
        <f t="shared" si="17"/>
        <v>6640000</v>
      </c>
      <c r="L179">
        <f t="shared" si="18"/>
        <v>4480000</v>
      </c>
      <c r="M179" t="str">
        <f t="shared" si="19"/>
        <v>N/A</v>
      </c>
      <c r="N179" t="str">
        <f t="shared" si="20"/>
        <v>N/A</v>
      </c>
    </row>
    <row r="180" spans="1:14" x14ac:dyDescent="0.3">
      <c r="A180" s="1">
        <v>22</v>
      </c>
      <c r="B180" t="s">
        <v>337</v>
      </c>
      <c r="C180" t="s">
        <v>264</v>
      </c>
      <c r="D180" t="s">
        <v>264</v>
      </c>
      <c r="E180" t="s">
        <v>264</v>
      </c>
      <c r="F180" t="s">
        <v>264</v>
      </c>
      <c r="G180" t="s">
        <v>264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338</v>
      </c>
      <c r="C181" t="s">
        <v>6565</v>
      </c>
      <c r="D181" t="s">
        <v>6566</v>
      </c>
      <c r="E181" t="s">
        <v>6567</v>
      </c>
      <c r="F181" t="s">
        <v>6568</v>
      </c>
      <c r="G181" t="s">
        <v>6569</v>
      </c>
      <c r="I181" t="str">
        <f t="shared" si="15"/>
        <v>N/A</v>
      </c>
      <c r="J181" t="str">
        <f t="shared" si="16"/>
        <v>646000</v>
      </c>
      <c r="K181" t="str">
        <f t="shared" si="17"/>
        <v>177000</v>
      </c>
      <c r="L181" t="str">
        <f t="shared" si="18"/>
        <v>364000</v>
      </c>
      <c r="M181" t="str">
        <f t="shared" si="19"/>
        <v>383000</v>
      </c>
      <c r="N181" t="str">
        <f t="shared" si="20"/>
        <v>506000</v>
      </c>
    </row>
    <row r="182" spans="1:14" x14ac:dyDescent="0.3">
      <c r="A182" s="1">
        <v>24</v>
      </c>
      <c r="B182" t="s">
        <v>339</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340</v>
      </c>
      <c r="C183" t="s">
        <v>6570</v>
      </c>
      <c r="D183" t="s">
        <v>6571</v>
      </c>
      <c r="E183" t="s">
        <v>6572</v>
      </c>
      <c r="F183" t="s">
        <v>6573</v>
      </c>
      <c r="G183" t="s">
        <v>6574</v>
      </c>
      <c r="I183" t="str">
        <f t="shared" si="15"/>
        <v>N/A</v>
      </c>
      <c r="J183">
        <f t="shared" si="16"/>
        <v>216610000</v>
      </c>
      <c r="K183">
        <f t="shared" si="17"/>
        <v>243190000</v>
      </c>
      <c r="L183">
        <f t="shared" si="18"/>
        <v>258630000</v>
      </c>
      <c r="M183">
        <f t="shared" si="19"/>
        <v>114930000</v>
      </c>
      <c r="N183">
        <f t="shared" si="20"/>
        <v>63860000</v>
      </c>
    </row>
    <row r="184" spans="1:14" x14ac:dyDescent="0.3">
      <c r="A184" s="1">
        <v>26</v>
      </c>
      <c r="B184" t="s">
        <v>341</v>
      </c>
      <c r="C184" t="s">
        <v>6575</v>
      </c>
      <c r="D184" t="s">
        <v>6568</v>
      </c>
      <c r="E184" t="s">
        <v>865</v>
      </c>
      <c r="F184" t="s">
        <v>6576</v>
      </c>
      <c r="G184" t="s">
        <v>6577</v>
      </c>
      <c r="I184" t="str">
        <f t="shared" si="15"/>
        <v>N/A</v>
      </c>
      <c r="J184" t="str">
        <f t="shared" si="16"/>
        <v>541000</v>
      </c>
      <c r="K184" t="str">
        <f t="shared" si="17"/>
        <v>383000</v>
      </c>
      <c r="L184">
        <f t="shared" si="18"/>
        <v>1140000</v>
      </c>
      <c r="M184" t="str">
        <f t="shared" si="19"/>
        <v>85000</v>
      </c>
      <c r="N184" t="str">
        <f t="shared" si="20"/>
        <v>(36,000)</v>
      </c>
    </row>
    <row r="185" spans="1:14" x14ac:dyDescent="0.3">
      <c r="A185" s="1">
        <v>27</v>
      </c>
      <c r="B185" t="s">
        <v>347</v>
      </c>
      <c r="C185" t="s">
        <v>6578</v>
      </c>
      <c r="D185" t="s">
        <v>6579</v>
      </c>
      <c r="E185" t="s">
        <v>6580</v>
      </c>
      <c r="F185" t="s">
        <v>6581</v>
      </c>
      <c r="G185" t="s">
        <v>6557</v>
      </c>
      <c r="I185" t="str">
        <f t="shared" si="15"/>
        <v>N/A</v>
      </c>
      <c r="J185">
        <f t="shared" si="16"/>
        <v>216070000</v>
      </c>
      <c r="K185">
        <f t="shared" si="17"/>
        <v>242810000</v>
      </c>
      <c r="L185">
        <f t="shared" si="18"/>
        <v>257490000</v>
      </c>
      <c r="M185">
        <f t="shared" si="19"/>
        <v>114850000</v>
      </c>
      <c r="N185">
        <f t="shared" si="20"/>
        <v>63900000</v>
      </c>
    </row>
    <row r="186" spans="1:14" x14ac:dyDescent="0.3">
      <c r="A186" s="1">
        <v>28</v>
      </c>
      <c r="B186" t="s">
        <v>353</v>
      </c>
      <c r="C186" t="s">
        <v>264</v>
      </c>
      <c r="D186" t="s">
        <v>6582</v>
      </c>
      <c r="E186" t="s">
        <v>2533</v>
      </c>
      <c r="F186" t="s">
        <v>6583</v>
      </c>
      <c r="G186" t="s">
        <v>6584</v>
      </c>
      <c r="I186" t="str">
        <f t="shared" si="15"/>
        <v>N/A</v>
      </c>
      <c r="J186" t="str">
        <f t="shared" si="16"/>
        <v>N/A</v>
      </c>
      <c r="K186">
        <f t="shared" si="17"/>
        <v>0.12380000000000001</v>
      </c>
      <c r="L186">
        <f t="shared" si="18"/>
        <v>6.0400000000000002E-2</v>
      </c>
      <c r="M186">
        <f t="shared" si="19"/>
        <v>-0.55400000000000005</v>
      </c>
      <c r="N186">
        <f t="shared" si="20"/>
        <v>-0.44369999999999998</v>
      </c>
    </row>
    <row r="187" spans="1:14" x14ac:dyDescent="0.3">
      <c r="A187" s="1">
        <v>29</v>
      </c>
      <c r="B187" t="s">
        <v>4287</v>
      </c>
      <c r="C187" t="s">
        <v>264</v>
      </c>
      <c r="D187" t="s">
        <v>264</v>
      </c>
      <c r="E187" t="s">
        <v>264</v>
      </c>
      <c r="F187" t="s">
        <v>264</v>
      </c>
      <c r="G187" t="s">
        <v>4191</v>
      </c>
      <c r="I187" t="str">
        <f t="shared" si="15"/>
        <v>N/A</v>
      </c>
      <c r="J187" t="str">
        <f t="shared" si="16"/>
        <v>N/A</v>
      </c>
      <c r="K187" t="str">
        <f t="shared" si="17"/>
        <v>N/A</v>
      </c>
      <c r="L187" t="str">
        <f t="shared" si="18"/>
        <v>N/A</v>
      </c>
      <c r="M187" t="str">
        <f t="shared" si="19"/>
        <v>N/A</v>
      </c>
      <c r="N187">
        <f t="shared" si="20"/>
        <v>0.10740000000000001</v>
      </c>
    </row>
    <row r="188" spans="1:14" x14ac:dyDescent="0.3">
      <c r="A188" s="1">
        <v>30</v>
      </c>
      <c r="B188" t="s">
        <v>360</v>
      </c>
      <c r="C188" t="s">
        <v>264</v>
      </c>
      <c r="D188" t="s">
        <v>264</v>
      </c>
      <c r="E188" t="s">
        <v>264</v>
      </c>
      <c r="F188" t="s">
        <v>264</v>
      </c>
      <c r="G188" t="s">
        <v>264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t="str">
        <f t="shared" ref="N188:N251" si="26">IF(TRIM(G188)="-", "N/A", IF(RIGHT(G188,1)="M",1000000*VALUE(LEFT(G188,LEN(G188)-1)),IF(RIGHT(G188,1)="B",1000000000*VALUE(LEFT(G188,LEN(G188)-1)),IF(RIGHT(G188,1)="%",0.01*VALUE(LEFT(G188,LEN(G188)-1)),G188))))</f>
        <v>N/A</v>
      </c>
    </row>
    <row r="189" spans="1:14" x14ac:dyDescent="0.3">
      <c r="A189" s="1">
        <v>31</v>
      </c>
      <c r="B189" t="s">
        <v>364</v>
      </c>
      <c r="C189" t="s">
        <v>264</v>
      </c>
      <c r="D189" t="s">
        <v>264</v>
      </c>
      <c r="E189" t="s">
        <v>264</v>
      </c>
      <c r="F189" t="s">
        <v>264</v>
      </c>
      <c r="G189" t="s">
        <v>264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368</v>
      </c>
      <c r="C190" t="s">
        <v>264</v>
      </c>
      <c r="D190" t="s">
        <v>264</v>
      </c>
      <c r="E190" t="s">
        <v>264</v>
      </c>
      <c r="F190" t="s">
        <v>264</v>
      </c>
      <c r="G190" t="s">
        <v>264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369</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373</v>
      </c>
      <c r="C192" t="s">
        <v>6578</v>
      </c>
      <c r="D192" t="s">
        <v>6579</v>
      </c>
      <c r="E192" t="s">
        <v>6580</v>
      </c>
      <c r="F192" t="s">
        <v>6581</v>
      </c>
      <c r="G192" t="s">
        <v>6557</v>
      </c>
      <c r="I192" t="str">
        <f t="shared" si="21"/>
        <v>N/A</v>
      </c>
      <c r="J192">
        <f t="shared" si="22"/>
        <v>216070000</v>
      </c>
      <c r="K192">
        <f t="shared" si="23"/>
        <v>242810000</v>
      </c>
      <c r="L192">
        <f t="shared" si="24"/>
        <v>257490000</v>
      </c>
      <c r="M192">
        <f t="shared" si="25"/>
        <v>114850000</v>
      </c>
      <c r="N192">
        <f t="shared" si="26"/>
        <v>63900000</v>
      </c>
    </row>
    <row r="193" spans="1:14" x14ac:dyDescent="0.3">
      <c r="A193" s="1">
        <v>35</v>
      </c>
      <c r="B193" t="s">
        <v>377</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378</v>
      </c>
      <c r="C194" t="s">
        <v>6578</v>
      </c>
      <c r="D194" t="s">
        <v>6579</v>
      </c>
      <c r="E194" t="s">
        <v>6580</v>
      </c>
      <c r="F194" t="s">
        <v>6581</v>
      </c>
      <c r="G194" t="s">
        <v>6557</v>
      </c>
      <c r="I194" t="str">
        <f t="shared" si="21"/>
        <v>N/A</v>
      </c>
      <c r="J194">
        <f t="shared" si="22"/>
        <v>216070000</v>
      </c>
      <c r="K194">
        <f t="shared" si="23"/>
        <v>242810000</v>
      </c>
      <c r="L194">
        <f t="shared" si="24"/>
        <v>257490000</v>
      </c>
      <c r="M194">
        <f t="shared" si="25"/>
        <v>114850000</v>
      </c>
      <c r="N194">
        <f t="shared" si="26"/>
        <v>63900000</v>
      </c>
    </row>
    <row r="195" spans="1:14" x14ac:dyDescent="0.3">
      <c r="A195" s="1">
        <v>37</v>
      </c>
      <c r="B195" t="s">
        <v>382</v>
      </c>
      <c r="C195" t="s">
        <v>6585</v>
      </c>
      <c r="D195" t="s">
        <v>4101</v>
      </c>
      <c r="E195" t="s">
        <v>6586</v>
      </c>
      <c r="F195" t="s">
        <v>6587</v>
      </c>
      <c r="G195" t="s">
        <v>5560</v>
      </c>
      <c r="I195" t="str">
        <f t="shared" si="21"/>
        <v>N/A</v>
      </c>
      <c r="J195" t="str">
        <f t="shared" si="22"/>
        <v>4.58</v>
      </c>
      <c r="K195" t="str">
        <f t="shared" si="23"/>
        <v>5.31</v>
      </c>
      <c r="L195" t="str">
        <f t="shared" si="24"/>
        <v>5.80</v>
      </c>
      <c r="M195" t="str">
        <f t="shared" si="25"/>
        <v>2.69</v>
      </c>
      <c r="N195" t="str">
        <f t="shared" si="26"/>
        <v>1.47</v>
      </c>
    </row>
    <row r="196" spans="1:14" x14ac:dyDescent="0.3">
      <c r="A196" s="1">
        <v>38</v>
      </c>
      <c r="B196" t="s">
        <v>2042</v>
      </c>
      <c r="C196" t="s">
        <v>264</v>
      </c>
      <c r="D196" t="s">
        <v>6588</v>
      </c>
      <c r="E196" t="s">
        <v>2253</v>
      </c>
      <c r="F196" t="s">
        <v>6589</v>
      </c>
      <c r="G196" t="s">
        <v>6590</v>
      </c>
      <c r="I196" t="str">
        <f t="shared" si="21"/>
        <v>N/A</v>
      </c>
      <c r="J196" t="str">
        <f t="shared" si="22"/>
        <v>N/A</v>
      </c>
      <c r="K196">
        <f t="shared" si="23"/>
        <v>0.15939999999999999</v>
      </c>
      <c r="L196">
        <f t="shared" si="24"/>
        <v>9.2300000000000007E-2</v>
      </c>
      <c r="M196">
        <f t="shared" si="25"/>
        <v>-0.53620000000000001</v>
      </c>
      <c r="N196">
        <f t="shared" si="26"/>
        <v>-0.45350000000000001</v>
      </c>
    </row>
    <row r="197" spans="1:14" x14ac:dyDescent="0.3">
      <c r="A197" s="1">
        <v>39</v>
      </c>
      <c r="B197" t="s">
        <v>393</v>
      </c>
      <c r="C197" t="s">
        <v>6591</v>
      </c>
      <c r="D197" t="s">
        <v>6592</v>
      </c>
      <c r="E197" t="s">
        <v>6593</v>
      </c>
      <c r="F197" t="s">
        <v>6594</v>
      </c>
      <c r="G197" t="s">
        <v>6595</v>
      </c>
      <c r="I197" t="str">
        <f t="shared" si="21"/>
        <v>N/A</v>
      </c>
      <c r="J197">
        <f t="shared" si="22"/>
        <v>47210000</v>
      </c>
      <c r="K197">
        <f t="shared" si="23"/>
        <v>45690000</v>
      </c>
      <c r="L197">
        <f t="shared" si="24"/>
        <v>44360000</v>
      </c>
      <c r="M197">
        <f t="shared" si="25"/>
        <v>42750000</v>
      </c>
      <c r="N197">
        <f t="shared" si="26"/>
        <v>43480000</v>
      </c>
    </row>
    <row r="198" spans="1:14" x14ac:dyDescent="0.3">
      <c r="A198" s="1">
        <v>40</v>
      </c>
      <c r="B198" t="s">
        <v>399</v>
      </c>
      <c r="C198" t="s">
        <v>6596</v>
      </c>
      <c r="D198" t="s">
        <v>6597</v>
      </c>
      <c r="E198" t="s">
        <v>2443</v>
      </c>
      <c r="F198" t="s">
        <v>1841</v>
      </c>
      <c r="G198" t="s">
        <v>983</v>
      </c>
      <c r="I198" t="str">
        <f t="shared" si="21"/>
        <v>N/A</v>
      </c>
      <c r="J198" t="str">
        <f t="shared" si="22"/>
        <v>4.54</v>
      </c>
      <c r="K198" t="str">
        <f t="shared" si="23"/>
        <v>5.28</v>
      </c>
      <c r="L198" t="str">
        <f t="shared" si="24"/>
        <v>5.77</v>
      </c>
      <c r="M198" t="str">
        <f t="shared" si="25"/>
        <v>2.68</v>
      </c>
      <c r="N198" t="str">
        <f t="shared" si="26"/>
        <v>1.46</v>
      </c>
    </row>
    <row r="199" spans="1:14" x14ac:dyDescent="0.3">
      <c r="A199" s="1">
        <v>41</v>
      </c>
      <c r="B199" t="s">
        <v>402</v>
      </c>
      <c r="C199" t="s">
        <v>264</v>
      </c>
      <c r="D199" t="s">
        <v>3692</v>
      </c>
      <c r="E199" t="s">
        <v>6598</v>
      </c>
      <c r="F199" t="s">
        <v>6599</v>
      </c>
      <c r="G199" t="s">
        <v>6600</v>
      </c>
      <c r="I199" t="str">
        <f t="shared" si="21"/>
        <v>N/A</v>
      </c>
      <c r="J199" t="str">
        <f t="shared" si="22"/>
        <v>N/A</v>
      </c>
      <c r="K199">
        <f t="shared" si="23"/>
        <v>0.16300000000000001</v>
      </c>
      <c r="L199">
        <f t="shared" si="24"/>
        <v>9.2799999999999994E-2</v>
      </c>
      <c r="M199">
        <f t="shared" si="25"/>
        <v>-0.53549999999999998</v>
      </c>
      <c r="N199">
        <f t="shared" si="26"/>
        <v>-0.45520000000000005</v>
      </c>
    </row>
    <row r="200" spans="1:14" x14ac:dyDescent="0.3">
      <c r="A200" s="1">
        <v>42</v>
      </c>
      <c r="B200" t="s">
        <v>407</v>
      </c>
      <c r="C200" t="s">
        <v>6601</v>
      </c>
      <c r="D200" t="s">
        <v>6602</v>
      </c>
      <c r="E200" t="s">
        <v>6603</v>
      </c>
      <c r="F200" t="s">
        <v>6604</v>
      </c>
      <c r="G200" t="s">
        <v>6605</v>
      </c>
      <c r="I200" t="str">
        <f t="shared" si="21"/>
        <v>N/A</v>
      </c>
      <c r="J200">
        <f t="shared" si="22"/>
        <v>47550000</v>
      </c>
      <c r="K200">
        <f t="shared" si="23"/>
        <v>45990000</v>
      </c>
      <c r="L200">
        <f t="shared" si="24"/>
        <v>44600000</v>
      </c>
      <c r="M200">
        <f t="shared" si="25"/>
        <v>42910000</v>
      </c>
      <c r="N200">
        <f t="shared" si="26"/>
        <v>43670000</v>
      </c>
    </row>
    <row r="201" spans="1:14" x14ac:dyDescent="0.3">
      <c r="A201" s="1">
        <v>43</v>
      </c>
      <c r="B201" t="s">
        <v>158</v>
      </c>
      <c r="C201" t="s">
        <v>6606</v>
      </c>
      <c r="D201" t="s">
        <v>6607</v>
      </c>
      <c r="E201" t="s">
        <v>6608</v>
      </c>
      <c r="F201" t="s">
        <v>6609</v>
      </c>
      <c r="G201" t="s">
        <v>6610</v>
      </c>
      <c r="I201" t="str">
        <f t="shared" si="21"/>
        <v>N/A</v>
      </c>
      <c r="J201">
        <f t="shared" si="22"/>
        <v>316080000</v>
      </c>
      <c r="K201">
        <f t="shared" si="23"/>
        <v>358550000</v>
      </c>
      <c r="L201">
        <f t="shared" si="24"/>
        <v>374300000</v>
      </c>
      <c r="M201">
        <f t="shared" si="25"/>
        <v>215140000</v>
      </c>
      <c r="N201">
        <f t="shared" si="26"/>
        <v>112710000</v>
      </c>
    </row>
    <row r="202" spans="1:14" x14ac:dyDescent="0.3">
      <c r="A202" s="1">
        <v>44</v>
      </c>
      <c r="B202" t="s">
        <v>4317</v>
      </c>
      <c r="C202" t="s">
        <v>264</v>
      </c>
      <c r="D202" t="s">
        <v>6611</v>
      </c>
      <c r="E202" t="s">
        <v>6612</v>
      </c>
      <c r="F202" t="s">
        <v>6613</v>
      </c>
      <c r="G202" t="s">
        <v>6614</v>
      </c>
      <c r="I202" t="str">
        <f t="shared" si="21"/>
        <v>neg_trend</v>
      </c>
      <c r="J202" t="str">
        <f t="shared" si="22"/>
        <v>N/A</v>
      </c>
      <c r="K202">
        <f t="shared" si="23"/>
        <v>0.13439999999999999</v>
      </c>
      <c r="L202">
        <f t="shared" si="24"/>
        <v>4.3899999999999995E-2</v>
      </c>
      <c r="M202">
        <f t="shared" si="25"/>
        <v>-0.42520000000000002</v>
      </c>
      <c r="N202">
        <f t="shared" si="26"/>
        <v>-0.47610000000000002</v>
      </c>
    </row>
    <row r="203" spans="1:14" x14ac:dyDescent="0.3">
      <c r="A203" s="1">
        <v>45</v>
      </c>
      <c r="B203" t="s">
        <v>4321</v>
      </c>
      <c r="C203" t="s">
        <v>264</v>
      </c>
      <c r="D203" t="s">
        <v>264</v>
      </c>
      <c r="E203" t="s">
        <v>264</v>
      </c>
      <c r="F203" t="s">
        <v>264</v>
      </c>
      <c r="G203" t="s">
        <v>6615</v>
      </c>
      <c r="I203" t="str">
        <f t="shared" si="21"/>
        <v>N/A</v>
      </c>
      <c r="J203" t="str">
        <f t="shared" si="22"/>
        <v>N/A</v>
      </c>
      <c r="K203" t="str">
        <f t="shared" si="23"/>
        <v>N/A</v>
      </c>
      <c r="L203" t="str">
        <f t="shared" si="24"/>
        <v>N/A</v>
      </c>
      <c r="M203" t="str">
        <f t="shared" si="25"/>
        <v>N/A</v>
      </c>
      <c r="N203">
        <f t="shared" si="26"/>
        <v>0.1895</v>
      </c>
    </row>
    <row r="204" spans="1:14" x14ac:dyDescent="0.3">
      <c r="I204" t="str">
        <f t="shared" si="21"/>
        <v>N/A</v>
      </c>
      <c r="J204">
        <f t="shared" si="22"/>
        <v>0</v>
      </c>
      <c r="K204">
        <f t="shared" si="23"/>
        <v>0</v>
      </c>
      <c r="L204">
        <f t="shared" si="24"/>
        <v>0</v>
      </c>
      <c r="M204">
        <f t="shared" si="25"/>
        <v>0</v>
      </c>
      <c r="N204">
        <f t="shared" si="26"/>
        <v>0</v>
      </c>
    </row>
    <row r="205" spans="1:14" x14ac:dyDescent="0.3">
      <c r="B205" s="1" t="s">
        <v>250</v>
      </c>
      <c r="C205" s="1" t="s">
        <v>251</v>
      </c>
      <c r="D205" s="1" t="s">
        <v>252</v>
      </c>
      <c r="E205" s="1" t="s">
        <v>253</v>
      </c>
      <c r="F205" s="1" t="s">
        <v>254</v>
      </c>
      <c r="G205" s="1" t="s">
        <v>255</v>
      </c>
      <c r="H205" s="1" t="s">
        <v>256</v>
      </c>
      <c r="I205" t="str">
        <f t="shared" si="21"/>
        <v>pos_trend</v>
      </c>
      <c r="J205" t="str">
        <f t="shared" si="22"/>
        <v>2012</v>
      </c>
      <c r="K205" t="str">
        <f t="shared" si="23"/>
        <v>2013</v>
      </c>
      <c r="L205" t="str">
        <f t="shared" si="24"/>
        <v>2014</v>
      </c>
      <c r="M205" t="str">
        <f t="shared" si="25"/>
        <v>2015</v>
      </c>
      <c r="N205" t="str">
        <f t="shared" si="26"/>
        <v>2016</v>
      </c>
    </row>
    <row r="206" spans="1:14" x14ac:dyDescent="0.3">
      <c r="A206" s="1">
        <v>0</v>
      </c>
      <c r="B206" t="s">
        <v>413</v>
      </c>
      <c r="C206" t="s">
        <v>6616</v>
      </c>
      <c r="D206" t="s">
        <v>6617</v>
      </c>
      <c r="E206" t="s">
        <v>6618</v>
      </c>
      <c r="F206" t="s">
        <v>6619</v>
      </c>
      <c r="G206" t="s">
        <v>6620</v>
      </c>
      <c r="I206" t="str">
        <f t="shared" si="21"/>
        <v>N/A</v>
      </c>
      <c r="J206">
        <f t="shared" si="22"/>
        <v>19230000</v>
      </c>
      <c r="K206">
        <f t="shared" si="23"/>
        <v>25090000</v>
      </c>
      <c r="L206">
        <f t="shared" si="24"/>
        <v>23350000</v>
      </c>
      <c r="M206">
        <f t="shared" si="25"/>
        <v>22490000</v>
      </c>
      <c r="N206">
        <f t="shared" si="26"/>
        <v>14760000</v>
      </c>
    </row>
    <row r="207" spans="1:14" x14ac:dyDescent="0.3">
      <c r="A207" s="1">
        <v>1</v>
      </c>
      <c r="B207" t="s">
        <v>418</v>
      </c>
      <c r="C207" t="s">
        <v>6616</v>
      </c>
      <c r="D207" t="s">
        <v>6617</v>
      </c>
      <c r="E207" t="s">
        <v>6618</v>
      </c>
      <c r="F207" t="s">
        <v>6619</v>
      </c>
      <c r="G207" t="s">
        <v>6620</v>
      </c>
      <c r="I207" t="str">
        <f t="shared" si="21"/>
        <v>N/A</v>
      </c>
      <c r="J207">
        <f t="shared" si="22"/>
        <v>19230000</v>
      </c>
      <c r="K207">
        <f t="shared" si="23"/>
        <v>25090000</v>
      </c>
      <c r="L207">
        <f t="shared" si="24"/>
        <v>23350000</v>
      </c>
      <c r="M207">
        <f t="shared" si="25"/>
        <v>22490000</v>
      </c>
      <c r="N207">
        <f t="shared" si="26"/>
        <v>14760000</v>
      </c>
    </row>
    <row r="208" spans="1:14" x14ac:dyDescent="0.3">
      <c r="A208" s="1">
        <v>2</v>
      </c>
      <c r="B208" t="s">
        <v>4331</v>
      </c>
      <c r="C208" t="s">
        <v>264</v>
      </c>
      <c r="D208" t="s">
        <v>264</v>
      </c>
      <c r="E208" t="s">
        <v>264</v>
      </c>
      <c r="F208" t="s">
        <v>264</v>
      </c>
      <c r="G208" t="s">
        <v>264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420</v>
      </c>
      <c r="C209" t="s">
        <v>264</v>
      </c>
      <c r="D209" t="s">
        <v>6621</v>
      </c>
      <c r="E209" t="s">
        <v>6622</v>
      </c>
      <c r="F209" t="s">
        <v>6623</v>
      </c>
      <c r="G209" t="s">
        <v>6624</v>
      </c>
      <c r="I209" t="str">
        <f t="shared" si="21"/>
        <v>N/A</v>
      </c>
      <c r="J209" t="str">
        <f t="shared" si="22"/>
        <v>N/A</v>
      </c>
      <c r="K209">
        <f t="shared" si="23"/>
        <v>0.3049</v>
      </c>
      <c r="L209">
        <f t="shared" si="24"/>
        <v>-6.93E-2</v>
      </c>
      <c r="M209">
        <f t="shared" si="25"/>
        <v>-3.6700000000000003E-2</v>
      </c>
      <c r="N209">
        <f t="shared" si="26"/>
        <v>-0.34360000000000002</v>
      </c>
    </row>
    <row r="210" spans="1:14" x14ac:dyDescent="0.3">
      <c r="A210" s="1">
        <v>4</v>
      </c>
      <c r="B210" t="s">
        <v>4341</v>
      </c>
      <c r="C210" t="s">
        <v>907</v>
      </c>
      <c r="D210" t="s">
        <v>5874</v>
      </c>
      <c r="E210" t="s">
        <v>5898</v>
      </c>
      <c r="F210" t="s">
        <v>3001</v>
      </c>
      <c r="G210" t="s">
        <v>6625</v>
      </c>
      <c r="I210" t="str">
        <f t="shared" si="21"/>
        <v>N/A</v>
      </c>
      <c r="J210">
        <f t="shared" si="22"/>
        <v>3.0200000000000001E-2</v>
      </c>
      <c r="K210">
        <f t="shared" si="23"/>
        <v>3.7999999999999999E-2</v>
      </c>
      <c r="L210">
        <f t="shared" si="24"/>
        <v>3.4599999999999999E-2</v>
      </c>
      <c r="M210">
        <f t="shared" si="25"/>
        <v>3.6000000000000004E-2</v>
      </c>
      <c r="N210">
        <f t="shared" si="26"/>
        <v>2.58E-2</v>
      </c>
    </row>
    <row r="211" spans="1:14" x14ac:dyDescent="0.3">
      <c r="A211" s="1">
        <v>5</v>
      </c>
      <c r="B211" t="s">
        <v>4347</v>
      </c>
      <c r="C211" t="s">
        <v>6626</v>
      </c>
      <c r="D211" t="s">
        <v>6627</v>
      </c>
      <c r="E211" t="s">
        <v>6628</v>
      </c>
      <c r="F211" t="s">
        <v>6629</v>
      </c>
      <c r="G211" t="s">
        <v>6630</v>
      </c>
      <c r="I211" t="str">
        <f t="shared" si="21"/>
        <v>N/A</v>
      </c>
      <c r="J211">
        <f t="shared" si="22"/>
        <v>202720000</v>
      </c>
      <c r="K211">
        <f t="shared" si="23"/>
        <v>218830000</v>
      </c>
      <c r="L211">
        <f t="shared" si="24"/>
        <v>208140000</v>
      </c>
      <c r="M211">
        <f t="shared" si="25"/>
        <v>152900000</v>
      </c>
      <c r="N211">
        <f t="shared" si="26"/>
        <v>120760000</v>
      </c>
    </row>
    <row r="212" spans="1:14" x14ac:dyDescent="0.3">
      <c r="A212" s="1">
        <v>6</v>
      </c>
      <c r="B212" t="s">
        <v>4353</v>
      </c>
      <c r="C212" t="s">
        <v>6631</v>
      </c>
      <c r="D212" t="s">
        <v>6632</v>
      </c>
      <c r="E212" t="s">
        <v>6633</v>
      </c>
      <c r="F212" t="s">
        <v>6634</v>
      </c>
      <c r="G212" t="s">
        <v>6635</v>
      </c>
      <c r="I212" t="str">
        <f t="shared" si="21"/>
        <v>N/A</v>
      </c>
      <c r="J212">
        <f t="shared" si="22"/>
        <v>184770000</v>
      </c>
      <c r="K212">
        <f t="shared" si="23"/>
        <v>201320000</v>
      </c>
      <c r="L212">
        <f t="shared" si="24"/>
        <v>197160000</v>
      </c>
      <c r="M212">
        <f t="shared" si="25"/>
        <v>145690000</v>
      </c>
      <c r="N212">
        <f t="shared" si="26"/>
        <v>114330000</v>
      </c>
    </row>
    <row r="213" spans="1:14" x14ac:dyDescent="0.3">
      <c r="A213" s="1">
        <v>7</v>
      </c>
      <c r="B213" t="s">
        <v>4355</v>
      </c>
      <c r="C213" t="s">
        <v>6636</v>
      </c>
      <c r="D213" t="s">
        <v>6637</v>
      </c>
      <c r="E213" t="s">
        <v>6638</v>
      </c>
      <c r="F213" t="s">
        <v>6639</v>
      </c>
      <c r="G213" t="s">
        <v>6640</v>
      </c>
      <c r="I213" t="str">
        <f t="shared" si="21"/>
        <v>N/A</v>
      </c>
      <c r="J213">
        <f t="shared" si="22"/>
        <v>188290000</v>
      </c>
      <c r="K213">
        <f t="shared" si="23"/>
        <v>204190000</v>
      </c>
      <c r="L213">
        <f t="shared" si="24"/>
        <v>200560000</v>
      </c>
      <c r="M213">
        <f t="shared" si="25"/>
        <v>149830000</v>
      </c>
      <c r="N213">
        <f t="shared" si="26"/>
        <v>117470000</v>
      </c>
    </row>
    <row r="214" spans="1:14" x14ac:dyDescent="0.3">
      <c r="A214" s="1">
        <v>8</v>
      </c>
      <c r="B214" t="s">
        <v>4357</v>
      </c>
      <c r="C214" t="s">
        <v>6641</v>
      </c>
      <c r="D214" t="s">
        <v>6318</v>
      </c>
      <c r="E214" t="s">
        <v>5258</v>
      </c>
      <c r="F214" t="s">
        <v>6642</v>
      </c>
      <c r="G214" t="s">
        <v>6643</v>
      </c>
      <c r="I214" t="str">
        <f t="shared" si="21"/>
        <v>N/A</v>
      </c>
      <c r="J214" t="str">
        <f t="shared" si="22"/>
        <v>(3.52M)</v>
      </c>
      <c r="K214" t="str">
        <f t="shared" si="23"/>
        <v>(2.87M)</v>
      </c>
      <c r="L214" t="str">
        <f t="shared" si="24"/>
        <v>(3.4M)</v>
      </c>
      <c r="M214" t="str">
        <f t="shared" si="25"/>
        <v>(4.14M)</v>
      </c>
      <c r="N214" t="str">
        <f t="shared" si="26"/>
        <v>(3.14M)</v>
      </c>
    </row>
    <row r="215" spans="1:14" x14ac:dyDescent="0.3">
      <c r="A215" s="1">
        <v>9</v>
      </c>
      <c r="B215" t="s">
        <v>4359</v>
      </c>
      <c r="C215" t="s">
        <v>6644</v>
      </c>
      <c r="D215" t="s">
        <v>6645</v>
      </c>
      <c r="E215" t="s">
        <v>6646</v>
      </c>
      <c r="F215" t="s">
        <v>6647</v>
      </c>
      <c r="G215" t="s">
        <v>6648</v>
      </c>
      <c r="I215" t="str">
        <f t="shared" si="21"/>
        <v>neg_trend</v>
      </c>
      <c r="J215">
        <f t="shared" si="22"/>
        <v>17940000</v>
      </c>
      <c r="K215">
        <f t="shared" si="23"/>
        <v>17510000</v>
      </c>
      <c r="L215">
        <f t="shared" si="24"/>
        <v>10980000</v>
      </c>
      <c r="M215">
        <f t="shared" si="25"/>
        <v>7210000</v>
      </c>
      <c r="N215">
        <f t="shared" si="26"/>
        <v>6430000</v>
      </c>
    </row>
    <row r="216" spans="1:14" x14ac:dyDescent="0.3">
      <c r="A216" s="1">
        <v>10</v>
      </c>
      <c r="B216" t="s">
        <v>4360</v>
      </c>
      <c r="C216" t="s">
        <v>264</v>
      </c>
      <c r="D216" t="s">
        <v>6649</v>
      </c>
      <c r="E216" t="s">
        <v>6650</v>
      </c>
      <c r="F216" t="s">
        <v>6651</v>
      </c>
      <c r="G216" t="s">
        <v>6652</v>
      </c>
      <c r="I216" t="str">
        <f t="shared" si="21"/>
        <v>N/A</v>
      </c>
      <c r="J216" t="str">
        <f t="shared" si="22"/>
        <v>N/A</v>
      </c>
      <c r="K216">
        <f t="shared" si="23"/>
        <v>7.9500000000000001E-2</v>
      </c>
      <c r="L216">
        <f t="shared" si="24"/>
        <v>-4.8800000000000003E-2</v>
      </c>
      <c r="M216">
        <f t="shared" si="25"/>
        <v>-0.26539999999999997</v>
      </c>
      <c r="N216">
        <f t="shared" si="26"/>
        <v>-0.2102</v>
      </c>
    </row>
    <row r="217" spans="1:14" x14ac:dyDescent="0.3">
      <c r="A217" s="1">
        <v>11</v>
      </c>
      <c r="B217" t="s">
        <v>4365</v>
      </c>
      <c r="C217" t="s">
        <v>6653</v>
      </c>
      <c r="D217" t="s">
        <v>6654</v>
      </c>
      <c r="E217" t="s">
        <v>6655</v>
      </c>
      <c r="F217" t="s">
        <v>6656</v>
      </c>
      <c r="G217" t="s">
        <v>6657</v>
      </c>
      <c r="I217" t="str">
        <f t="shared" si="21"/>
        <v>N/A</v>
      </c>
      <c r="J217" t="str">
        <f t="shared" si="22"/>
        <v>4.84</v>
      </c>
      <c r="K217" t="str">
        <f t="shared" si="23"/>
        <v>4.91</v>
      </c>
      <c r="L217" t="str">
        <f t="shared" si="24"/>
        <v>5.21</v>
      </c>
      <c r="M217" t="str">
        <f t="shared" si="25"/>
        <v>5.22</v>
      </c>
      <c r="N217" t="str">
        <f t="shared" si="26"/>
        <v>4.93</v>
      </c>
    </row>
    <row r="218" spans="1:14" x14ac:dyDescent="0.3">
      <c r="A218" s="1">
        <v>12</v>
      </c>
      <c r="B218" t="s">
        <v>4371</v>
      </c>
      <c r="C218" t="s">
        <v>6658</v>
      </c>
      <c r="D218" t="s">
        <v>6659</v>
      </c>
      <c r="E218" t="s">
        <v>6660</v>
      </c>
      <c r="F218" t="s">
        <v>6661</v>
      </c>
      <c r="G218" t="s">
        <v>6662</v>
      </c>
      <c r="I218" t="str">
        <f t="shared" si="21"/>
        <v>neg_trend</v>
      </c>
      <c r="J218">
        <f t="shared" si="22"/>
        <v>49270000</v>
      </c>
      <c r="K218">
        <f t="shared" si="23"/>
        <v>46820000</v>
      </c>
      <c r="L218">
        <f t="shared" si="24"/>
        <v>43370000</v>
      </c>
      <c r="M218">
        <f t="shared" si="25"/>
        <v>40910000</v>
      </c>
      <c r="N218">
        <f t="shared" si="26"/>
        <v>33720000</v>
      </c>
    </row>
    <row r="219" spans="1:14" x14ac:dyDescent="0.3">
      <c r="A219" s="1">
        <v>13</v>
      </c>
      <c r="B219" t="s">
        <v>4375</v>
      </c>
      <c r="C219" t="s">
        <v>6663</v>
      </c>
      <c r="D219" t="s">
        <v>6664</v>
      </c>
      <c r="E219" t="s">
        <v>6665</v>
      </c>
      <c r="F219" t="s">
        <v>6666</v>
      </c>
      <c r="G219" t="s">
        <v>6667</v>
      </c>
      <c r="I219" t="str">
        <f t="shared" si="21"/>
        <v>neg_trend</v>
      </c>
      <c r="J219">
        <f t="shared" si="22"/>
        <v>38570000</v>
      </c>
      <c r="K219">
        <f t="shared" si="23"/>
        <v>37140000</v>
      </c>
      <c r="L219">
        <f t="shared" si="24"/>
        <v>32250000</v>
      </c>
      <c r="M219">
        <f t="shared" si="25"/>
        <v>25780000</v>
      </c>
      <c r="N219">
        <f t="shared" si="26"/>
        <v>21640000</v>
      </c>
    </row>
    <row r="220" spans="1:14" x14ac:dyDescent="0.3">
      <c r="A220" s="1">
        <v>14</v>
      </c>
      <c r="B220" t="s">
        <v>4380</v>
      </c>
      <c r="C220" t="s">
        <v>5035</v>
      </c>
      <c r="D220" t="s">
        <v>3166</v>
      </c>
      <c r="E220" t="s">
        <v>1970</v>
      </c>
      <c r="F220" t="s">
        <v>5087</v>
      </c>
      <c r="G220" t="s">
        <v>6668</v>
      </c>
      <c r="I220" t="str">
        <f t="shared" si="21"/>
        <v>N/A</v>
      </c>
      <c r="J220">
        <f t="shared" si="22"/>
        <v>1880000</v>
      </c>
      <c r="K220">
        <f t="shared" si="23"/>
        <v>1360000</v>
      </c>
      <c r="L220">
        <f t="shared" si="24"/>
        <v>1980000</v>
      </c>
      <c r="M220">
        <f t="shared" si="25"/>
        <v>2490000</v>
      </c>
      <c r="N220" t="str">
        <f t="shared" si="26"/>
        <v>900000</v>
      </c>
    </row>
    <row r="221" spans="1:14" x14ac:dyDescent="0.3">
      <c r="A221" s="1">
        <v>15</v>
      </c>
      <c r="B221" t="s">
        <v>4381</v>
      </c>
      <c r="C221" t="s">
        <v>6535</v>
      </c>
      <c r="D221" t="s">
        <v>6275</v>
      </c>
      <c r="E221" t="s">
        <v>6669</v>
      </c>
      <c r="F221" t="s">
        <v>6670</v>
      </c>
      <c r="G221" t="s">
        <v>6671</v>
      </c>
      <c r="I221" t="str">
        <f t="shared" si="21"/>
        <v>N/A</v>
      </c>
      <c r="J221">
        <f t="shared" si="22"/>
        <v>8820000</v>
      </c>
      <c r="K221">
        <f t="shared" si="23"/>
        <v>8320000</v>
      </c>
      <c r="L221">
        <f t="shared" si="24"/>
        <v>9150000</v>
      </c>
      <c r="M221">
        <f t="shared" si="25"/>
        <v>12640000</v>
      </c>
      <c r="N221">
        <f t="shared" si="26"/>
        <v>11190000</v>
      </c>
    </row>
    <row r="222" spans="1:14" x14ac:dyDescent="0.3">
      <c r="A222" s="1">
        <v>16</v>
      </c>
      <c r="B222" t="s">
        <v>4387</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4388</v>
      </c>
      <c r="C223" t="s">
        <v>6672</v>
      </c>
      <c r="D223" t="s">
        <v>6673</v>
      </c>
      <c r="E223" t="s">
        <v>6674</v>
      </c>
      <c r="F223" t="s">
        <v>6675</v>
      </c>
      <c r="G223" t="s">
        <v>3347</v>
      </c>
      <c r="I223" t="str">
        <f t="shared" si="21"/>
        <v>N/A</v>
      </c>
      <c r="J223">
        <f t="shared" si="22"/>
        <v>25700000</v>
      </c>
      <c r="K223">
        <f t="shared" si="23"/>
        <v>13130000</v>
      </c>
      <c r="L223">
        <f t="shared" si="24"/>
        <v>26960000</v>
      </c>
      <c r="M223">
        <f t="shared" si="25"/>
        <v>22250000</v>
      </c>
      <c r="N223">
        <f t="shared" si="26"/>
        <v>17220000</v>
      </c>
    </row>
    <row r="224" spans="1:14" x14ac:dyDescent="0.3">
      <c r="A224" s="1">
        <v>18</v>
      </c>
      <c r="B224" t="s">
        <v>4394</v>
      </c>
      <c r="C224" t="s">
        <v>6676</v>
      </c>
      <c r="D224" t="s">
        <v>696</v>
      </c>
      <c r="E224" t="s">
        <v>6677</v>
      </c>
      <c r="F224" t="s">
        <v>2567</v>
      </c>
      <c r="G224" t="s">
        <v>4936</v>
      </c>
      <c r="I224" t="str">
        <f t="shared" si="21"/>
        <v>N/A</v>
      </c>
      <c r="J224">
        <f t="shared" si="22"/>
        <v>10740000</v>
      </c>
      <c r="K224" t="str">
        <f t="shared" si="23"/>
        <v>0</v>
      </c>
      <c r="L224">
        <f t="shared" si="24"/>
        <v>12710000</v>
      </c>
      <c r="M224">
        <f t="shared" si="25"/>
        <v>10200000</v>
      </c>
      <c r="N224">
        <f t="shared" si="26"/>
        <v>6510000</v>
      </c>
    </row>
    <row r="225" spans="1:14" x14ac:dyDescent="0.3">
      <c r="A225" s="1">
        <v>19</v>
      </c>
      <c r="B225" t="s">
        <v>4395</v>
      </c>
      <c r="C225" t="s">
        <v>6678</v>
      </c>
      <c r="D225" t="s">
        <v>6679</v>
      </c>
      <c r="E225" t="s">
        <v>6680</v>
      </c>
      <c r="F225" t="s">
        <v>6681</v>
      </c>
      <c r="G225" t="s">
        <v>6682</v>
      </c>
      <c r="I225" t="str">
        <f t="shared" si="21"/>
        <v>N/A</v>
      </c>
      <c r="J225">
        <f t="shared" si="22"/>
        <v>296910000</v>
      </c>
      <c r="K225">
        <f t="shared" si="23"/>
        <v>303870000</v>
      </c>
      <c r="L225">
        <f t="shared" si="24"/>
        <v>301820000</v>
      </c>
      <c r="M225">
        <f t="shared" si="25"/>
        <v>238550000</v>
      </c>
      <c r="N225">
        <f t="shared" si="26"/>
        <v>186460000</v>
      </c>
    </row>
    <row r="226" spans="1:14" x14ac:dyDescent="0.3">
      <c r="I226" t="str">
        <f t="shared" si="21"/>
        <v>N/A</v>
      </c>
      <c r="J226">
        <f t="shared" si="22"/>
        <v>0</v>
      </c>
      <c r="K226">
        <f t="shared" si="23"/>
        <v>0</v>
      </c>
      <c r="L226">
        <f t="shared" si="24"/>
        <v>0</v>
      </c>
      <c r="M226">
        <f t="shared" si="25"/>
        <v>0</v>
      </c>
      <c r="N226">
        <f t="shared" si="26"/>
        <v>0</v>
      </c>
    </row>
    <row r="227" spans="1:14" x14ac:dyDescent="0.3">
      <c r="B227" s="1" t="s">
        <v>299</v>
      </c>
      <c r="C227" s="1" t="s">
        <v>251</v>
      </c>
      <c r="D227" s="1" t="s">
        <v>252</v>
      </c>
      <c r="E227" s="1" t="s">
        <v>253</v>
      </c>
      <c r="F227" s="1" t="s">
        <v>254</v>
      </c>
      <c r="G227" s="1" t="s">
        <v>255</v>
      </c>
      <c r="H227" s="1" t="s">
        <v>256</v>
      </c>
      <c r="I227" t="str">
        <f t="shared" si="21"/>
        <v>pos_trend</v>
      </c>
      <c r="J227" t="str">
        <f t="shared" si="22"/>
        <v>2012</v>
      </c>
      <c r="K227" t="str">
        <f t="shared" si="23"/>
        <v>2013</v>
      </c>
      <c r="L227" t="str">
        <f t="shared" si="24"/>
        <v>2014</v>
      </c>
      <c r="M227" t="str">
        <f t="shared" si="25"/>
        <v>2015</v>
      </c>
      <c r="N227" t="str">
        <f t="shared" si="26"/>
        <v>2016</v>
      </c>
    </row>
    <row r="228" spans="1:14" x14ac:dyDescent="0.3">
      <c r="A228" s="1">
        <v>0</v>
      </c>
      <c r="B228" t="s">
        <v>443</v>
      </c>
      <c r="C228" t="s">
        <v>6683</v>
      </c>
      <c r="D228" t="s">
        <v>6684</v>
      </c>
      <c r="E228" t="s">
        <v>6685</v>
      </c>
      <c r="F228" t="s">
        <v>6686</v>
      </c>
      <c r="G228" t="s">
        <v>6687</v>
      </c>
      <c r="I228" t="str">
        <f t="shared" si="21"/>
        <v>N/A</v>
      </c>
      <c r="J228">
        <f t="shared" si="22"/>
        <v>125420000</v>
      </c>
      <c r="K228">
        <f t="shared" si="23"/>
        <v>138820000</v>
      </c>
      <c r="L228">
        <f t="shared" si="24"/>
        <v>149010000</v>
      </c>
      <c r="M228">
        <f t="shared" si="25"/>
        <v>143210000</v>
      </c>
      <c r="N228">
        <f t="shared" si="26"/>
        <v>129880000</v>
      </c>
    </row>
    <row r="229" spans="1:14" x14ac:dyDescent="0.3">
      <c r="A229" s="1">
        <v>1</v>
      </c>
      <c r="B229" t="s">
        <v>4403</v>
      </c>
      <c r="C229" t="s">
        <v>6688</v>
      </c>
      <c r="D229" t="s">
        <v>6689</v>
      </c>
      <c r="E229" t="s">
        <v>6690</v>
      </c>
      <c r="F229" t="s">
        <v>6691</v>
      </c>
      <c r="G229" t="s">
        <v>6692</v>
      </c>
      <c r="I229" t="str">
        <f t="shared" si="21"/>
        <v>N/A</v>
      </c>
      <c r="J229">
        <f t="shared" si="22"/>
        <v>311480000</v>
      </c>
      <c r="K229">
        <f t="shared" si="23"/>
        <v>337150000</v>
      </c>
      <c r="L229">
        <f t="shared" si="24"/>
        <v>367200000</v>
      </c>
      <c r="M229">
        <f t="shared" si="25"/>
        <v>383490000</v>
      </c>
      <c r="N229">
        <f t="shared" si="26"/>
        <v>379150000</v>
      </c>
    </row>
    <row r="230" spans="1:14" x14ac:dyDescent="0.3">
      <c r="A230" s="1">
        <v>2</v>
      </c>
      <c r="B230" t="s">
        <v>4408</v>
      </c>
      <c r="C230" t="s">
        <v>6693</v>
      </c>
      <c r="D230" t="s">
        <v>6694</v>
      </c>
      <c r="E230" t="s">
        <v>6695</v>
      </c>
      <c r="F230" t="s">
        <v>6696</v>
      </c>
      <c r="G230" t="s">
        <v>6697</v>
      </c>
      <c r="I230" t="str">
        <f t="shared" si="21"/>
        <v>pos_trend</v>
      </c>
      <c r="J230">
        <f t="shared" si="22"/>
        <v>91590000</v>
      </c>
      <c r="K230">
        <f t="shared" si="23"/>
        <v>100990000</v>
      </c>
      <c r="L230">
        <f t="shared" si="24"/>
        <v>106840000</v>
      </c>
      <c r="M230">
        <f t="shared" si="25"/>
        <v>111740000</v>
      </c>
      <c r="N230">
        <f t="shared" si="26"/>
        <v>114520000</v>
      </c>
    </row>
    <row r="231" spans="1:14" x14ac:dyDescent="0.3">
      <c r="A231" s="1">
        <v>3</v>
      </c>
      <c r="B231" t="s">
        <v>4414</v>
      </c>
      <c r="C231" t="s">
        <v>6698</v>
      </c>
      <c r="D231" t="s">
        <v>6699</v>
      </c>
      <c r="E231" t="s">
        <v>6699</v>
      </c>
      <c r="F231" t="s">
        <v>6700</v>
      </c>
      <c r="G231" t="s">
        <v>5824</v>
      </c>
      <c r="I231" t="str">
        <f t="shared" si="21"/>
        <v>N/A</v>
      </c>
      <c r="J231">
        <f t="shared" si="22"/>
        <v>6790000</v>
      </c>
      <c r="K231">
        <f t="shared" si="23"/>
        <v>7480000</v>
      </c>
      <c r="L231">
        <f t="shared" si="24"/>
        <v>7480000</v>
      </c>
      <c r="M231">
        <f t="shared" si="25"/>
        <v>7890000</v>
      </c>
      <c r="N231">
        <f t="shared" si="26"/>
        <v>7880000</v>
      </c>
    </row>
    <row r="232" spans="1:14" x14ac:dyDescent="0.3">
      <c r="A232" s="1">
        <v>4</v>
      </c>
      <c r="B232" t="s">
        <v>4419</v>
      </c>
      <c r="C232" t="s">
        <v>264</v>
      </c>
      <c r="D232" t="s">
        <v>264</v>
      </c>
      <c r="E232" t="s">
        <v>264</v>
      </c>
      <c r="F232" t="s">
        <v>264</v>
      </c>
      <c r="G232" t="s">
        <v>264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4425</v>
      </c>
      <c r="C233" t="s">
        <v>264</v>
      </c>
      <c r="D233" t="s">
        <v>264</v>
      </c>
      <c r="E233" t="s">
        <v>264</v>
      </c>
      <c r="F233" t="s">
        <v>264</v>
      </c>
      <c r="G233" t="s">
        <v>264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4431</v>
      </c>
      <c r="C234" t="s">
        <v>6701</v>
      </c>
      <c r="D234" t="s">
        <v>6702</v>
      </c>
      <c r="E234" t="s">
        <v>6703</v>
      </c>
      <c r="F234" t="s">
        <v>6704</v>
      </c>
      <c r="G234" t="s">
        <v>6705</v>
      </c>
      <c r="I234" t="str">
        <f t="shared" si="21"/>
        <v>pos_trend</v>
      </c>
      <c r="J234">
        <f t="shared" si="22"/>
        <v>186060000</v>
      </c>
      <c r="K234">
        <f t="shared" si="23"/>
        <v>198320000</v>
      </c>
      <c r="L234">
        <f t="shared" si="24"/>
        <v>218180000</v>
      </c>
      <c r="M234">
        <f t="shared" si="25"/>
        <v>240280000</v>
      </c>
      <c r="N234">
        <f t="shared" si="26"/>
        <v>249270000</v>
      </c>
    </row>
    <row r="235" spans="1:14" x14ac:dyDescent="0.3">
      <c r="A235" s="1">
        <v>7</v>
      </c>
      <c r="B235" t="s">
        <v>4437</v>
      </c>
      <c r="C235" t="s">
        <v>1906</v>
      </c>
      <c r="D235" t="s">
        <v>6706</v>
      </c>
      <c r="E235" t="s">
        <v>6707</v>
      </c>
      <c r="F235" t="s">
        <v>456</v>
      </c>
      <c r="G235" t="s">
        <v>2216</v>
      </c>
      <c r="I235" t="str">
        <f t="shared" si="21"/>
        <v>pos_trend</v>
      </c>
      <c r="J235">
        <f t="shared" si="22"/>
        <v>1850000</v>
      </c>
      <c r="K235">
        <f t="shared" si="23"/>
        <v>1910000</v>
      </c>
      <c r="L235">
        <f t="shared" si="24"/>
        <v>2340000</v>
      </c>
      <c r="M235">
        <f t="shared" si="25"/>
        <v>2720000</v>
      </c>
      <c r="N235">
        <f t="shared" si="26"/>
        <v>3220000</v>
      </c>
    </row>
    <row r="236" spans="1:14" x14ac:dyDescent="0.3">
      <c r="A236" s="1">
        <v>8</v>
      </c>
      <c r="B236" t="s">
        <v>4443</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4445</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457</v>
      </c>
      <c r="C238" t="s">
        <v>6708</v>
      </c>
      <c r="D238" t="s">
        <v>6709</v>
      </c>
      <c r="E238" t="s">
        <v>6710</v>
      </c>
      <c r="F238" t="s">
        <v>6711</v>
      </c>
      <c r="G238" t="s">
        <v>6712</v>
      </c>
      <c r="I238" t="str">
        <f t="shared" si="21"/>
        <v>pos_trend</v>
      </c>
      <c r="J238">
        <f t="shared" si="22"/>
        <v>172060000</v>
      </c>
      <c r="K238">
        <f t="shared" si="23"/>
        <v>174290000</v>
      </c>
      <c r="L238">
        <f t="shared" si="24"/>
        <v>175110000</v>
      </c>
      <c r="M238">
        <f t="shared" si="25"/>
        <v>188200000</v>
      </c>
      <c r="N238">
        <f t="shared" si="26"/>
        <v>188980000</v>
      </c>
    </row>
    <row r="239" spans="1:14" x14ac:dyDescent="0.3">
      <c r="A239" s="1">
        <v>11</v>
      </c>
      <c r="B239" t="s">
        <v>4454</v>
      </c>
      <c r="C239" t="s">
        <v>6713</v>
      </c>
      <c r="D239" t="s">
        <v>6713</v>
      </c>
      <c r="E239" t="s">
        <v>6714</v>
      </c>
      <c r="F239" t="s">
        <v>6715</v>
      </c>
      <c r="G239" t="s">
        <v>6716</v>
      </c>
      <c r="I239" t="str">
        <f t="shared" si="21"/>
        <v>N/A</v>
      </c>
      <c r="J239">
        <f t="shared" si="22"/>
        <v>163340000</v>
      </c>
      <c r="K239">
        <f t="shared" si="23"/>
        <v>163340000</v>
      </c>
      <c r="L239">
        <f t="shared" si="24"/>
        <v>164460000</v>
      </c>
      <c r="M239">
        <f t="shared" si="25"/>
        <v>178160000</v>
      </c>
      <c r="N239">
        <f t="shared" si="26"/>
        <v>179040000</v>
      </c>
    </row>
    <row r="240" spans="1:14" x14ac:dyDescent="0.3">
      <c r="A240" s="1">
        <v>12</v>
      </c>
      <c r="B240" t="s">
        <v>4460</v>
      </c>
      <c r="C240" t="s">
        <v>6717</v>
      </c>
      <c r="D240" t="s">
        <v>6718</v>
      </c>
      <c r="E240" t="s">
        <v>6719</v>
      </c>
      <c r="F240" t="s">
        <v>6720</v>
      </c>
      <c r="G240" t="s">
        <v>6721</v>
      </c>
      <c r="I240" t="str">
        <f t="shared" si="21"/>
        <v>N/A</v>
      </c>
      <c r="J240">
        <f t="shared" si="22"/>
        <v>8720000</v>
      </c>
      <c r="K240">
        <f t="shared" si="23"/>
        <v>10950000</v>
      </c>
      <c r="L240">
        <f t="shared" si="24"/>
        <v>10640000</v>
      </c>
      <c r="M240">
        <f t="shared" si="25"/>
        <v>10040000</v>
      </c>
      <c r="N240">
        <f t="shared" si="26"/>
        <v>9940000</v>
      </c>
    </row>
    <row r="241" spans="1:14" x14ac:dyDescent="0.3">
      <c r="A241" s="1">
        <v>13</v>
      </c>
      <c r="B241" t="s">
        <v>452</v>
      </c>
      <c r="C241" t="s">
        <v>6722</v>
      </c>
      <c r="D241" t="s">
        <v>6723</v>
      </c>
      <c r="E241" t="s">
        <v>6724</v>
      </c>
      <c r="F241" t="s">
        <v>6725</v>
      </c>
      <c r="G241" t="s">
        <v>2647</v>
      </c>
      <c r="I241" t="str">
        <f t="shared" si="21"/>
        <v>N/A</v>
      </c>
      <c r="J241">
        <f t="shared" si="22"/>
        <v>27060000</v>
      </c>
      <c r="K241">
        <f t="shared" si="23"/>
        <v>37670000</v>
      </c>
      <c r="L241">
        <f t="shared" si="24"/>
        <v>43500000</v>
      </c>
      <c r="M241">
        <f t="shared" si="25"/>
        <v>40890000</v>
      </c>
      <c r="N241">
        <f t="shared" si="26"/>
        <v>43900000</v>
      </c>
    </row>
    <row r="242" spans="1:14" x14ac:dyDescent="0.3">
      <c r="A242" s="1">
        <v>14</v>
      </c>
      <c r="B242" t="s">
        <v>4471</v>
      </c>
      <c r="C242" t="s">
        <v>956</v>
      </c>
      <c r="D242" t="s">
        <v>5424</v>
      </c>
      <c r="E242" t="s">
        <v>6726</v>
      </c>
      <c r="F242" t="s">
        <v>6725</v>
      </c>
      <c r="G242" t="s">
        <v>1991</v>
      </c>
      <c r="I242" t="str">
        <f t="shared" si="21"/>
        <v>N/A</v>
      </c>
      <c r="J242">
        <f t="shared" si="22"/>
        <v>3200000</v>
      </c>
      <c r="K242">
        <f t="shared" si="23"/>
        <v>3950000</v>
      </c>
      <c r="L242">
        <f t="shared" si="24"/>
        <v>41170000</v>
      </c>
      <c r="M242">
        <f t="shared" si="25"/>
        <v>40890000</v>
      </c>
      <c r="N242">
        <f t="shared" si="26"/>
        <v>4840000</v>
      </c>
    </row>
    <row r="243" spans="1:14" x14ac:dyDescent="0.3">
      <c r="A243" s="1">
        <v>15</v>
      </c>
      <c r="B243" t="s">
        <v>462</v>
      </c>
      <c r="C243" t="s">
        <v>6727</v>
      </c>
      <c r="D243" t="s">
        <v>6728</v>
      </c>
      <c r="E243" t="s">
        <v>6729</v>
      </c>
      <c r="F243" t="s">
        <v>6730</v>
      </c>
      <c r="G243" t="s">
        <v>6731</v>
      </c>
      <c r="I243" t="str">
        <f t="shared" si="21"/>
        <v>N/A</v>
      </c>
      <c r="J243">
        <f t="shared" si="22"/>
        <v>636520000</v>
      </c>
      <c r="K243">
        <f t="shared" si="23"/>
        <v>661010000</v>
      </c>
      <c r="L243">
        <f t="shared" si="24"/>
        <v>675650000</v>
      </c>
      <c r="M243">
        <f t="shared" si="25"/>
        <v>625260000</v>
      </c>
      <c r="N243">
        <f t="shared" si="26"/>
        <v>573050000</v>
      </c>
    </row>
    <row r="244" spans="1:14" x14ac:dyDescent="0.3">
      <c r="A244" s="1">
        <v>16</v>
      </c>
      <c r="B244" t="s">
        <v>4479</v>
      </c>
      <c r="C244" t="s">
        <v>264</v>
      </c>
      <c r="D244" t="s">
        <v>6732</v>
      </c>
      <c r="E244" t="s">
        <v>6733</v>
      </c>
      <c r="F244" t="s">
        <v>6734</v>
      </c>
      <c r="G244" t="s">
        <v>6735</v>
      </c>
      <c r="I244" t="str">
        <f t="shared" si="21"/>
        <v>neg_trend</v>
      </c>
      <c r="J244" t="str">
        <f t="shared" si="22"/>
        <v>N/A</v>
      </c>
      <c r="K244">
        <f t="shared" si="23"/>
        <v>3.85E-2</v>
      </c>
      <c r="L244">
        <f t="shared" si="24"/>
        <v>2.2200000000000001E-2</v>
      </c>
      <c r="M244">
        <f t="shared" si="25"/>
        <v>-7.46E-2</v>
      </c>
      <c r="N244">
        <f t="shared" si="26"/>
        <v>-8.3500000000000005E-2</v>
      </c>
    </row>
    <row r="245" spans="1:14" x14ac:dyDescent="0.3">
      <c r="I245" t="str">
        <f t="shared" si="21"/>
        <v>N/A</v>
      </c>
      <c r="J245">
        <f t="shared" si="22"/>
        <v>0</v>
      </c>
      <c r="K245">
        <f t="shared" si="23"/>
        <v>0</v>
      </c>
      <c r="L245">
        <f t="shared" si="24"/>
        <v>0</v>
      </c>
      <c r="M245">
        <f t="shared" si="25"/>
        <v>0</v>
      </c>
      <c r="N245">
        <f t="shared" si="26"/>
        <v>0</v>
      </c>
    </row>
    <row r="246" spans="1:14" x14ac:dyDescent="0.3">
      <c r="B246" s="1" t="s">
        <v>299</v>
      </c>
      <c r="C246" s="1" t="s">
        <v>251</v>
      </c>
      <c r="D246" s="1" t="s">
        <v>252</v>
      </c>
      <c r="E246" s="1" t="s">
        <v>253</v>
      </c>
      <c r="F246" s="1" t="s">
        <v>254</v>
      </c>
      <c r="G246" s="1" t="s">
        <v>255</v>
      </c>
      <c r="H246" s="1" t="s">
        <v>256</v>
      </c>
      <c r="I246" t="str">
        <f t="shared" si="21"/>
        <v>pos_trend</v>
      </c>
      <c r="J246" t="str">
        <f t="shared" si="22"/>
        <v>2012</v>
      </c>
      <c r="K246" t="str">
        <f t="shared" si="23"/>
        <v>2013</v>
      </c>
      <c r="L246" t="str">
        <f t="shared" si="24"/>
        <v>2014</v>
      </c>
      <c r="M246" t="str">
        <f t="shared" si="25"/>
        <v>2015</v>
      </c>
      <c r="N246" t="str">
        <f t="shared" si="26"/>
        <v>2016</v>
      </c>
    </row>
    <row r="247" spans="1:14" x14ac:dyDescent="0.3">
      <c r="A247" s="1">
        <v>0</v>
      </c>
      <c r="B247" t="s">
        <v>481</v>
      </c>
      <c r="C247" t="s">
        <v>264</v>
      </c>
      <c r="D247" t="s">
        <v>264</v>
      </c>
      <c r="E247" t="s">
        <v>264</v>
      </c>
      <c r="F247" t="s">
        <v>264</v>
      </c>
      <c r="G247" t="s">
        <v>264</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485</v>
      </c>
      <c r="C248" t="s">
        <v>264</v>
      </c>
      <c r="D248" t="s">
        <v>264</v>
      </c>
      <c r="E248" t="s">
        <v>264</v>
      </c>
      <c r="F248" t="s">
        <v>264</v>
      </c>
      <c r="G248" t="s">
        <v>264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486</v>
      </c>
      <c r="C249" t="s">
        <v>264</v>
      </c>
      <c r="D249" t="s">
        <v>264</v>
      </c>
      <c r="E249" t="s">
        <v>264</v>
      </c>
      <c r="F249" t="s">
        <v>264</v>
      </c>
      <c r="G249" t="s">
        <v>264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4487</v>
      </c>
      <c r="C250" t="s">
        <v>6736</v>
      </c>
      <c r="D250" t="s">
        <v>6737</v>
      </c>
      <c r="E250" t="s">
        <v>6738</v>
      </c>
      <c r="F250" t="s">
        <v>6739</v>
      </c>
      <c r="G250" t="s">
        <v>6662</v>
      </c>
      <c r="I250" t="str">
        <f t="shared" si="21"/>
        <v>N/A</v>
      </c>
      <c r="J250">
        <f t="shared" si="22"/>
        <v>55170000</v>
      </c>
      <c r="K250">
        <f t="shared" si="23"/>
        <v>50820000</v>
      </c>
      <c r="L250">
        <f t="shared" si="24"/>
        <v>47080000</v>
      </c>
      <c r="M250">
        <f t="shared" si="25"/>
        <v>33470000</v>
      </c>
      <c r="N250">
        <f t="shared" si="26"/>
        <v>33720000</v>
      </c>
    </row>
    <row r="251" spans="1:14" x14ac:dyDescent="0.3">
      <c r="A251" s="1">
        <v>4</v>
      </c>
      <c r="B251" t="s">
        <v>4491</v>
      </c>
      <c r="C251" t="s">
        <v>264</v>
      </c>
      <c r="D251" t="s">
        <v>2643</v>
      </c>
      <c r="E251" t="s">
        <v>6740</v>
      </c>
      <c r="F251" t="s">
        <v>6741</v>
      </c>
      <c r="G251" t="s">
        <v>6742</v>
      </c>
      <c r="I251" t="str">
        <f t="shared" si="21"/>
        <v>N/A</v>
      </c>
      <c r="J251" t="str">
        <f t="shared" si="22"/>
        <v>N/A</v>
      </c>
      <c r="K251">
        <f t="shared" si="23"/>
        <v>-7.8799999999999995E-2</v>
      </c>
      <c r="L251">
        <f t="shared" si="24"/>
        <v>-7.3499999999999996E-2</v>
      </c>
      <c r="M251">
        <f t="shared" si="25"/>
        <v>-0.28910000000000002</v>
      </c>
      <c r="N251">
        <f t="shared" si="26"/>
        <v>7.3000000000000001E-3</v>
      </c>
    </row>
    <row r="252" spans="1:14" x14ac:dyDescent="0.3">
      <c r="A252" s="1">
        <v>5</v>
      </c>
      <c r="B252" t="s">
        <v>4496</v>
      </c>
      <c r="C252" t="s">
        <v>6743</v>
      </c>
      <c r="D252" t="s">
        <v>6744</v>
      </c>
      <c r="E252" t="s">
        <v>5501</v>
      </c>
      <c r="F252" t="s">
        <v>6745</v>
      </c>
      <c r="G252" t="s">
        <v>6746</v>
      </c>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9540000</v>
      </c>
      <c r="K252">
        <f t="shared" ref="K252:K315" si="29">IF(TRIM(D252)="-", "N/A", IF(RIGHT(D252,1)="M",1000000*VALUE(LEFT(D252,LEN(D252)-1)),IF(RIGHT(D252,1)="B",1000000000*VALUE(LEFT(D252,LEN(D252)-1)),IF(RIGHT(D252,1)="%",0.01*VALUE(LEFT(D252,LEN(D252)-1)),D252))))</f>
        <v>14460000</v>
      </c>
      <c r="L252">
        <f t="shared" ref="L252:L315" si="30">IF(TRIM(E252)="-", "N/A", IF(RIGHT(E252,1)="M",1000000*VALUE(LEFT(E252,LEN(E252)-1)),IF(RIGHT(E252,1)="B",1000000000*VALUE(LEFT(E252,LEN(E252)-1)),IF(RIGHT(E252,1)="%",0.01*VALUE(LEFT(E252,LEN(E252)-1)),E252))))</f>
        <v>8330000</v>
      </c>
      <c r="M252">
        <f t="shared" ref="M252:M315" si="31">IF(TRIM(F252)="-", "N/A", IF(RIGHT(F252,1)="M",1000000*VALUE(LEFT(F252,LEN(F252)-1)),IF(RIGHT(F252,1)="B",1000000000*VALUE(LEFT(F252,LEN(F252)-1)),IF(RIGHT(F252,1)="%",0.01*VALUE(LEFT(F252,LEN(F252)-1)),F252))))</f>
        <v>1730000</v>
      </c>
      <c r="N252">
        <f t="shared" ref="N252:N315" si="32">IF(TRIM(G252)="-", "N/A", IF(RIGHT(G252,1)="M",1000000*VALUE(LEFT(G252,LEN(G252)-1)),IF(RIGHT(G252,1)="B",1000000000*VALUE(LEFT(G252,LEN(G252)-1)),IF(RIGHT(G252,1)="%",0.01*VALUE(LEFT(G252,LEN(G252)-1)),G252))))</f>
        <v>15720000</v>
      </c>
    </row>
    <row r="253" spans="1:14" x14ac:dyDescent="0.3">
      <c r="A253" s="1">
        <v>6</v>
      </c>
      <c r="B253" t="s">
        <v>4502</v>
      </c>
      <c r="C253" t="s">
        <v>2237</v>
      </c>
      <c r="D253" t="s">
        <v>6747</v>
      </c>
      <c r="E253" t="s">
        <v>6748</v>
      </c>
      <c r="F253" t="s">
        <v>6749</v>
      </c>
      <c r="G253" t="s">
        <v>6750</v>
      </c>
      <c r="I253" t="str">
        <f t="shared" si="27"/>
        <v>N/A</v>
      </c>
      <c r="J253">
        <f t="shared" si="28"/>
        <v>75800000</v>
      </c>
      <c r="K253">
        <f t="shared" si="29"/>
        <v>70490000</v>
      </c>
      <c r="L253">
        <f t="shared" si="30"/>
        <v>76450000</v>
      </c>
      <c r="M253">
        <f t="shared" si="31"/>
        <v>85550000</v>
      </c>
      <c r="N253">
        <f t="shared" si="32"/>
        <v>54590000</v>
      </c>
    </row>
    <row r="254" spans="1:14" x14ac:dyDescent="0.3">
      <c r="A254" s="1">
        <v>7</v>
      </c>
      <c r="B254" t="s">
        <v>4508</v>
      </c>
      <c r="C254" t="s">
        <v>264</v>
      </c>
      <c r="D254" t="s">
        <v>264</v>
      </c>
      <c r="E254" t="s">
        <v>264</v>
      </c>
      <c r="F254" t="s">
        <v>264</v>
      </c>
      <c r="G254" t="s">
        <v>264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4509</v>
      </c>
      <c r="C255" t="s">
        <v>5018</v>
      </c>
      <c r="D255" t="s">
        <v>6751</v>
      </c>
      <c r="E255" t="s">
        <v>6752</v>
      </c>
      <c r="F255" t="s">
        <v>3240</v>
      </c>
      <c r="G255" t="s">
        <v>4265</v>
      </c>
      <c r="I255" t="str">
        <f t="shared" si="27"/>
        <v>N/A</v>
      </c>
      <c r="J255">
        <f t="shared" si="28"/>
        <v>34920000</v>
      </c>
      <c r="K255">
        <f t="shared" si="29"/>
        <v>38970000</v>
      </c>
      <c r="L255">
        <f t="shared" si="30"/>
        <v>34620000</v>
      </c>
      <c r="M255">
        <f t="shared" si="31"/>
        <v>36480000</v>
      </c>
      <c r="N255">
        <f t="shared" si="32"/>
        <v>19410000</v>
      </c>
    </row>
    <row r="256" spans="1:14" x14ac:dyDescent="0.3">
      <c r="A256" s="1">
        <v>9</v>
      </c>
      <c r="B256" t="s">
        <v>4515</v>
      </c>
      <c r="C256" t="s">
        <v>6753</v>
      </c>
      <c r="D256" t="s">
        <v>2765</v>
      </c>
      <c r="E256" t="s">
        <v>6754</v>
      </c>
      <c r="F256" t="s">
        <v>6755</v>
      </c>
      <c r="G256" t="s">
        <v>6756</v>
      </c>
      <c r="I256" t="str">
        <f t="shared" si="27"/>
        <v>N/A</v>
      </c>
      <c r="J256">
        <f t="shared" si="28"/>
        <v>40880000</v>
      </c>
      <c r="K256">
        <f t="shared" si="29"/>
        <v>31520000</v>
      </c>
      <c r="L256">
        <f t="shared" si="30"/>
        <v>41830000</v>
      </c>
      <c r="M256">
        <f t="shared" si="31"/>
        <v>49080000</v>
      </c>
      <c r="N256">
        <f t="shared" si="32"/>
        <v>35170000</v>
      </c>
    </row>
    <row r="257" spans="1:14" x14ac:dyDescent="0.3">
      <c r="A257" s="1">
        <v>10</v>
      </c>
      <c r="B257" t="s">
        <v>4521</v>
      </c>
      <c r="C257" t="s">
        <v>6757</v>
      </c>
      <c r="D257" t="s">
        <v>6758</v>
      </c>
      <c r="E257" t="s">
        <v>6759</v>
      </c>
      <c r="F257" t="s">
        <v>6630</v>
      </c>
      <c r="G257" t="s">
        <v>6760</v>
      </c>
      <c r="I257" t="str">
        <f t="shared" si="27"/>
        <v>neg_trend</v>
      </c>
      <c r="J257">
        <f t="shared" si="28"/>
        <v>140510000</v>
      </c>
      <c r="K257">
        <f t="shared" si="29"/>
        <v>135780000</v>
      </c>
      <c r="L257">
        <f t="shared" si="30"/>
        <v>131870000</v>
      </c>
      <c r="M257">
        <f t="shared" si="31"/>
        <v>120760000</v>
      </c>
      <c r="N257">
        <f t="shared" si="32"/>
        <v>104020000</v>
      </c>
    </row>
    <row r="258" spans="1:14" x14ac:dyDescent="0.3">
      <c r="A258" s="1">
        <v>11</v>
      </c>
      <c r="B258" t="s">
        <v>487</v>
      </c>
      <c r="C258" t="s">
        <v>6761</v>
      </c>
      <c r="D258" t="s">
        <v>6762</v>
      </c>
      <c r="E258" t="s">
        <v>6763</v>
      </c>
      <c r="F258" t="s">
        <v>6764</v>
      </c>
      <c r="G258" t="s">
        <v>6765</v>
      </c>
      <c r="I258" t="str">
        <f t="shared" si="27"/>
        <v>N/A</v>
      </c>
      <c r="J258">
        <f t="shared" si="28"/>
        <v>234030000</v>
      </c>
      <c r="K258">
        <f t="shared" si="29"/>
        <v>267000000</v>
      </c>
      <c r="L258">
        <f t="shared" si="30"/>
        <v>356000000</v>
      </c>
      <c r="M258">
        <f t="shared" si="31"/>
        <v>430990000</v>
      </c>
      <c r="N258">
        <f t="shared" si="32"/>
        <v>216490000</v>
      </c>
    </row>
    <row r="259" spans="1:14" x14ac:dyDescent="0.3">
      <c r="A259" s="1">
        <v>12</v>
      </c>
      <c r="B259" t="s">
        <v>4527</v>
      </c>
      <c r="C259" t="s">
        <v>6766</v>
      </c>
      <c r="D259" t="s">
        <v>6762</v>
      </c>
      <c r="E259" t="s">
        <v>6763</v>
      </c>
      <c r="F259" t="s">
        <v>6764</v>
      </c>
      <c r="G259" t="s">
        <v>6765</v>
      </c>
      <c r="I259" t="str">
        <f t="shared" si="27"/>
        <v>N/A</v>
      </c>
      <c r="J259">
        <f t="shared" si="28"/>
        <v>233960000</v>
      </c>
      <c r="K259">
        <f t="shared" si="29"/>
        <v>267000000</v>
      </c>
      <c r="L259">
        <f t="shared" si="30"/>
        <v>356000000</v>
      </c>
      <c r="M259">
        <f t="shared" si="31"/>
        <v>430990000</v>
      </c>
      <c r="N259">
        <f t="shared" si="32"/>
        <v>216490000</v>
      </c>
    </row>
    <row r="260" spans="1:14" x14ac:dyDescent="0.3">
      <c r="A260" s="1">
        <v>13</v>
      </c>
      <c r="B260" t="s">
        <v>4528</v>
      </c>
      <c r="C260" t="s">
        <v>6766</v>
      </c>
      <c r="D260" t="s">
        <v>6762</v>
      </c>
      <c r="E260" t="s">
        <v>6763</v>
      </c>
      <c r="F260" t="s">
        <v>6764</v>
      </c>
      <c r="G260" t="s">
        <v>6765</v>
      </c>
      <c r="I260" t="str">
        <f t="shared" si="27"/>
        <v>N/A</v>
      </c>
      <c r="J260">
        <f t="shared" si="28"/>
        <v>233960000</v>
      </c>
      <c r="K260">
        <f t="shared" si="29"/>
        <v>267000000</v>
      </c>
      <c r="L260">
        <f t="shared" si="30"/>
        <v>356000000</v>
      </c>
      <c r="M260">
        <f t="shared" si="31"/>
        <v>430990000</v>
      </c>
      <c r="N260">
        <f t="shared" si="32"/>
        <v>216490000</v>
      </c>
    </row>
    <row r="261" spans="1:14" x14ac:dyDescent="0.3">
      <c r="A261" s="1">
        <v>14</v>
      </c>
      <c r="B261" t="s">
        <v>4529</v>
      </c>
      <c r="C261" t="s">
        <v>264</v>
      </c>
      <c r="D261" t="s">
        <v>264</v>
      </c>
      <c r="E261" t="s">
        <v>264</v>
      </c>
      <c r="F261" t="s">
        <v>264</v>
      </c>
      <c r="G261" t="s">
        <v>264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492</v>
      </c>
      <c r="C262" t="s">
        <v>6767</v>
      </c>
      <c r="D262" t="s">
        <v>264</v>
      </c>
      <c r="E262" t="s">
        <v>264</v>
      </c>
      <c r="F262" t="s">
        <v>264</v>
      </c>
      <c r="G262" t="s">
        <v>264</v>
      </c>
      <c r="I262" t="str">
        <f t="shared" si="27"/>
        <v>N/A</v>
      </c>
      <c r="J262" t="str">
        <f t="shared" si="28"/>
        <v>73000</v>
      </c>
      <c r="K262" t="str">
        <f t="shared" si="29"/>
        <v>N/A</v>
      </c>
      <c r="L262" t="str">
        <f t="shared" si="30"/>
        <v>N/A</v>
      </c>
      <c r="M262" t="str">
        <f t="shared" si="31"/>
        <v>N/A</v>
      </c>
      <c r="N262" t="str">
        <f t="shared" si="32"/>
        <v>N/A</v>
      </c>
    </row>
    <row r="263" spans="1:14" x14ac:dyDescent="0.3">
      <c r="A263" s="1">
        <v>16</v>
      </c>
      <c r="B263" t="s">
        <v>4530</v>
      </c>
      <c r="C263" t="s">
        <v>264</v>
      </c>
      <c r="D263" t="s">
        <v>264</v>
      </c>
      <c r="E263" t="s">
        <v>264</v>
      </c>
      <c r="F263" t="s">
        <v>264</v>
      </c>
      <c r="G263" t="s">
        <v>264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504</v>
      </c>
      <c r="C264" t="s">
        <v>6768</v>
      </c>
      <c r="D264" t="s">
        <v>934</v>
      </c>
      <c r="E264" t="s">
        <v>3939</v>
      </c>
      <c r="F264" t="s">
        <v>6769</v>
      </c>
      <c r="G264" t="s">
        <v>6770</v>
      </c>
      <c r="I264" t="str">
        <f t="shared" si="27"/>
        <v>N/A</v>
      </c>
      <c r="J264" t="str">
        <f t="shared" si="28"/>
        <v>(6.45M)</v>
      </c>
      <c r="K264">
        <f t="shared" si="29"/>
        <v>4420000</v>
      </c>
      <c r="L264">
        <f t="shared" si="30"/>
        <v>3330000</v>
      </c>
      <c r="M264" t="str">
        <f t="shared" si="31"/>
        <v>(6.81M)</v>
      </c>
      <c r="N264" t="str">
        <f t="shared" si="32"/>
        <v>(14.33M)</v>
      </c>
    </row>
    <row r="265" spans="1:14" x14ac:dyDescent="0.3">
      <c r="A265" s="1">
        <v>18</v>
      </c>
      <c r="B265" t="s">
        <v>4540</v>
      </c>
      <c r="C265" t="s">
        <v>3151</v>
      </c>
      <c r="D265" t="s">
        <v>2827</v>
      </c>
      <c r="E265" t="s">
        <v>6647</v>
      </c>
      <c r="F265" t="s">
        <v>5569</v>
      </c>
      <c r="G265" t="s">
        <v>4533</v>
      </c>
      <c r="I265" t="str">
        <f t="shared" si="27"/>
        <v>N/A</v>
      </c>
      <c r="J265">
        <f t="shared" si="28"/>
        <v>6780000</v>
      </c>
      <c r="K265">
        <f t="shared" si="29"/>
        <v>8870000</v>
      </c>
      <c r="L265">
        <f t="shared" si="30"/>
        <v>7210000</v>
      </c>
      <c r="M265">
        <f t="shared" si="31"/>
        <v>4880000</v>
      </c>
      <c r="N265">
        <f t="shared" si="32"/>
        <v>6280000</v>
      </c>
    </row>
    <row r="266" spans="1:14" x14ac:dyDescent="0.3">
      <c r="A266" s="1">
        <v>19</v>
      </c>
      <c r="B266" t="s">
        <v>4541</v>
      </c>
      <c r="C266" t="s">
        <v>6771</v>
      </c>
      <c r="D266" t="s">
        <v>3668</v>
      </c>
      <c r="E266" t="s">
        <v>3211</v>
      </c>
      <c r="F266" t="s">
        <v>1373</v>
      </c>
      <c r="G266" t="s">
        <v>5453</v>
      </c>
      <c r="I266" t="str">
        <f t="shared" si="27"/>
        <v>N/A</v>
      </c>
      <c r="J266">
        <f t="shared" si="28"/>
        <v>13220000</v>
      </c>
      <c r="K266">
        <f t="shared" si="29"/>
        <v>4450000</v>
      </c>
      <c r="L266">
        <f t="shared" si="30"/>
        <v>3880000</v>
      </c>
      <c r="M266">
        <f t="shared" si="31"/>
        <v>11690000</v>
      </c>
      <c r="N266">
        <f t="shared" si="32"/>
        <v>20610000</v>
      </c>
    </row>
    <row r="267" spans="1:14" x14ac:dyDescent="0.3">
      <c r="A267" s="1">
        <v>20</v>
      </c>
      <c r="B267" t="s">
        <v>506</v>
      </c>
      <c r="C267" t="s">
        <v>6772</v>
      </c>
      <c r="D267" t="s">
        <v>6773</v>
      </c>
      <c r="E267" t="s">
        <v>6774</v>
      </c>
      <c r="F267" t="s">
        <v>6775</v>
      </c>
      <c r="G267" t="s">
        <v>6776</v>
      </c>
      <c r="I267" t="str">
        <f t="shared" si="27"/>
        <v>N/A</v>
      </c>
      <c r="J267">
        <f t="shared" si="28"/>
        <v>67280000</v>
      </c>
      <c r="K267">
        <f t="shared" si="29"/>
        <v>79970000</v>
      </c>
      <c r="L267">
        <f t="shared" si="30"/>
        <v>86580000</v>
      </c>
      <c r="M267">
        <f t="shared" si="31"/>
        <v>92330000</v>
      </c>
      <c r="N267">
        <f t="shared" si="32"/>
        <v>90970000</v>
      </c>
    </row>
    <row r="268" spans="1:14" x14ac:dyDescent="0.3">
      <c r="A268" s="1">
        <v>21</v>
      </c>
      <c r="B268" t="s">
        <v>512</v>
      </c>
      <c r="C268" t="s">
        <v>6777</v>
      </c>
      <c r="D268" t="s">
        <v>6778</v>
      </c>
      <c r="E268" t="s">
        <v>6779</v>
      </c>
      <c r="F268" t="s">
        <v>6775</v>
      </c>
      <c r="G268" t="s">
        <v>6776</v>
      </c>
      <c r="I268" t="str">
        <f t="shared" si="27"/>
        <v>N/A</v>
      </c>
      <c r="J268">
        <f t="shared" si="28"/>
        <v>39170000</v>
      </c>
      <c r="K268">
        <f t="shared" si="29"/>
        <v>41960000</v>
      </c>
      <c r="L268">
        <f t="shared" si="30"/>
        <v>43880000</v>
      </c>
      <c r="M268">
        <f t="shared" si="31"/>
        <v>92330000</v>
      </c>
      <c r="N268">
        <f t="shared" si="32"/>
        <v>90970000</v>
      </c>
    </row>
    <row r="269" spans="1:14" x14ac:dyDescent="0.3">
      <c r="A269" s="1">
        <v>22</v>
      </c>
      <c r="B269" t="s">
        <v>4556</v>
      </c>
      <c r="C269" t="s">
        <v>1149</v>
      </c>
      <c r="D269" t="s">
        <v>6780</v>
      </c>
      <c r="E269" t="s">
        <v>2466</v>
      </c>
      <c r="F269" t="s">
        <v>264</v>
      </c>
      <c r="G269" t="s">
        <v>264</v>
      </c>
      <c r="I269" t="str">
        <f t="shared" si="27"/>
        <v>N/A</v>
      </c>
      <c r="J269">
        <f t="shared" si="28"/>
        <v>28110000</v>
      </c>
      <c r="K269">
        <f t="shared" si="29"/>
        <v>38010000</v>
      </c>
      <c r="L269">
        <f t="shared" si="30"/>
        <v>42710000</v>
      </c>
      <c r="M269" t="str">
        <f t="shared" si="31"/>
        <v>N/A</v>
      </c>
      <c r="N269" t="str">
        <f t="shared" si="32"/>
        <v>N/A</v>
      </c>
    </row>
    <row r="270" spans="1:14" x14ac:dyDescent="0.3">
      <c r="A270" s="1">
        <v>23</v>
      </c>
      <c r="B270" t="s">
        <v>517</v>
      </c>
      <c r="C270" t="s">
        <v>6781</v>
      </c>
      <c r="D270" t="s">
        <v>6782</v>
      </c>
      <c r="E270" t="s">
        <v>6783</v>
      </c>
      <c r="F270" t="s">
        <v>6784</v>
      </c>
      <c r="G270" t="s">
        <v>6785</v>
      </c>
      <c r="I270" t="str">
        <f t="shared" si="27"/>
        <v>N/A</v>
      </c>
      <c r="J270">
        <f t="shared" si="28"/>
        <v>448600000</v>
      </c>
      <c r="K270">
        <f t="shared" si="29"/>
        <v>491620000</v>
      </c>
      <c r="L270">
        <f t="shared" si="30"/>
        <v>581660000</v>
      </c>
      <c r="M270">
        <f t="shared" si="31"/>
        <v>648960000</v>
      </c>
      <c r="N270">
        <f t="shared" si="32"/>
        <v>417760000</v>
      </c>
    </row>
    <row r="271" spans="1:14" x14ac:dyDescent="0.3">
      <c r="A271" s="1">
        <v>24</v>
      </c>
      <c r="B271" t="s">
        <v>4565</v>
      </c>
      <c r="C271" t="s">
        <v>264</v>
      </c>
      <c r="D271" t="s">
        <v>264</v>
      </c>
      <c r="E271" t="s">
        <v>264</v>
      </c>
      <c r="F271" t="s">
        <v>264</v>
      </c>
      <c r="G271" t="s">
        <v>264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4566</v>
      </c>
      <c r="C272" t="s">
        <v>6786</v>
      </c>
      <c r="D272" t="s">
        <v>6787</v>
      </c>
      <c r="E272" t="s">
        <v>6788</v>
      </c>
      <c r="F272" t="s">
        <v>6789</v>
      </c>
      <c r="G272" t="s">
        <v>6790</v>
      </c>
      <c r="I272" t="str">
        <f t="shared" si="27"/>
        <v>N/A</v>
      </c>
      <c r="J272">
        <f t="shared" si="28"/>
        <v>0.70480000000000009</v>
      </c>
      <c r="K272">
        <f t="shared" si="29"/>
        <v>0.74370000000000003</v>
      </c>
      <c r="L272">
        <f t="shared" si="30"/>
        <v>0.8609</v>
      </c>
      <c r="M272">
        <f t="shared" si="31"/>
        <v>1.0379</v>
      </c>
      <c r="N272">
        <f t="shared" si="32"/>
        <v>0.72900000000000009</v>
      </c>
    </row>
    <row r="273" spans="1:14" x14ac:dyDescent="0.3">
      <c r="A273" s="1">
        <v>26</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531</v>
      </c>
      <c r="C276" t="s">
        <v>6791</v>
      </c>
      <c r="D276" t="s">
        <v>6792</v>
      </c>
      <c r="E276" t="s">
        <v>6793</v>
      </c>
      <c r="F276" t="s">
        <v>6794</v>
      </c>
      <c r="G276" t="s">
        <v>6795</v>
      </c>
      <c r="I276" t="str">
        <f t="shared" si="27"/>
        <v>N/A</v>
      </c>
      <c r="J276">
        <f t="shared" si="28"/>
        <v>182230000</v>
      </c>
      <c r="K276">
        <f t="shared" si="29"/>
        <v>163320000</v>
      </c>
      <c r="L276">
        <f t="shared" si="30"/>
        <v>87570000</v>
      </c>
      <c r="M276" t="str">
        <f t="shared" si="31"/>
        <v>(29.06M)</v>
      </c>
      <c r="N276">
        <f t="shared" si="32"/>
        <v>151350000</v>
      </c>
    </row>
    <row r="277" spans="1:14" x14ac:dyDescent="0.3">
      <c r="A277" s="1">
        <v>30</v>
      </c>
      <c r="B277" t="s">
        <v>537</v>
      </c>
      <c r="C277" t="s">
        <v>1448</v>
      </c>
      <c r="D277" t="s">
        <v>241</v>
      </c>
      <c r="E277" t="s">
        <v>946</v>
      </c>
      <c r="F277" t="s">
        <v>865</v>
      </c>
      <c r="G277" t="s">
        <v>1435</v>
      </c>
      <c r="I277" t="str">
        <f t="shared" si="27"/>
        <v>N/A</v>
      </c>
      <c r="J277">
        <f t="shared" si="28"/>
        <v>1230000</v>
      </c>
      <c r="K277">
        <f t="shared" si="29"/>
        <v>1200000</v>
      </c>
      <c r="L277">
        <f t="shared" si="30"/>
        <v>1170000</v>
      </c>
      <c r="M277">
        <f t="shared" si="31"/>
        <v>1140000</v>
      </c>
      <c r="N277">
        <f t="shared" si="32"/>
        <v>1150000</v>
      </c>
    </row>
    <row r="278" spans="1:14" x14ac:dyDescent="0.3">
      <c r="A278" s="1">
        <v>31</v>
      </c>
      <c r="B278" t="s">
        <v>549</v>
      </c>
      <c r="C278" t="s">
        <v>6796</v>
      </c>
      <c r="D278" t="s">
        <v>6797</v>
      </c>
      <c r="E278" t="s">
        <v>6798</v>
      </c>
      <c r="F278" t="s">
        <v>6799</v>
      </c>
      <c r="G278" t="s">
        <v>6800</v>
      </c>
      <c r="I278" t="str">
        <f t="shared" si="27"/>
        <v>N/A</v>
      </c>
      <c r="J278">
        <f t="shared" si="28"/>
        <v>361260000</v>
      </c>
      <c r="K278">
        <f t="shared" si="29"/>
        <v>415930000</v>
      </c>
      <c r="L278">
        <f t="shared" si="30"/>
        <v>415910000</v>
      </c>
      <c r="M278">
        <f t="shared" si="31"/>
        <v>219210000</v>
      </c>
      <c r="N278">
        <f t="shared" si="32"/>
        <v>187960000</v>
      </c>
    </row>
    <row r="279" spans="1:14" x14ac:dyDescent="0.3">
      <c r="A279" s="1">
        <v>32</v>
      </c>
      <c r="B279" t="s">
        <v>555</v>
      </c>
      <c r="C279" t="s">
        <v>264</v>
      </c>
      <c r="D279" t="s">
        <v>264</v>
      </c>
      <c r="E279" t="s">
        <v>264</v>
      </c>
      <c r="F279" t="s">
        <v>264</v>
      </c>
      <c r="G279" t="s">
        <v>264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556</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557</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558</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566</v>
      </c>
      <c r="C283" t="s">
        <v>6801</v>
      </c>
      <c r="D283" t="s">
        <v>6802</v>
      </c>
      <c r="E283" t="s">
        <v>6803</v>
      </c>
      <c r="F283" t="s">
        <v>6804</v>
      </c>
      <c r="G283" t="s">
        <v>6805</v>
      </c>
      <c r="I283" t="str">
        <f t="shared" si="27"/>
        <v>N/A</v>
      </c>
      <c r="J283" t="str">
        <f t="shared" si="28"/>
        <v>(171.85M)</v>
      </c>
      <c r="K283" t="str">
        <f t="shared" si="29"/>
        <v>(245.18M)</v>
      </c>
      <c r="L283" t="str">
        <f t="shared" si="30"/>
        <v>(317.61M)</v>
      </c>
      <c r="M283" t="str">
        <f t="shared" si="31"/>
        <v>(238.88M)</v>
      </c>
      <c r="N283" t="str">
        <f t="shared" si="32"/>
        <v>(80.77M)</v>
      </c>
    </row>
    <row r="284" spans="1:14" x14ac:dyDescent="0.3">
      <c r="A284" s="1">
        <v>37</v>
      </c>
      <c r="B284" t="s">
        <v>567</v>
      </c>
      <c r="C284" t="s">
        <v>6806</v>
      </c>
      <c r="D284" t="s">
        <v>6807</v>
      </c>
      <c r="E284" t="s">
        <v>6808</v>
      </c>
      <c r="F284" t="s">
        <v>6809</v>
      </c>
      <c r="G284" t="s">
        <v>6810</v>
      </c>
      <c r="I284" t="str">
        <f t="shared" si="27"/>
        <v>N/A</v>
      </c>
      <c r="J284">
        <f t="shared" si="28"/>
        <v>0.2863</v>
      </c>
      <c r="K284">
        <f t="shared" si="29"/>
        <v>0.24710000000000001</v>
      </c>
      <c r="L284">
        <f t="shared" si="30"/>
        <v>0.12960000000000002</v>
      </c>
      <c r="M284">
        <f t="shared" si="31"/>
        <v>-4.6500000000000007E-2</v>
      </c>
      <c r="N284">
        <f t="shared" si="32"/>
        <v>0.2641</v>
      </c>
    </row>
    <row r="285" spans="1:14" x14ac:dyDescent="0.3">
      <c r="A285" s="1">
        <v>38</v>
      </c>
      <c r="B285" t="s">
        <v>573</v>
      </c>
      <c r="C285" t="s">
        <v>6791</v>
      </c>
      <c r="D285" t="s">
        <v>6792</v>
      </c>
      <c r="E285" t="s">
        <v>6793</v>
      </c>
      <c r="F285" t="s">
        <v>6794</v>
      </c>
      <c r="G285" t="s">
        <v>6795</v>
      </c>
      <c r="I285" t="str">
        <f t="shared" si="27"/>
        <v>N/A</v>
      </c>
      <c r="J285">
        <f t="shared" si="28"/>
        <v>182230000</v>
      </c>
      <c r="K285">
        <f t="shared" si="29"/>
        <v>163320000</v>
      </c>
      <c r="L285">
        <f t="shared" si="30"/>
        <v>87570000</v>
      </c>
      <c r="M285" t="str">
        <f t="shared" si="31"/>
        <v>(29.06M)</v>
      </c>
      <c r="N285">
        <f t="shared" si="32"/>
        <v>151350000</v>
      </c>
    </row>
    <row r="286" spans="1:14" x14ac:dyDescent="0.3">
      <c r="A286" s="1">
        <v>39</v>
      </c>
      <c r="B286" t="s">
        <v>574</v>
      </c>
      <c r="C286" t="s">
        <v>6806</v>
      </c>
      <c r="D286" t="s">
        <v>6807</v>
      </c>
      <c r="E286" t="s">
        <v>6808</v>
      </c>
      <c r="F286" t="s">
        <v>6809</v>
      </c>
      <c r="G286" t="s">
        <v>6810</v>
      </c>
      <c r="I286" t="str">
        <f t="shared" si="27"/>
        <v>N/A</v>
      </c>
      <c r="J286">
        <f t="shared" si="28"/>
        <v>0.2863</v>
      </c>
      <c r="K286">
        <f t="shared" si="29"/>
        <v>0.24710000000000001</v>
      </c>
      <c r="L286">
        <f t="shared" si="30"/>
        <v>0.12960000000000002</v>
      </c>
      <c r="M286">
        <f t="shared" si="31"/>
        <v>-4.6500000000000007E-2</v>
      </c>
      <c r="N286">
        <f t="shared" si="32"/>
        <v>0.2641</v>
      </c>
    </row>
    <row r="287" spans="1:14" x14ac:dyDescent="0.3">
      <c r="A287" s="1">
        <v>40</v>
      </c>
      <c r="B287" t="s">
        <v>577</v>
      </c>
      <c r="C287" t="s">
        <v>6811</v>
      </c>
      <c r="D287" t="s">
        <v>3286</v>
      </c>
      <c r="E287" t="s">
        <v>3872</v>
      </c>
      <c r="F287" t="s">
        <v>6812</v>
      </c>
      <c r="G287" t="s">
        <v>6813</v>
      </c>
      <c r="I287" t="str">
        <f t="shared" si="27"/>
        <v>N/A</v>
      </c>
      <c r="J287">
        <f t="shared" si="28"/>
        <v>5680000</v>
      </c>
      <c r="K287">
        <f t="shared" si="29"/>
        <v>6070000</v>
      </c>
      <c r="L287">
        <f t="shared" si="30"/>
        <v>6420000</v>
      </c>
      <c r="M287">
        <f t="shared" si="31"/>
        <v>5370000</v>
      </c>
      <c r="N287">
        <f t="shared" si="32"/>
        <v>3940000</v>
      </c>
    </row>
    <row r="288" spans="1:14" x14ac:dyDescent="0.3">
      <c r="A288" s="1">
        <v>41</v>
      </c>
      <c r="B288" t="s">
        <v>583</v>
      </c>
      <c r="C288" t="s">
        <v>6814</v>
      </c>
      <c r="D288" t="s">
        <v>6815</v>
      </c>
      <c r="E288" t="s">
        <v>6816</v>
      </c>
      <c r="F288" t="s">
        <v>6817</v>
      </c>
      <c r="G288" t="s">
        <v>6818</v>
      </c>
      <c r="I288" t="str">
        <f t="shared" si="27"/>
        <v>N/A</v>
      </c>
      <c r="J288">
        <f t="shared" si="28"/>
        <v>187910000</v>
      </c>
      <c r="K288">
        <f t="shared" si="29"/>
        <v>169390000</v>
      </c>
      <c r="L288">
        <f t="shared" si="30"/>
        <v>93990000</v>
      </c>
      <c r="M288" t="str">
        <f t="shared" si="31"/>
        <v>(23.7M)</v>
      </c>
      <c r="N288">
        <f t="shared" si="32"/>
        <v>155300000</v>
      </c>
    </row>
    <row r="289" spans="1:14" x14ac:dyDescent="0.3">
      <c r="A289" s="1">
        <v>42</v>
      </c>
      <c r="B289" t="s">
        <v>589</v>
      </c>
      <c r="C289" t="s">
        <v>6727</v>
      </c>
      <c r="D289" t="s">
        <v>6728</v>
      </c>
      <c r="E289" t="s">
        <v>6729</v>
      </c>
      <c r="F289" t="s">
        <v>6730</v>
      </c>
      <c r="G289" t="s">
        <v>6731</v>
      </c>
      <c r="I289" t="str">
        <f t="shared" si="27"/>
        <v>N/A</v>
      </c>
      <c r="J289">
        <f t="shared" si="28"/>
        <v>636520000</v>
      </c>
      <c r="K289">
        <f t="shared" si="29"/>
        <v>661010000</v>
      </c>
      <c r="L289">
        <f t="shared" si="30"/>
        <v>675650000</v>
      </c>
      <c r="M289">
        <f t="shared" si="31"/>
        <v>625260000</v>
      </c>
      <c r="N289">
        <f t="shared" si="32"/>
        <v>573050000</v>
      </c>
    </row>
    <row r="290" spans="1:14" x14ac:dyDescent="0.3">
      <c r="I290" t="str">
        <f t="shared" si="27"/>
        <v>N/A</v>
      </c>
      <c r="J290">
        <f t="shared" si="28"/>
        <v>0</v>
      </c>
      <c r="K290">
        <f t="shared" si="29"/>
        <v>0</v>
      </c>
      <c r="L290">
        <f t="shared" si="30"/>
        <v>0</v>
      </c>
      <c r="M290">
        <f t="shared" si="31"/>
        <v>0</v>
      </c>
      <c r="N290">
        <f t="shared" si="32"/>
        <v>0</v>
      </c>
    </row>
    <row r="291" spans="1:14" x14ac:dyDescent="0.3">
      <c r="B291" s="1" t="s">
        <v>250</v>
      </c>
      <c r="C291" s="1" t="s">
        <v>251</v>
      </c>
      <c r="D291" s="1" t="s">
        <v>252</v>
      </c>
      <c r="E291" s="1" t="s">
        <v>253</v>
      </c>
      <c r="F291" s="1" t="s">
        <v>254</v>
      </c>
      <c r="G291" s="1" t="s">
        <v>255</v>
      </c>
      <c r="H291" s="1" t="s">
        <v>256</v>
      </c>
      <c r="I291" t="str">
        <f t="shared" si="27"/>
        <v>pos_trend</v>
      </c>
      <c r="J291" t="str">
        <f t="shared" si="28"/>
        <v>2012</v>
      </c>
      <c r="K291" t="str">
        <f t="shared" si="29"/>
        <v>2013</v>
      </c>
      <c r="L291" t="str">
        <f t="shared" si="30"/>
        <v>2014</v>
      </c>
      <c r="M291" t="str">
        <f t="shared" si="31"/>
        <v>2015</v>
      </c>
      <c r="N291" t="str">
        <f t="shared" si="32"/>
        <v>2016</v>
      </c>
    </row>
    <row r="292" spans="1:14" x14ac:dyDescent="0.3">
      <c r="A292" s="1">
        <v>0</v>
      </c>
      <c r="B292" t="s">
        <v>4602</v>
      </c>
      <c r="C292" t="s">
        <v>6570</v>
      </c>
      <c r="D292" t="s">
        <v>6571</v>
      </c>
      <c r="E292" t="s">
        <v>6572</v>
      </c>
      <c r="F292" t="s">
        <v>6573</v>
      </c>
      <c r="G292" t="s">
        <v>6574</v>
      </c>
      <c r="I292" t="str">
        <f t="shared" si="27"/>
        <v>N/A</v>
      </c>
      <c r="J292">
        <f t="shared" si="28"/>
        <v>216610000</v>
      </c>
      <c r="K292">
        <f t="shared" si="29"/>
        <v>243190000</v>
      </c>
      <c r="L292">
        <f t="shared" si="30"/>
        <v>258630000</v>
      </c>
      <c r="M292">
        <f t="shared" si="31"/>
        <v>114930000</v>
      </c>
      <c r="N292">
        <f t="shared" si="32"/>
        <v>63860000</v>
      </c>
    </row>
    <row r="293" spans="1:14" x14ac:dyDescent="0.3">
      <c r="A293" s="1">
        <v>1</v>
      </c>
      <c r="B293" t="s">
        <v>353</v>
      </c>
      <c r="C293" t="s">
        <v>264</v>
      </c>
      <c r="D293" t="s">
        <v>6819</v>
      </c>
      <c r="E293" t="s">
        <v>6820</v>
      </c>
      <c r="F293" t="s">
        <v>6821</v>
      </c>
      <c r="G293" t="s">
        <v>6822</v>
      </c>
      <c r="I293" t="str">
        <f t="shared" si="27"/>
        <v>N/A</v>
      </c>
      <c r="J293" t="str">
        <f t="shared" si="28"/>
        <v>N/A</v>
      </c>
      <c r="K293">
        <f t="shared" si="29"/>
        <v>0.1227</v>
      </c>
      <c r="L293">
        <f t="shared" si="30"/>
        <v>6.3500000000000001E-2</v>
      </c>
      <c r="M293">
        <f t="shared" si="31"/>
        <v>-0.55559999999999998</v>
      </c>
      <c r="N293">
        <f t="shared" si="32"/>
        <v>-0.44439999999999996</v>
      </c>
    </row>
    <row r="294" spans="1:14" x14ac:dyDescent="0.3">
      <c r="A294" s="1">
        <v>2</v>
      </c>
      <c r="B294" t="s">
        <v>4603</v>
      </c>
      <c r="C294" t="s">
        <v>6486</v>
      </c>
      <c r="D294" t="s">
        <v>6487</v>
      </c>
      <c r="E294" t="s">
        <v>6488</v>
      </c>
      <c r="F294" t="s">
        <v>1867</v>
      </c>
      <c r="G294" t="s">
        <v>6489</v>
      </c>
      <c r="I294" t="str">
        <f t="shared" si="27"/>
        <v>N/A</v>
      </c>
      <c r="J294">
        <f t="shared" si="28"/>
        <v>22920000</v>
      </c>
      <c r="K294">
        <f t="shared" si="29"/>
        <v>25470000</v>
      </c>
      <c r="L294">
        <f t="shared" si="30"/>
        <v>26700000</v>
      </c>
      <c r="M294">
        <f t="shared" si="31"/>
        <v>27460000</v>
      </c>
      <c r="N294">
        <f t="shared" si="32"/>
        <v>26870000</v>
      </c>
    </row>
    <row r="295" spans="1:14" x14ac:dyDescent="0.3">
      <c r="A295" s="1">
        <v>3</v>
      </c>
      <c r="B295" t="s">
        <v>4604</v>
      </c>
      <c r="C295" t="s">
        <v>6490</v>
      </c>
      <c r="D295" t="s">
        <v>6491</v>
      </c>
      <c r="E295" t="s">
        <v>6492</v>
      </c>
      <c r="F295" t="s">
        <v>6493</v>
      </c>
      <c r="G295" t="s">
        <v>6494</v>
      </c>
      <c r="I295" t="str">
        <f t="shared" si="27"/>
        <v>N/A</v>
      </c>
      <c r="J295">
        <f t="shared" si="28"/>
        <v>21760000</v>
      </c>
      <c r="K295">
        <f t="shared" si="29"/>
        <v>24170000</v>
      </c>
      <c r="L295">
        <f t="shared" si="30"/>
        <v>25300000</v>
      </c>
      <c r="M295">
        <f t="shared" si="31"/>
        <v>26550000</v>
      </c>
      <c r="N295">
        <f t="shared" si="32"/>
        <v>26030000</v>
      </c>
    </row>
    <row r="296" spans="1:14" x14ac:dyDescent="0.3">
      <c r="A296" s="1">
        <v>4</v>
      </c>
      <c r="B296" t="s">
        <v>4605</v>
      </c>
      <c r="C296" t="s">
        <v>5957</v>
      </c>
      <c r="D296" t="s">
        <v>6495</v>
      </c>
      <c r="E296" t="s">
        <v>6496</v>
      </c>
      <c r="F296" t="s">
        <v>6497</v>
      </c>
      <c r="G296" t="s">
        <v>6498</v>
      </c>
      <c r="I296" t="str">
        <f t="shared" si="27"/>
        <v>N/A</v>
      </c>
      <c r="J296">
        <f t="shared" si="28"/>
        <v>1160000</v>
      </c>
      <c r="K296">
        <f t="shared" si="29"/>
        <v>1300000</v>
      </c>
      <c r="L296">
        <f t="shared" si="30"/>
        <v>1400000</v>
      </c>
      <c r="M296" t="str">
        <f t="shared" si="31"/>
        <v>912000</v>
      </c>
      <c r="N296" t="str">
        <f t="shared" si="32"/>
        <v>843000</v>
      </c>
    </row>
    <row r="297" spans="1:14" x14ac:dyDescent="0.3">
      <c r="A297" s="1">
        <v>5</v>
      </c>
      <c r="B297" t="s">
        <v>4606</v>
      </c>
      <c r="C297" t="s">
        <v>6823</v>
      </c>
      <c r="D297" t="s">
        <v>6698</v>
      </c>
      <c r="E297" t="s">
        <v>2211</v>
      </c>
      <c r="F297" t="s">
        <v>6563</v>
      </c>
      <c r="G297" t="s">
        <v>1468</v>
      </c>
      <c r="I297" t="str">
        <f t="shared" si="27"/>
        <v>N/A</v>
      </c>
      <c r="J297">
        <f t="shared" si="28"/>
        <v>3610000</v>
      </c>
      <c r="K297">
        <f t="shared" si="29"/>
        <v>6790000</v>
      </c>
      <c r="L297">
        <f t="shared" si="30"/>
        <v>4680000</v>
      </c>
      <c r="M297" t="str">
        <f t="shared" si="31"/>
        <v>(107,000)</v>
      </c>
      <c r="N297" t="str">
        <f t="shared" si="32"/>
        <v>(14.39M)</v>
      </c>
    </row>
    <row r="298" spans="1:14" x14ac:dyDescent="0.3">
      <c r="A298" s="1">
        <v>6</v>
      </c>
      <c r="B298" t="s">
        <v>504</v>
      </c>
      <c r="C298" t="s">
        <v>6823</v>
      </c>
      <c r="D298" t="s">
        <v>6698</v>
      </c>
      <c r="E298" t="s">
        <v>2211</v>
      </c>
      <c r="F298" t="s">
        <v>6563</v>
      </c>
      <c r="G298" t="s">
        <v>1468</v>
      </c>
      <c r="I298" t="str">
        <f t="shared" si="27"/>
        <v>N/A</v>
      </c>
      <c r="J298">
        <f t="shared" si="28"/>
        <v>3610000</v>
      </c>
      <c r="K298">
        <f t="shared" si="29"/>
        <v>6790000</v>
      </c>
      <c r="L298">
        <f t="shared" si="30"/>
        <v>4680000</v>
      </c>
      <c r="M298" t="str">
        <f t="shared" si="31"/>
        <v>(107,000)</v>
      </c>
      <c r="N298" t="str">
        <f t="shared" si="32"/>
        <v>(14.39M)</v>
      </c>
    </row>
    <row r="299" spans="1:14" x14ac:dyDescent="0.3">
      <c r="A299" s="1">
        <v>7</v>
      </c>
      <c r="B299" t="s">
        <v>4611</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677</v>
      </c>
      <c r="C300" t="s">
        <v>6824</v>
      </c>
      <c r="D300" t="s">
        <v>6825</v>
      </c>
      <c r="E300" t="s">
        <v>6826</v>
      </c>
      <c r="F300" t="s">
        <v>6827</v>
      </c>
      <c r="G300" t="s">
        <v>6828</v>
      </c>
      <c r="I300" t="str">
        <f t="shared" si="27"/>
        <v>N/A</v>
      </c>
      <c r="J300">
        <f t="shared" si="28"/>
        <v>17490000</v>
      </c>
      <c r="K300">
        <f t="shared" si="29"/>
        <v>16129999.999999998</v>
      </c>
      <c r="L300">
        <f t="shared" si="30"/>
        <v>20110000</v>
      </c>
      <c r="M300">
        <f t="shared" si="31"/>
        <v>29820000</v>
      </c>
      <c r="N300">
        <f t="shared" si="32"/>
        <v>20340000</v>
      </c>
    </row>
    <row r="301" spans="1:14" x14ac:dyDescent="0.3">
      <c r="A301" s="1">
        <v>9</v>
      </c>
      <c r="B301" t="s">
        <v>4617</v>
      </c>
      <c r="C301" t="s">
        <v>6829</v>
      </c>
      <c r="D301" t="s">
        <v>6830</v>
      </c>
      <c r="E301" t="s">
        <v>1025</v>
      </c>
      <c r="F301" t="s">
        <v>6831</v>
      </c>
      <c r="G301" t="s">
        <v>6832</v>
      </c>
      <c r="I301" t="str">
        <f t="shared" si="27"/>
        <v>N/A</v>
      </c>
      <c r="J301">
        <f t="shared" si="28"/>
        <v>260620000</v>
      </c>
      <c r="K301">
        <f t="shared" si="29"/>
        <v>291590000</v>
      </c>
      <c r="L301">
        <f t="shared" si="30"/>
        <v>310120000</v>
      </c>
      <c r="M301">
        <f t="shared" si="31"/>
        <v>172100000</v>
      </c>
      <c r="N301">
        <f t="shared" si="32"/>
        <v>96690000</v>
      </c>
    </row>
    <row r="302" spans="1:14" x14ac:dyDescent="0.3">
      <c r="A302" s="1">
        <v>10</v>
      </c>
      <c r="B302" t="s">
        <v>4623</v>
      </c>
      <c r="C302" t="s">
        <v>264</v>
      </c>
      <c r="D302" t="s">
        <v>264</v>
      </c>
      <c r="E302" t="s">
        <v>264</v>
      </c>
      <c r="F302" t="s">
        <v>264</v>
      </c>
      <c r="G302" t="s">
        <v>264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4624</v>
      </c>
      <c r="C303" t="s">
        <v>6833</v>
      </c>
      <c r="D303" t="s">
        <v>6834</v>
      </c>
      <c r="E303" t="s">
        <v>6835</v>
      </c>
      <c r="F303" t="s">
        <v>5618</v>
      </c>
      <c r="G303" t="s">
        <v>6836</v>
      </c>
      <c r="I303" t="str">
        <f t="shared" si="27"/>
        <v>N/A</v>
      </c>
      <c r="J303" t="str">
        <f t="shared" si="28"/>
        <v>(23.42M)</v>
      </c>
      <c r="K303">
        <f t="shared" si="29"/>
        <v>6550000</v>
      </c>
      <c r="L303" t="str">
        <f t="shared" si="30"/>
        <v>(6.67M)</v>
      </c>
      <c r="M303">
        <f t="shared" si="31"/>
        <v>47000000</v>
      </c>
      <c r="N303">
        <f t="shared" si="32"/>
        <v>35200000</v>
      </c>
    </row>
    <row r="304" spans="1:14" x14ac:dyDescent="0.3">
      <c r="A304" s="1">
        <v>12</v>
      </c>
      <c r="B304" t="s">
        <v>4630</v>
      </c>
      <c r="C304" t="s">
        <v>6837</v>
      </c>
      <c r="D304" t="s">
        <v>6838</v>
      </c>
      <c r="E304" t="s">
        <v>3611</v>
      </c>
      <c r="F304" t="s">
        <v>5153</v>
      </c>
      <c r="G304" t="s">
        <v>6839</v>
      </c>
      <c r="I304" t="str">
        <f t="shared" si="27"/>
        <v>N/A</v>
      </c>
      <c r="J304" t="str">
        <f t="shared" si="28"/>
        <v>(16.66M)</v>
      </c>
      <c r="K304" t="str">
        <f t="shared" si="29"/>
        <v>(16.31M)</v>
      </c>
      <c r="L304">
        <f t="shared" si="30"/>
        <v>3490000</v>
      </c>
      <c r="M304">
        <f t="shared" si="31"/>
        <v>49260000</v>
      </c>
      <c r="N304">
        <f t="shared" si="32"/>
        <v>31580000</v>
      </c>
    </row>
    <row r="305" spans="1:14" x14ac:dyDescent="0.3">
      <c r="A305" s="1">
        <v>13</v>
      </c>
      <c r="B305" t="s">
        <v>4487</v>
      </c>
      <c r="C305" t="s">
        <v>6840</v>
      </c>
      <c r="D305" t="s">
        <v>5759</v>
      </c>
      <c r="E305" t="s">
        <v>6841</v>
      </c>
      <c r="F305" t="s">
        <v>6842</v>
      </c>
      <c r="G305" t="s">
        <v>3461</v>
      </c>
      <c r="I305" t="str">
        <f t="shared" si="27"/>
        <v>N/A</v>
      </c>
      <c r="J305" t="str">
        <f t="shared" si="28"/>
        <v>(3.67M)</v>
      </c>
      <c r="K305" t="str">
        <f t="shared" si="29"/>
        <v>(6.34M)</v>
      </c>
      <c r="L305" t="str">
        <f t="shared" si="30"/>
        <v>(3.02M)</v>
      </c>
      <c r="M305" t="str">
        <f t="shared" si="31"/>
        <v>(13.35M)</v>
      </c>
      <c r="N305" t="str">
        <f t="shared" si="32"/>
        <v>(1.04M)</v>
      </c>
    </row>
    <row r="306" spans="1:14" x14ac:dyDescent="0.3">
      <c r="A306" s="1">
        <v>14</v>
      </c>
      <c r="B306" t="s">
        <v>4638</v>
      </c>
      <c r="C306" t="s">
        <v>6843</v>
      </c>
      <c r="D306" t="s">
        <v>200</v>
      </c>
      <c r="E306" t="s">
        <v>6844</v>
      </c>
      <c r="F306" t="s">
        <v>4920</v>
      </c>
      <c r="G306" t="s">
        <v>2249</v>
      </c>
      <c r="I306" t="str">
        <f t="shared" si="27"/>
        <v>N/A</v>
      </c>
      <c r="J306" t="str">
        <f t="shared" si="28"/>
        <v>(11.18M)</v>
      </c>
      <c r="K306">
        <f t="shared" si="29"/>
        <v>24910000</v>
      </c>
      <c r="L306" t="str">
        <f t="shared" si="30"/>
        <v>(7.41M)</v>
      </c>
      <c r="M306">
        <f t="shared" si="31"/>
        <v>17760000</v>
      </c>
      <c r="N306">
        <f t="shared" si="32"/>
        <v>5170000</v>
      </c>
    </row>
    <row r="307" spans="1:14" x14ac:dyDescent="0.3">
      <c r="A307" s="1">
        <v>15</v>
      </c>
      <c r="B307" t="s">
        <v>4643</v>
      </c>
      <c r="C307" t="s">
        <v>6845</v>
      </c>
      <c r="D307" t="s">
        <v>6846</v>
      </c>
      <c r="E307" t="s">
        <v>6847</v>
      </c>
      <c r="F307" t="s">
        <v>6848</v>
      </c>
      <c r="G307" t="s">
        <v>6849</v>
      </c>
      <c r="I307" t="str">
        <f t="shared" si="27"/>
        <v>N/A</v>
      </c>
      <c r="J307">
        <f t="shared" si="28"/>
        <v>237200000</v>
      </c>
      <c r="K307">
        <f t="shared" si="29"/>
        <v>298140000</v>
      </c>
      <c r="L307">
        <f t="shared" si="30"/>
        <v>303450000</v>
      </c>
      <c r="M307">
        <f t="shared" si="31"/>
        <v>219100000</v>
      </c>
      <c r="N307">
        <f t="shared" si="32"/>
        <v>131889999.99999999</v>
      </c>
    </row>
    <row r="308" spans="1:14" x14ac:dyDescent="0.3">
      <c r="A308" s="1">
        <v>16</v>
      </c>
      <c r="B308" t="s">
        <v>4649</v>
      </c>
      <c r="C308" t="s">
        <v>264</v>
      </c>
      <c r="D308" t="s">
        <v>6850</v>
      </c>
      <c r="E308" t="s">
        <v>6851</v>
      </c>
      <c r="F308" t="s">
        <v>6852</v>
      </c>
      <c r="G308" t="s">
        <v>4041</v>
      </c>
      <c r="I308" t="str">
        <f t="shared" si="27"/>
        <v>neg_trend</v>
      </c>
      <c r="J308" t="str">
        <f t="shared" si="28"/>
        <v>N/A</v>
      </c>
      <c r="K308">
        <f t="shared" si="29"/>
        <v>0.25690000000000002</v>
      </c>
      <c r="L308">
        <f t="shared" si="30"/>
        <v>1.78E-2</v>
      </c>
      <c r="M308">
        <f t="shared" si="31"/>
        <v>-0.27800000000000002</v>
      </c>
      <c r="N308">
        <f t="shared" si="32"/>
        <v>-0.39810000000000001</v>
      </c>
    </row>
    <row r="309" spans="1:14" x14ac:dyDescent="0.3">
      <c r="A309" s="1">
        <v>17</v>
      </c>
      <c r="B309" t="s">
        <v>4654</v>
      </c>
      <c r="C309" t="s">
        <v>6853</v>
      </c>
      <c r="D309" t="s">
        <v>6854</v>
      </c>
      <c r="E309" t="s">
        <v>6855</v>
      </c>
      <c r="F309" t="s">
        <v>6856</v>
      </c>
      <c r="G309" t="s">
        <v>6857</v>
      </c>
      <c r="I309" t="str">
        <f t="shared" si="27"/>
        <v>N/A</v>
      </c>
      <c r="J309">
        <f t="shared" si="28"/>
        <v>0.24180000000000001</v>
      </c>
      <c r="K309">
        <f t="shared" si="29"/>
        <v>0.2777</v>
      </c>
      <c r="L309">
        <f t="shared" si="30"/>
        <v>0.27960000000000002</v>
      </c>
      <c r="M309">
        <f t="shared" si="31"/>
        <v>0.2747</v>
      </c>
      <c r="N309">
        <f t="shared" si="32"/>
        <v>0.2218</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590</v>
      </c>
      <c r="C312" t="s">
        <v>6858</v>
      </c>
      <c r="D312" t="s">
        <v>6859</v>
      </c>
      <c r="E312" t="s">
        <v>6860</v>
      </c>
      <c r="F312" t="s">
        <v>6861</v>
      </c>
      <c r="G312" t="s">
        <v>6862</v>
      </c>
      <c r="I312" t="str">
        <f t="shared" si="27"/>
        <v>N/A</v>
      </c>
      <c r="J312" t="str">
        <f t="shared" si="28"/>
        <v>(32.8M)</v>
      </c>
      <c r="K312" t="str">
        <f t="shared" si="29"/>
        <v>(38.95M)</v>
      </c>
      <c r="L312" t="str">
        <f t="shared" si="30"/>
        <v>(37.44M)</v>
      </c>
      <c r="M312" t="str">
        <f t="shared" si="31"/>
        <v>(24.26M)</v>
      </c>
      <c r="N312" t="str">
        <f t="shared" si="32"/>
        <v>(11.7M)</v>
      </c>
    </row>
    <row r="313" spans="1:14" x14ac:dyDescent="0.3">
      <c r="A313" s="1">
        <v>1</v>
      </c>
      <c r="B313" t="s">
        <v>596</v>
      </c>
      <c r="C313" t="s">
        <v>6863</v>
      </c>
      <c r="D313" t="s">
        <v>6864</v>
      </c>
      <c r="E313" t="s">
        <v>6865</v>
      </c>
      <c r="F313" t="s">
        <v>6866</v>
      </c>
      <c r="G313" t="s">
        <v>6867</v>
      </c>
      <c r="I313" t="str">
        <f t="shared" si="27"/>
        <v>N/A</v>
      </c>
      <c r="J313" t="str">
        <f t="shared" si="28"/>
        <v>(31.15M)</v>
      </c>
      <c r="K313" t="str">
        <f t="shared" si="29"/>
        <v>(35.42M)</v>
      </c>
      <c r="L313" t="str">
        <f t="shared" si="30"/>
        <v>(36.59M)</v>
      </c>
      <c r="M313" t="str">
        <f t="shared" si="31"/>
        <v>(22.8M)</v>
      </c>
      <c r="N313" t="str">
        <f t="shared" si="32"/>
        <v>(11.36M)</v>
      </c>
    </row>
    <row r="314" spans="1:14" x14ac:dyDescent="0.3">
      <c r="A314" s="1">
        <v>2</v>
      </c>
      <c r="B314" t="s">
        <v>601</v>
      </c>
      <c r="C314" t="s">
        <v>6868</v>
      </c>
      <c r="D314" t="s">
        <v>6869</v>
      </c>
      <c r="E314" t="s">
        <v>6870</v>
      </c>
      <c r="F314" t="s">
        <v>1152</v>
      </c>
      <c r="G314" t="s">
        <v>6871</v>
      </c>
      <c r="I314" t="str">
        <f t="shared" si="27"/>
        <v>N/A</v>
      </c>
      <c r="J314" t="str">
        <f t="shared" si="28"/>
        <v>(1.65M)</v>
      </c>
      <c r="K314" t="str">
        <f t="shared" si="29"/>
        <v>(3.53M)</v>
      </c>
      <c r="L314" t="str">
        <f t="shared" si="30"/>
        <v>(854,000)</v>
      </c>
      <c r="M314" t="str">
        <f t="shared" si="31"/>
        <v>(1.46M)</v>
      </c>
      <c r="N314" t="str">
        <f t="shared" si="32"/>
        <v>(348,000)</v>
      </c>
    </row>
    <row r="315" spans="1:14" x14ac:dyDescent="0.3">
      <c r="A315" s="1">
        <v>3</v>
      </c>
      <c r="B315" t="s">
        <v>606</v>
      </c>
      <c r="C315" t="s">
        <v>264</v>
      </c>
      <c r="D315" t="s">
        <v>6872</v>
      </c>
      <c r="E315" t="s">
        <v>6873</v>
      </c>
      <c r="F315" t="s">
        <v>2342</v>
      </c>
      <c r="G315" t="s">
        <v>6874</v>
      </c>
      <c r="I315" t="str">
        <f t="shared" si="27"/>
        <v>N/A</v>
      </c>
      <c r="J315" t="str">
        <f t="shared" si="28"/>
        <v>N/A</v>
      </c>
      <c r="K315">
        <f t="shared" si="29"/>
        <v>-0.18739999999999998</v>
      </c>
      <c r="L315">
        <f t="shared" si="30"/>
        <v>3.8700000000000005E-2</v>
      </c>
      <c r="M315">
        <f t="shared" si="31"/>
        <v>0.35210000000000002</v>
      </c>
      <c r="N315">
        <f t="shared" si="32"/>
        <v>0.51749999999999996</v>
      </c>
    </row>
    <row r="316" spans="1:14" x14ac:dyDescent="0.3">
      <c r="A316" s="1">
        <v>4</v>
      </c>
      <c r="B316" t="s">
        <v>4668</v>
      </c>
      <c r="C316" t="s">
        <v>6299</v>
      </c>
      <c r="D316" t="s">
        <v>6875</v>
      </c>
      <c r="E316" t="s">
        <v>6876</v>
      </c>
      <c r="F316" t="s">
        <v>6877</v>
      </c>
      <c r="G316" t="s">
        <v>6878</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-3.3399999999999999E-2</v>
      </c>
      <c r="K316">
        <f t="shared" ref="K316:K379" si="35">IF(TRIM(D316)="-", "N/A", IF(RIGHT(D316,1)="M",1000000*VALUE(LEFT(D316,LEN(D316)-1)),IF(RIGHT(D316,1)="B",1000000000*VALUE(LEFT(D316,LEN(D316)-1)),IF(RIGHT(D316,1)="%",0.01*VALUE(LEFT(D316,LEN(D316)-1)),D316))))</f>
        <v>-3.6299999999999999E-2</v>
      </c>
      <c r="L316">
        <f t="shared" ref="L316:L379" si="36">IF(TRIM(E316)="-", "N/A", IF(RIGHT(E316,1)="M",1000000*VALUE(LEFT(E316,LEN(E316)-1)),IF(RIGHT(E316,1)="B",1000000000*VALUE(LEFT(E316,LEN(E316)-1)),IF(RIGHT(E316,1)="%",0.01*VALUE(LEFT(E316,LEN(E316)-1)),E316))))</f>
        <v>-3.4500000000000003E-2</v>
      </c>
      <c r="M316">
        <f t="shared" ref="M316:M379" si="37">IF(TRIM(F316)="-", "N/A", IF(RIGHT(F316,1)="M",1000000*VALUE(LEFT(F316,LEN(F316)-1)),IF(RIGHT(F316,1)="B",1000000000*VALUE(LEFT(F316,LEN(F316)-1)),IF(RIGHT(F316,1)="%",0.01*VALUE(LEFT(F316,LEN(F316)-1)),F316))))</f>
        <v>-3.04E-2</v>
      </c>
      <c r="N316">
        <f t="shared" ref="N316:N379" si="38">IF(TRIM(G316)="-", "N/A", IF(RIGHT(G316,1)="M",1000000*VALUE(LEFT(G316,LEN(G316)-1)),IF(RIGHT(G316,1)="B",1000000000*VALUE(LEFT(G316,LEN(G316)-1)),IF(RIGHT(G316,1)="%",0.01*VALUE(LEFT(G316,LEN(G316)-1)),G316))))</f>
        <v>-1.9699999999999999E-2</v>
      </c>
    </row>
    <row r="317" spans="1:14" x14ac:dyDescent="0.3">
      <c r="A317" s="1">
        <v>5</v>
      </c>
      <c r="B317" t="s">
        <v>611</v>
      </c>
      <c r="C317" t="s">
        <v>6879</v>
      </c>
      <c r="D317" t="s">
        <v>264</v>
      </c>
      <c r="E317" t="s">
        <v>6880</v>
      </c>
      <c r="F317" t="s">
        <v>6881</v>
      </c>
      <c r="G317" t="s">
        <v>6882</v>
      </c>
      <c r="I317" t="str">
        <f t="shared" si="33"/>
        <v>N/A</v>
      </c>
      <c r="J317" t="str">
        <f t="shared" si="34"/>
        <v>(556,000)</v>
      </c>
      <c r="K317" t="str">
        <f t="shared" si="35"/>
        <v>N/A</v>
      </c>
      <c r="L317" t="str">
        <f t="shared" si="36"/>
        <v>(1.2M)</v>
      </c>
      <c r="M317" t="str">
        <f t="shared" si="37"/>
        <v>(13.77M)</v>
      </c>
      <c r="N317" t="str">
        <f t="shared" si="38"/>
        <v>(1.24M)</v>
      </c>
    </row>
    <row r="318" spans="1:14" x14ac:dyDescent="0.3">
      <c r="A318" s="1">
        <v>6</v>
      </c>
      <c r="B318" t="s">
        <v>612</v>
      </c>
      <c r="C318" t="s">
        <v>6883</v>
      </c>
      <c r="D318" t="s">
        <v>1121</v>
      </c>
      <c r="E318" t="s">
        <v>264</v>
      </c>
      <c r="F318" t="s">
        <v>264</v>
      </c>
      <c r="G318" t="s">
        <v>264</v>
      </c>
      <c r="I318" t="str">
        <f t="shared" si="33"/>
        <v>N/A</v>
      </c>
      <c r="J318" t="str">
        <f t="shared" si="34"/>
        <v>667000</v>
      </c>
      <c r="K318">
        <f t="shared" si="35"/>
        <v>1040000</v>
      </c>
      <c r="L318" t="str">
        <f t="shared" si="36"/>
        <v>N/A</v>
      </c>
      <c r="M318" t="str">
        <f t="shared" si="37"/>
        <v>N/A</v>
      </c>
      <c r="N318" t="str">
        <f t="shared" si="38"/>
        <v>N/A</v>
      </c>
    </row>
    <row r="319" spans="1:14" x14ac:dyDescent="0.3">
      <c r="A319" s="1">
        <v>7</v>
      </c>
      <c r="B319" t="s">
        <v>615</v>
      </c>
      <c r="C319" t="s">
        <v>6884</v>
      </c>
      <c r="D319" t="s">
        <v>6885</v>
      </c>
      <c r="E319" t="s">
        <v>264</v>
      </c>
      <c r="F319" t="s">
        <v>264</v>
      </c>
      <c r="G319" t="s">
        <v>264</v>
      </c>
      <c r="I319" t="str">
        <f t="shared" si="33"/>
        <v>N/A</v>
      </c>
      <c r="J319" t="str">
        <f t="shared" si="34"/>
        <v>(322,000)</v>
      </c>
      <c r="K319" t="str">
        <f t="shared" si="35"/>
        <v>(98,000)</v>
      </c>
      <c r="L319" t="str">
        <f t="shared" si="36"/>
        <v>N/A</v>
      </c>
      <c r="M319" t="str">
        <f t="shared" si="37"/>
        <v>N/A</v>
      </c>
      <c r="N319" t="str">
        <f t="shared" si="38"/>
        <v>N/A</v>
      </c>
    </row>
    <row r="320" spans="1:14" x14ac:dyDescent="0.3">
      <c r="A320" s="1">
        <v>8</v>
      </c>
      <c r="B320" t="s">
        <v>619</v>
      </c>
      <c r="C320" t="s">
        <v>6884</v>
      </c>
      <c r="D320" t="s">
        <v>6885</v>
      </c>
      <c r="E320" t="s">
        <v>264</v>
      </c>
      <c r="F320" t="s">
        <v>264</v>
      </c>
      <c r="G320" t="s">
        <v>264</v>
      </c>
      <c r="I320" t="str">
        <f t="shared" si="33"/>
        <v>N/A</v>
      </c>
      <c r="J320" t="str">
        <f t="shared" si="34"/>
        <v>(322,000)</v>
      </c>
      <c r="K320" t="str">
        <f t="shared" si="35"/>
        <v>(98,000)</v>
      </c>
      <c r="L320" t="str">
        <f t="shared" si="36"/>
        <v>N/A</v>
      </c>
      <c r="M320" t="str">
        <f t="shared" si="37"/>
        <v>N/A</v>
      </c>
      <c r="N320" t="str">
        <f t="shared" si="38"/>
        <v>N/A</v>
      </c>
    </row>
    <row r="321" spans="1:14" x14ac:dyDescent="0.3">
      <c r="A321" s="1">
        <v>9</v>
      </c>
      <c r="B321" t="s">
        <v>621</v>
      </c>
      <c r="C321" t="s">
        <v>264</v>
      </c>
      <c r="D321" t="s">
        <v>264</v>
      </c>
      <c r="E321" t="s">
        <v>264</v>
      </c>
      <c r="F321" t="s">
        <v>264</v>
      </c>
      <c r="G321" t="s">
        <v>264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623</v>
      </c>
      <c r="C322" t="s">
        <v>2306</v>
      </c>
      <c r="D322" t="s">
        <v>6886</v>
      </c>
      <c r="E322" t="s">
        <v>6887</v>
      </c>
      <c r="F322" t="s">
        <v>6888</v>
      </c>
      <c r="G322" t="s">
        <v>6889</v>
      </c>
      <c r="I322" t="str">
        <f t="shared" si="33"/>
        <v>N/A</v>
      </c>
      <c r="J322" t="str">
        <f t="shared" si="34"/>
        <v>(3.28M)</v>
      </c>
      <c r="K322" t="str">
        <f t="shared" si="35"/>
        <v>(6.58M)</v>
      </c>
      <c r="L322" t="str">
        <f t="shared" si="36"/>
        <v>(4.31M)</v>
      </c>
      <c r="M322" t="str">
        <f t="shared" si="37"/>
        <v>(2.94M)</v>
      </c>
      <c r="N322" t="str">
        <f t="shared" si="38"/>
        <v>(2.52M)</v>
      </c>
    </row>
    <row r="323" spans="1:14" x14ac:dyDescent="0.3">
      <c r="A323" s="1">
        <v>11</v>
      </c>
      <c r="B323" t="s">
        <v>624</v>
      </c>
      <c r="C323" t="s">
        <v>2017</v>
      </c>
      <c r="D323" t="s">
        <v>1170</v>
      </c>
      <c r="E323" t="s">
        <v>6890</v>
      </c>
      <c r="F323" t="s">
        <v>1574</v>
      </c>
      <c r="G323" t="s">
        <v>6891</v>
      </c>
      <c r="I323" t="str">
        <f t="shared" si="33"/>
        <v>N/A</v>
      </c>
      <c r="J323">
        <f t="shared" si="34"/>
        <v>2290000</v>
      </c>
      <c r="K323">
        <f t="shared" si="35"/>
        <v>1390000</v>
      </c>
      <c r="L323" t="str">
        <f t="shared" si="36"/>
        <v>884000</v>
      </c>
      <c r="M323">
        <f t="shared" si="37"/>
        <v>1320000</v>
      </c>
      <c r="N323" t="str">
        <f t="shared" si="38"/>
        <v>740000</v>
      </c>
    </row>
    <row r="324" spans="1:14" x14ac:dyDescent="0.3">
      <c r="A324" s="1">
        <v>12</v>
      </c>
      <c r="B324" t="s">
        <v>627</v>
      </c>
      <c r="C324" t="s">
        <v>6892</v>
      </c>
      <c r="D324" t="s">
        <v>6893</v>
      </c>
      <c r="E324" t="s">
        <v>6894</v>
      </c>
      <c r="F324" t="s">
        <v>5263</v>
      </c>
      <c r="G324" t="s">
        <v>6895</v>
      </c>
      <c r="I324" t="str">
        <f t="shared" si="33"/>
        <v>N/A</v>
      </c>
      <c r="J324" t="str">
        <f t="shared" si="34"/>
        <v>(34M)</v>
      </c>
      <c r="K324" t="str">
        <f t="shared" si="35"/>
        <v>(43.2M)</v>
      </c>
      <c r="L324" t="str">
        <f t="shared" si="36"/>
        <v>(42.07M)</v>
      </c>
      <c r="M324" t="str">
        <f t="shared" si="37"/>
        <v>(39.65M)</v>
      </c>
      <c r="N324" t="str">
        <f t="shared" si="38"/>
        <v>(14.72M)</v>
      </c>
    </row>
    <row r="325" spans="1:14" x14ac:dyDescent="0.3">
      <c r="A325" s="1">
        <v>13</v>
      </c>
      <c r="B325" t="s">
        <v>2292</v>
      </c>
      <c r="C325" t="s">
        <v>264</v>
      </c>
      <c r="D325" t="s">
        <v>6896</v>
      </c>
      <c r="E325" t="s">
        <v>6897</v>
      </c>
      <c r="F325" t="s">
        <v>6898</v>
      </c>
      <c r="G325" t="s">
        <v>6899</v>
      </c>
      <c r="I325" t="str">
        <f t="shared" si="33"/>
        <v>N/A</v>
      </c>
      <c r="J325" t="str">
        <f t="shared" si="34"/>
        <v>N/A</v>
      </c>
      <c r="K325">
        <f t="shared" si="35"/>
        <v>-0.27039999999999997</v>
      </c>
      <c r="L325">
        <f t="shared" si="36"/>
        <v>2.6200000000000001E-2</v>
      </c>
      <c r="M325">
        <f t="shared" si="37"/>
        <v>5.7300000000000004E-2</v>
      </c>
      <c r="N325">
        <f t="shared" si="38"/>
        <v>0.62880000000000003</v>
      </c>
    </row>
    <row r="326" spans="1:14" x14ac:dyDescent="0.3">
      <c r="A326" s="1">
        <v>14</v>
      </c>
      <c r="B326" t="s">
        <v>4701</v>
      </c>
      <c r="C326" t="s">
        <v>6900</v>
      </c>
      <c r="D326" t="s">
        <v>6901</v>
      </c>
      <c r="E326" t="s">
        <v>6902</v>
      </c>
      <c r="F326" t="s">
        <v>6903</v>
      </c>
      <c r="G326" t="s">
        <v>6904</v>
      </c>
      <c r="I326" t="str">
        <f t="shared" si="33"/>
        <v>N/A</v>
      </c>
      <c r="J326">
        <f t="shared" si="34"/>
        <v>-3.4700000000000002E-2</v>
      </c>
      <c r="K326">
        <f t="shared" si="35"/>
        <v>-4.02E-2</v>
      </c>
      <c r="L326">
        <f t="shared" si="36"/>
        <v>-3.8800000000000001E-2</v>
      </c>
      <c r="M326">
        <f t="shared" si="37"/>
        <v>-4.9700000000000001E-2</v>
      </c>
      <c r="N326">
        <f t="shared" si="38"/>
        <v>-2.4799999999999999E-2</v>
      </c>
    </row>
    <row r="327" spans="1:14" x14ac:dyDescent="0.3">
      <c r="I327" t="str">
        <f t="shared" si="33"/>
        <v>N/A</v>
      </c>
      <c r="J327">
        <f t="shared" si="34"/>
        <v>0</v>
      </c>
      <c r="K327">
        <f t="shared" si="35"/>
        <v>0</v>
      </c>
      <c r="L327">
        <f t="shared" si="36"/>
        <v>0</v>
      </c>
      <c r="M327">
        <f t="shared" si="37"/>
        <v>0</v>
      </c>
      <c r="N327">
        <f t="shared" si="38"/>
        <v>0</v>
      </c>
    </row>
    <row r="328" spans="1:14" x14ac:dyDescent="0.3">
      <c r="B328" s="1" t="s">
        <v>299</v>
      </c>
      <c r="C328" s="1" t="s">
        <v>251</v>
      </c>
      <c r="D328" s="1" t="s">
        <v>252</v>
      </c>
      <c r="E328" s="1" t="s">
        <v>253</v>
      </c>
      <c r="F328" s="1" t="s">
        <v>254</v>
      </c>
      <c r="G328" s="1" t="s">
        <v>255</v>
      </c>
      <c r="H328" s="1" t="s">
        <v>256</v>
      </c>
      <c r="I328" t="str">
        <f t="shared" si="33"/>
        <v>pos_trend</v>
      </c>
      <c r="J328" t="str">
        <f t="shared" si="34"/>
        <v>2012</v>
      </c>
      <c r="K328" t="str">
        <f t="shared" si="35"/>
        <v>2013</v>
      </c>
      <c r="L328" t="str">
        <f t="shared" si="36"/>
        <v>2014</v>
      </c>
      <c r="M328" t="str">
        <f t="shared" si="37"/>
        <v>2015</v>
      </c>
      <c r="N328" t="str">
        <f t="shared" si="38"/>
        <v>2016</v>
      </c>
    </row>
    <row r="329" spans="1:14" x14ac:dyDescent="0.3">
      <c r="A329" s="1">
        <v>0</v>
      </c>
      <c r="B329" t="s">
        <v>633</v>
      </c>
      <c r="C329" t="s">
        <v>6905</v>
      </c>
      <c r="D329" t="s">
        <v>6906</v>
      </c>
      <c r="E329" t="s">
        <v>6907</v>
      </c>
      <c r="F329" t="s">
        <v>6908</v>
      </c>
      <c r="G329" t="s">
        <v>6909</v>
      </c>
      <c r="I329" t="str">
        <f t="shared" si="33"/>
        <v>pos_trend</v>
      </c>
      <c r="J329" t="str">
        <f t="shared" si="34"/>
        <v>(52.95M)</v>
      </c>
      <c r="K329" t="str">
        <f t="shared" si="35"/>
        <v>(58.64M)</v>
      </c>
      <c r="L329" t="str">
        <f t="shared" si="36"/>
        <v>(89.09M)</v>
      </c>
      <c r="M329" t="str">
        <f t="shared" si="37"/>
        <v>(94.24M)</v>
      </c>
      <c r="N329" t="str">
        <f t="shared" si="38"/>
        <v>(95.15M)</v>
      </c>
    </row>
    <row r="330" spans="1:14" x14ac:dyDescent="0.3">
      <c r="A330" s="1">
        <v>1</v>
      </c>
      <c r="B330" t="s">
        <v>639</v>
      </c>
      <c r="C330" t="s">
        <v>6905</v>
      </c>
      <c r="D330" t="s">
        <v>6906</v>
      </c>
      <c r="E330" t="s">
        <v>6907</v>
      </c>
      <c r="F330" t="s">
        <v>6908</v>
      </c>
      <c r="G330" t="s">
        <v>6909</v>
      </c>
      <c r="I330" t="str">
        <f t="shared" si="33"/>
        <v>pos_trend</v>
      </c>
      <c r="J330" t="str">
        <f t="shared" si="34"/>
        <v>(52.95M)</v>
      </c>
      <c r="K330" t="str">
        <f t="shared" si="35"/>
        <v>(58.64M)</v>
      </c>
      <c r="L330" t="str">
        <f t="shared" si="36"/>
        <v>(89.09M)</v>
      </c>
      <c r="M330" t="str">
        <f t="shared" si="37"/>
        <v>(94.24M)</v>
      </c>
      <c r="N330" t="str">
        <f t="shared" si="38"/>
        <v>(95.15M)</v>
      </c>
    </row>
    <row r="331" spans="1:14" x14ac:dyDescent="0.3">
      <c r="A331" s="1">
        <v>2</v>
      </c>
      <c r="B331" t="s">
        <v>377</v>
      </c>
      <c r="C331" t="s">
        <v>264</v>
      </c>
      <c r="D331" t="s">
        <v>264</v>
      </c>
      <c r="E331" t="s">
        <v>264</v>
      </c>
      <c r="F331" t="s">
        <v>264</v>
      </c>
      <c r="G331" t="s">
        <v>264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645</v>
      </c>
      <c r="C332" t="s">
        <v>6910</v>
      </c>
      <c r="D332" t="s">
        <v>6911</v>
      </c>
      <c r="E332" t="s">
        <v>6912</v>
      </c>
      <c r="F332" t="s">
        <v>6913</v>
      </c>
      <c r="G332" t="s">
        <v>6914</v>
      </c>
      <c r="I332" t="str">
        <f t="shared" si="33"/>
        <v>N/A</v>
      </c>
      <c r="J332" t="str">
        <f t="shared" si="34"/>
        <v>(175.73M)</v>
      </c>
      <c r="K332" t="str">
        <f t="shared" si="35"/>
        <v>(227.13M)</v>
      </c>
      <c r="L332" t="str">
        <f t="shared" si="36"/>
        <v>(264.37M)</v>
      </c>
      <c r="M332" t="str">
        <f t="shared" si="37"/>
        <v>(159.71M)</v>
      </c>
      <c r="N332">
        <f t="shared" si="38"/>
        <v>190040000</v>
      </c>
    </row>
    <row r="333" spans="1:14" x14ac:dyDescent="0.3">
      <c r="A333" s="1">
        <v>4</v>
      </c>
      <c r="B333" t="s">
        <v>651</v>
      </c>
      <c r="C333" t="s">
        <v>6910</v>
      </c>
      <c r="D333" t="s">
        <v>6915</v>
      </c>
      <c r="E333" t="s">
        <v>6912</v>
      </c>
      <c r="F333" t="s">
        <v>6913</v>
      </c>
      <c r="G333" t="s">
        <v>6916</v>
      </c>
      <c r="I333" t="str">
        <f t="shared" si="33"/>
        <v>N/A</v>
      </c>
      <c r="J333" t="str">
        <f t="shared" si="34"/>
        <v>(175.73M)</v>
      </c>
      <c r="K333" t="str">
        <f t="shared" si="35"/>
        <v>(227.22M)</v>
      </c>
      <c r="L333" t="str">
        <f t="shared" si="36"/>
        <v>(264.37M)</v>
      </c>
      <c r="M333" t="str">
        <f t="shared" si="37"/>
        <v>(159.71M)</v>
      </c>
      <c r="N333" t="str">
        <f t="shared" si="38"/>
        <v>(7.16M)</v>
      </c>
    </row>
    <row r="334" spans="1:14" x14ac:dyDescent="0.3">
      <c r="A334" s="1">
        <v>5</v>
      </c>
      <c r="B334" t="s">
        <v>653</v>
      </c>
      <c r="C334" t="s">
        <v>2318</v>
      </c>
      <c r="D334" t="s">
        <v>6917</v>
      </c>
      <c r="E334" t="s">
        <v>264</v>
      </c>
      <c r="F334" t="s">
        <v>264</v>
      </c>
      <c r="G334" t="s">
        <v>6918</v>
      </c>
      <c r="I334" t="str">
        <f t="shared" si="33"/>
        <v>N/A</v>
      </c>
      <c r="J334" t="str">
        <f t="shared" si="34"/>
        <v>5000</v>
      </c>
      <c r="K334" t="str">
        <f t="shared" si="35"/>
        <v>83000</v>
      </c>
      <c r="L334" t="str">
        <f t="shared" si="36"/>
        <v>N/A</v>
      </c>
      <c r="M334" t="str">
        <f t="shared" si="37"/>
        <v>N/A</v>
      </c>
      <c r="N334">
        <f t="shared" si="38"/>
        <v>197200000</v>
      </c>
    </row>
    <row r="335" spans="1:14" x14ac:dyDescent="0.3">
      <c r="A335" s="1">
        <v>6</v>
      </c>
      <c r="B335" t="s">
        <v>655</v>
      </c>
      <c r="C335" t="s">
        <v>264</v>
      </c>
      <c r="D335" t="s">
        <v>264</v>
      </c>
      <c r="E335" t="s">
        <v>264</v>
      </c>
      <c r="F335" t="s">
        <v>264</v>
      </c>
      <c r="G335" t="s">
        <v>6918</v>
      </c>
      <c r="I335" t="str">
        <f t="shared" si="33"/>
        <v>N/A</v>
      </c>
      <c r="J335" t="str">
        <f t="shared" si="34"/>
        <v>N/A</v>
      </c>
      <c r="K335" t="str">
        <f t="shared" si="35"/>
        <v>N/A</v>
      </c>
      <c r="L335" t="str">
        <f t="shared" si="36"/>
        <v>N/A</v>
      </c>
      <c r="M335" t="str">
        <f t="shared" si="37"/>
        <v>N/A</v>
      </c>
      <c r="N335">
        <f t="shared" si="38"/>
        <v>197200000</v>
      </c>
    </row>
    <row r="336" spans="1:14" x14ac:dyDescent="0.3">
      <c r="A336" s="1">
        <v>7</v>
      </c>
      <c r="B336" t="s">
        <v>656</v>
      </c>
      <c r="C336" t="s">
        <v>2318</v>
      </c>
      <c r="D336" t="s">
        <v>6917</v>
      </c>
      <c r="E336" t="s">
        <v>264</v>
      </c>
      <c r="F336" t="s">
        <v>264</v>
      </c>
      <c r="G336" t="s">
        <v>264</v>
      </c>
      <c r="I336" t="str">
        <f t="shared" si="33"/>
        <v>N/A</v>
      </c>
      <c r="J336" t="str">
        <f t="shared" si="34"/>
        <v>5000</v>
      </c>
      <c r="K336" t="str">
        <f t="shared" si="35"/>
        <v>83000</v>
      </c>
      <c r="L336" t="str">
        <f t="shared" si="36"/>
        <v>N/A</v>
      </c>
      <c r="M336" t="str">
        <f t="shared" si="37"/>
        <v>N/A</v>
      </c>
      <c r="N336" t="str">
        <f t="shared" si="38"/>
        <v>N/A</v>
      </c>
    </row>
    <row r="337" spans="1:14" x14ac:dyDescent="0.3">
      <c r="A337" s="1">
        <v>8</v>
      </c>
      <c r="B337" t="s">
        <v>657</v>
      </c>
      <c r="C337" t="s">
        <v>5159</v>
      </c>
      <c r="D337" t="s">
        <v>6919</v>
      </c>
      <c r="E337" t="s">
        <v>5077</v>
      </c>
      <c r="F337" t="s">
        <v>6920</v>
      </c>
      <c r="G337" t="s">
        <v>6921</v>
      </c>
      <c r="I337" t="str">
        <f t="shared" si="33"/>
        <v>N/A</v>
      </c>
      <c r="J337">
        <f t="shared" si="34"/>
        <v>8650000</v>
      </c>
      <c r="K337">
        <f t="shared" si="35"/>
        <v>32950000.000000004</v>
      </c>
      <c r="L337">
        <f t="shared" si="36"/>
        <v>87710000</v>
      </c>
      <c r="M337">
        <f t="shared" si="37"/>
        <v>74960000</v>
      </c>
      <c r="N337" t="str">
        <f t="shared" si="38"/>
        <v>(217.24M)</v>
      </c>
    </row>
    <row r="338" spans="1:14" x14ac:dyDescent="0.3">
      <c r="A338" s="1">
        <v>9</v>
      </c>
      <c r="B338" t="s">
        <v>663</v>
      </c>
      <c r="C338" t="s">
        <v>264</v>
      </c>
      <c r="D338" t="s">
        <v>264</v>
      </c>
      <c r="E338" t="s">
        <v>264</v>
      </c>
      <c r="F338" t="s">
        <v>264</v>
      </c>
      <c r="G338" t="s">
        <v>264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664</v>
      </c>
      <c r="C339" t="s">
        <v>5159</v>
      </c>
      <c r="D339" t="s">
        <v>6919</v>
      </c>
      <c r="E339" t="s">
        <v>5077</v>
      </c>
      <c r="F339" t="s">
        <v>6920</v>
      </c>
      <c r="G339" t="s">
        <v>6921</v>
      </c>
      <c r="I339" t="str">
        <f t="shared" si="33"/>
        <v>N/A</v>
      </c>
      <c r="J339">
        <f t="shared" si="34"/>
        <v>8650000</v>
      </c>
      <c r="K339">
        <f t="shared" si="35"/>
        <v>32950000.000000004</v>
      </c>
      <c r="L339">
        <f t="shared" si="36"/>
        <v>87710000</v>
      </c>
      <c r="M339">
        <f t="shared" si="37"/>
        <v>74960000</v>
      </c>
      <c r="N339" t="str">
        <f t="shared" si="38"/>
        <v>(217.24M)</v>
      </c>
    </row>
    <row r="340" spans="1:14" x14ac:dyDescent="0.3">
      <c r="A340" s="1">
        <v>11</v>
      </c>
      <c r="B340" t="s">
        <v>665</v>
      </c>
      <c r="C340" t="s">
        <v>6922</v>
      </c>
      <c r="D340" t="s">
        <v>6402</v>
      </c>
      <c r="E340" t="s">
        <v>6923</v>
      </c>
      <c r="F340" t="s">
        <v>6924</v>
      </c>
      <c r="G340" t="s">
        <v>6925</v>
      </c>
      <c r="I340" t="str">
        <f t="shared" si="33"/>
        <v>N/A</v>
      </c>
      <c r="J340">
        <f t="shared" si="34"/>
        <v>120990000</v>
      </c>
      <c r="K340">
        <f t="shared" si="35"/>
        <v>167000000</v>
      </c>
      <c r="L340">
        <f t="shared" si="36"/>
        <v>215870000</v>
      </c>
      <c r="M340">
        <f t="shared" si="37"/>
        <v>214610000</v>
      </c>
      <c r="N340">
        <f t="shared" si="38"/>
        <v>99000000</v>
      </c>
    </row>
    <row r="341" spans="1:14" x14ac:dyDescent="0.3">
      <c r="A341" s="1">
        <v>12</v>
      </c>
      <c r="B341" t="s">
        <v>671</v>
      </c>
      <c r="C341" t="s">
        <v>6926</v>
      </c>
      <c r="D341" t="s">
        <v>6927</v>
      </c>
      <c r="E341" t="s">
        <v>6928</v>
      </c>
      <c r="F341" t="s">
        <v>6929</v>
      </c>
      <c r="G341" t="s">
        <v>6930</v>
      </c>
      <c r="I341" t="str">
        <f t="shared" si="33"/>
        <v>N/A</v>
      </c>
      <c r="J341" t="str">
        <f t="shared" si="34"/>
        <v>(112.35M)</v>
      </c>
      <c r="K341" t="str">
        <f t="shared" si="35"/>
        <v>(134.05M)</v>
      </c>
      <c r="L341" t="str">
        <f t="shared" si="36"/>
        <v>(128.16M)</v>
      </c>
      <c r="M341" t="str">
        <f t="shared" si="37"/>
        <v>(139.66M)</v>
      </c>
      <c r="N341" t="str">
        <f t="shared" si="38"/>
        <v>(316.24M)</v>
      </c>
    </row>
    <row r="342" spans="1:14" x14ac:dyDescent="0.3">
      <c r="A342" s="1">
        <v>13</v>
      </c>
      <c r="B342" t="s">
        <v>677</v>
      </c>
      <c r="C342" t="s">
        <v>6931</v>
      </c>
      <c r="D342" t="s">
        <v>3213</v>
      </c>
      <c r="E342" t="s">
        <v>5589</v>
      </c>
      <c r="F342" t="s">
        <v>5260</v>
      </c>
      <c r="G342" t="s">
        <v>6932</v>
      </c>
      <c r="I342" t="str">
        <f t="shared" si="33"/>
        <v>N/A</v>
      </c>
      <c r="J342">
        <f t="shared" si="34"/>
        <v>6730000</v>
      </c>
      <c r="K342">
        <f t="shared" si="35"/>
        <v>3740000</v>
      </c>
      <c r="L342">
        <f t="shared" si="36"/>
        <v>2630000</v>
      </c>
      <c r="M342" t="str">
        <f t="shared" si="37"/>
        <v>(1.32M)</v>
      </c>
      <c r="N342" t="str">
        <f t="shared" si="38"/>
        <v>(2.55M)</v>
      </c>
    </row>
    <row r="343" spans="1:14" x14ac:dyDescent="0.3">
      <c r="A343" s="1">
        <v>14</v>
      </c>
      <c r="B343" t="s">
        <v>623</v>
      </c>
      <c r="C343" t="s">
        <v>6933</v>
      </c>
      <c r="D343" t="s">
        <v>264</v>
      </c>
      <c r="E343" t="s">
        <v>6934</v>
      </c>
      <c r="F343" t="s">
        <v>5260</v>
      </c>
      <c r="G343" t="s">
        <v>6932</v>
      </c>
      <c r="I343" t="str">
        <f t="shared" si="33"/>
        <v>N/A</v>
      </c>
      <c r="J343" t="str">
        <f t="shared" si="34"/>
        <v>(300,000)</v>
      </c>
      <c r="K343" t="str">
        <f t="shared" si="35"/>
        <v>N/A</v>
      </c>
      <c r="L343" t="str">
        <f t="shared" si="36"/>
        <v>(394,000)</v>
      </c>
      <c r="M343" t="str">
        <f t="shared" si="37"/>
        <v>(1.32M)</v>
      </c>
      <c r="N343" t="str">
        <f t="shared" si="38"/>
        <v>(2.55M)</v>
      </c>
    </row>
    <row r="344" spans="1:14" x14ac:dyDescent="0.3">
      <c r="A344" s="1">
        <v>15</v>
      </c>
      <c r="B344" t="s">
        <v>624</v>
      </c>
      <c r="C344" t="s">
        <v>1827</v>
      </c>
      <c r="D344" t="s">
        <v>3213</v>
      </c>
      <c r="E344" t="s">
        <v>319</v>
      </c>
      <c r="F344" t="s">
        <v>264</v>
      </c>
      <c r="G344" t="s">
        <v>264</v>
      </c>
      <c r="I344" t="str">
        <f t="shared" si="33"/>
        <v>N/A</v>
      </c>
      <c r="J344">
        <f t="shared" si="34"/>
        <v>7030000</v>
      </c>
      <c r="K344">
        <f t="shared" si="35"/>
        <v>3740000</v>
      </c>
      <c r="L344">
        <f t="shared" si="36"/>
        <v>3020000</v>
      </c>
      <c r="M344" t="str">
        <f t="shared" si="37"/>
        <v>N/A</v>
      </c>
      <c r="N344" t="str">
        <f t="shared" si="38"/>
        <v>N/A</v>
      </c>
    </row>
    <row r="345" spans="1:14" x14ac:dyDescent="0.3">
      <c r="A345" s="1">
        <v>16</v>
      </c>
      <c r="B345" t="s">
        <v>683</v>
      </c>
      <c r="C345" t="s">
        <v>6935</v>
      </c>
      <c r="D345" t="s">
        <v>6936</v>
      </c>
      <c r="E345" t="s">
        <v>6937</v>
      </c>
      <c r="F345" t="s">
        <v>6938</v>
      </c>
      <c r="G345" t="s">
        <v>6939</v>
      </c>
      <c r="I345" t="str">
        <f t="shared" si="33"/>
        <v>N/A</v>
      </c>
      <c r="J345" t="str">
        <f t="shared" si="34"/>
        <v>(213.3M)</v>
      </c>
      <c r="K345" t="str">
        <f t="shared" si="35"/>
        <v>(249.08M)</v>
      </c>
      <c r="L345" t="str">
        <f t="shared" si="36"/>
        <v>(263.12M)</v>
      </c>
      <c r="M345" t="str">
        <f t="shared" si="37"/>
        <v>(180.3M)</v>
      </c>
      <c r="N345" t="str">
        <f t="shared" si="38"/>
        <v>(124.9M)</v>
      </c>
    </row>
    <row r="346" spans="1:14" x14ac:dyDescent="0.3">
      <c r="A346" s="1">
        <v>17</v>
      </c>
      <c r="B346" t="s">
        <v>689</v>
      </c>
      <c r="C346" t="s">
        <v>264</v>
      </c>
      <c r="D346" t="s">
        <v>6940</v>
      </c>
      <c r="E346" t="s">
        <v>6941</v>
      </c>
      <c r="F346" t="s">
        <v>6942</v>
      </c>
      <c r="G346" t="s">
        <v>6943</v>
      </c>
      <c r="I346" t="str">
        <f t="shared" si="33"/>
        <v>N/A</v>
      </c>
      <c r="J346" t="str">
        <f t="shared" si="34"/>
        <v>N/A</v>
      </c>
      <c r="K346">
        <f t="shared" si="35"/>
        <v>-0.16769999999999999</v>
      </c>
      <c r="L346">
        <f t="shared" si="36"/>
        <v>-5.6399999999999999E-2</v>
      </c>
      <c r="M346">
        <f t="shared" si="37"/>
        <v>0.31480000000000002</v>
      </c>
      <c r="N346">
        <f t="shared" si="38"/>
        <v>0.30730000000000002</v>
      </c>
    </row>
    <row r="347" spans="1:14" x14ac:dyDescent="0.3">
      <c r="A347" s="1">
        <v>18</v>
      </c>
      <c r="B347" t="s">
        <v>4750</v>
      </c>
      <c r="C347" t="s">
        <v>6944</v>
      </c>
      <c r="D347" t="s">
        <v>6945</v>
      </c>
      <c r="E347" t="s">
        <v>6946</v>
      </c>
      <c r="F347" t="s">
        <v>6947</v>
      </c>
      <c r="G347" t="s">
        <v>6948</v>
      </c>
      <c r="I347" t="str">
        <f t="shared" si="33"/>
        <v>N/A</v>
      </c>
      <c r="J347">
        <f t="shared" si="34"/>
        <v>-0.21739999999999998</v>
      </c>
      <c r="K347">
        <f t="shared" si="35"/>
        <v>-0.23199999999999998</v>
      </c>
      <c r="L347">
        <f t="shared" si="36"/>
        <v>-0.24249999999999999</v>
      </c>
      <c r="M347">
        <f t="shared" si="37"/>
        <v>-0.2261</v>
      </c>
      <c r="N347">
        <f t="shared" si="38"/>
        <v>-0.21</v>
      </c>
    </row>
    <row r="348" spans="1:14" x14ac:dyDescent="0.3">
      <c r="A348" s="1">
        <v>19</v>
      </c>
      <c r="B348" t="s">
        <v>694</v>
      </c>
      <c r="C348" t="s">
        <v>264</v>
      </c>
      <c r="D348" t="s">
        <v>264</v>
      </c>
      <c r="E348" t="s">
        <v>264</v>
      </c>
      <c r="F348" t="s">
        <v>264</v>
      </c>
      <c r="G348" t="s">
        <v>264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695</v>
      </c>
      <c r="C349" t="s">
        <v>696</v>
      </c>
      <c r="D349" t="s">
        <v>696</v>
      </c>
      <c r="E349" t="s">
        <v>264</v>
      </c>
      <c r="F349" t="s">
        <v>696</v>
      </c>
      <c r="G349" t="s">
        <v>696</v>
      </c>
      <c r="I349" t="str">
        <f t="shared" si="33"/>
        <v>N/A</v>
      </c>
      <c r="J349" t="str">
        <f t="shared" si="34"/>
        <v>0</v>
      </c>
      <c r="K349" t="str">
        <f t="shared" si="35"/>
        <v>0</v>
      </c>
      <c r="L349" t="str">
        <f t="shared" si="36"/>
        <v>N/A</v>
      </c>
      <c r="M349" t="str">
        <f t="shared" si="37"/>
        <v>0</v>
      </c>
      <c r="N349" t="str">
        <f t="shared" si="38"/>
        <v>0</v>
      </c>
    </row>
    <row r="350" spans="1:14" x14ac:dyDescent="0.3">
      <c r="A350" s="1">
        <v>21</v>
      </c>
      <c r="B350" t="s">
        <v>697</v>
      </c>
      <c r="C350" t="s">
        <v>6949</v>
      </c>
      <c r="D350" t="s">
        <v>4939</v>
      </c>
      <c r="E350" t="s">
        <v>913</v>
      </c>
      <c r="F350" t="s">
        <v>1613</v>
      </c>
      <c r="G350" t="s">
        <v>2344</v>
      </c>
      <c r="I350" t="str">
        <f t="shared" si="33"/>
        <v>N/A</v>
      </c>
      <c r="J350" t="str">
        <f t="shared" si="34"/>
        <v>(10.11M)</v>
      </c>
      <c r="K350">
        <f t="shared" si="35"/>
        <v>5860000</v>
      </c>
      <c r="L350" t="str">
        <f t="shared" si="36"/>
        <v>(1.74M)</v>
      </c>
      <c r="M350" t="str">
        <f t="shared" si="37"/>
        <v>(856,000)</v>
      </c>
      <c r="N350" t="str">
        <f t="shared" si="38"/>
        <v>(7.73M)</v>
      </c>
    </row>
    <row r="351" spans="1:14" x14ac:dyDescent="0.3">
      <c r="A351" s="1">
        <v>22</v>
      </c>
      <c r="B351" t="s">
        <v>703</v>
      </c>
      <c r="C351" t="s">
        <v>6950</v>
      </c>
      <c r="D351" t="s">
        <v>6951</v>
      </c>
      <c r="E351" t="s">
        <v>6952</v>
      </c>
      <c r="F351" t="s">
        <v>5850</v>
      </c>
      <c r="G351" t="s">
        <v>6266</v>
      </c>
      <c r="I351" t="str">
        <f t="shared" si="33"/>
        <v>N/A</v>
      </c>
      <c r="J351">
        <f t="shared" si="34"/>
        <v>206050000</v>
      </c>
      <c r="K351">
        <f t="shared" si="35"/>
        <v>262720000.00000003</v>
      </c>
      <c r="L351">
        <f t="shared" si="36"/>
        <v>266860000</v>
      </c>
      <c r="M351">
        <f t="shared" si="37"/>
        <v>196300000</v>
      </c>
      <c r="N351">
        <f t="shared" si="38"/>
        <v>120530000</v>
      </c>
    </row>
    <row r="352" spans="1:14" x14ac:dyDescent="0.3">
      <c r="A352" s="1">
        <v>23</v>
      </c>
      <c r="B352" t="s">
        <v>709</v>
      </c>
      <c r="C352" t="s">
        <v>264</v>
      </c>
      <c r="D352" t="s">
        <v>6953</v>
      </c>
      <c r="E352" t="s">
        <v>6954</v>
      </c>
      <c r="F352" t="s">
        <v>6955</v>
      </c>
      <c r="G352" t="s">
        <v>6956</v>
      </c>
      <c r="I352" t="str">
        <f t="shared" si="33"/>
        <v>neg_trend</v>
      </c>
      <c r="J352" t="str">
        <f t="shared" si="34"/>
        <v>N/A</v>
      </c>
      <c r="K352">
        <f t="shared" si="35"/>
        <v>0.27500000000000002</v>
      </c>
      <c r="L352">
        <f t="shared" si="36"/>
        <v>1.5800000000000002E-2</v>
      </c>
      <c r="M352">
        <f t="shared" si="37"/>
        <v>-0.26440000000000002</v>
      </c>
      <c r="N352">
        <f t="shared" si="38"/>
        <v>-0.38600000000000001</v>
      </c>
    </row>
    <row r="353" spans="1:14" x14ac:dyDescent="0.3">
      <c r="A353" s="1">
        <v>24</v>
      </c>
      <c r="B353" t="s">
        <v>714</v>
      </c>
      <c r="C353" t="s">
        <v>264</v>
      </c>
      <c r="D353" t="s">
        <v>264</v>
      </c>
      <c r="E353" t="s">
        <v>264</v>
      </c>
      <c r="F353" t="s">
        <v>264</v>
      </c>
      <c r="G353" t="s">
        <v>6957</v>
      </c>
      <c r="I353" t="str">
        <f t="shared" si="33"/>
        <v>N/A</v>
      </c>
      <c r="J353" t="str">
        <f t="shared" si="34"/>
        <v>N/A</v>
      </c>
      <c r="K353" t="str">
        <f t="shared" si="35"/>
        <v>N/A</v>
      </c>
      <c r="L353" t="str">
        <f t="shared" si="36"/>
        <v>N/A</v>
      </c>
      <c r="M353" t="str">
        <f t="shared" si="37"/>
        <v>N/A</v>
      </c>
      <c r="N353">
        <f t="shared" si="38"/>
        <v>4.7999999999999996E-3</v>
      </c>
    </row>
    <row r="354" spans="1:14" x14ac:dyDescent="0.3">
      <c r="I354" t="str">
        <f t="shared" si="33"/>
        <v>N/A</v>
      </c>
      <c r="J354">
        <f t="shared" si="34"/>
        <v>0</v>
      </c>
      <c r="K354">
        <f t="shared" si="35"/>
        <v>0</v>
      </c>
      <c r="L354">
        <f t="shared" si="36"/>
        <v>0</v>
      </c>
      <c r="M354">
        <f t="shared" si="37"/>
        <v>0</v>
      </c>
      <c r="N354">
        <f t="shared" si="38"/>
        <v>0</v>
      </c>
    </row>
    <row r="355" spans="1:14" x14ac:dyDescent="0.3">
      <c r="A355" s="1">
        <v>0</v>
      </c>
      <c r="B355" t="s">
        <v>6958</v>
      </c>
      <c r="C355" t="s">
        <v>6959</v>
      </c>
      <c r="I355" t="str">
        <f t="shared" si="33"/>
        <v>N/A</v>
      </c>
      <c r="J355" t="str">
        <f t="shared" si="34"/>
        <v>Frank's International</v>
      </c>
      <c r="K355">
        <f t="shared" si="35"/>
        <v>0</v>
      </c>
      <c r="L355">
        <f t="shared" si="36"/>
        <v>0</v>
      </c>
      <c r="M355">
        <f t="shared" si="37"/>
        <v>0</v>
      </c>
      <c r="N355">
        <f t="shared" si="38"/>
        <v>0</v>
      </c>
    </row>
    <row r="356" spans="1:14" x14ac:dyDescent="0.3">
      <c r="A356" s="1">
        <v>1</v>
      </c>
      <c r="B356" t="s">
        <v>6960</v>
      </c>
      <c r="C356" t="s">
        <v>6961</v>
      </c>
      <c r="I356" t="str">
        <f t="shared" si="33"/>
        <v>N/A</v>
      </c>
      <c r="J356" t="str">
        <f t="shared" si="34"/>
        <v>Halliburton</v>
      </c>
      <c r="K356">
        <f t="shared" si="35"/>
        <v>0</v>
      </c>
      <c r="L356">
        <f t="shared" si="36"/>
        <v>0</v>
      </c>
      <c r="M356">
        <f t="shared" si="37"/>
        <v>0</v>
      </c>
      <c r="N356">
        <f t="shared" si="38"/>
        <v>0</v>
      </c>
    </row>
    <row r="357" spans="1:14" x14ac:dyDescent="0.3">
      <c r="A357" s="1">
        <v>2</v>
      </c>
      <c r="B357" t="s">
        <v>6962</v>
      </c>
      <c r="C357" t="s">
        <v>6963</v>
      </c>
      <c r="I357" t="str">
        <f t="shared" si="33"/>
        <v>N/A</v>
      </c>
      <c r="J357" t="str">
        <f t="shared" si="34"/>
        <v>Oceaneering International</v>
      </c>
      <c r="K357">
        <f t="shared" si="35"/>
        <v>0</v>
      </c>
      <c r="L357">
        <f t="shared" si="36"/>
        <v>0</v>
      </c>
      <c r="M357">
        <f t="shared" si="37"/>
        <v>0</v>
      </c>
      <c r="N357">
        <f t="shared" si="38"/>
        <v>0</v>
      </c>
    </row>
    <row r="358" spans="1:14" x14ac:dyDescent="0.3">
      <c r="A358" s="1">
        <v>3</v>
      </c>
      <c r="B358" t="s">
        <v>6964</v>
      </c>
      <c r="C358" t="s">
        <v>6965</v>
      </c>
      <c r="I358" t="str">
        <f t="shared" si="33"/>
        <v>N/A</v>
      </c>
      <c r="J358" t="str">
        <f t="shared" si="34"/>
        <v>C&amp;J Energy Services</v>
      </c>
      <c r="K358">
        <f t="shared" si="35"/>
        <v>0</v>
      </c>
      <c r="L358">
        <f t="shared" si="36"/>
        <v>0</v>
      </c>
      <c r="M358">
        <f t="shared" si="37"/>
        <v>0</v>
      </c>
      <c r="N358">
        <f t="shared" si="38"/>
        <v>0</v>
      </c>
    </row>
    <row r="359" spans="1:14" x14ac:dyDescent="0.3">
      <c r="A359" s="1">
        <v>4</v>
      </c>
      <c r="B359" t="s">
        <v>6966</v>
      </c>
      <c r="C359" t="s">
        <v>6967</v>
      </c>
      <c r="I359" t="str">
        <f t="shared" si="33"/>
        <v>N/A</v>
      </c>
      <c r="J359" t="str">
        <f t="shared" si="34"/>
        <v>Nabors Industries</v>
      </c>
      <c r="K359">
        <f t="shared" si="35"/>
        <v>0</v>
      </c>
      <c r="L359">
        <f t="shared" si="36"/>
        <v>0</v>
      </c>
      <c r="M359">
        <f t="shared" si="37"/>
        <v>0</v>
      </c>
      <c r="N359">
        <f t="shared" si="38"/>
        <v>0</v>
      </c>
    </row>
    <row r="360" spans="1:14" x14ac:dyDescent="0.3">
      <c r="A360" s="1">
        <v>5</v>
      </c>
      <c r="B360" t="s">
        <v>6968</v>
      </c>
      <c r="C360" t="s">
        <v>6969</v>
      </c>
      <c r="I360" t="str">
        <f t="shared" si="33"/>
        <v>N/A</v>
      </c>
      <c r="J360" t="str">
        <f t="shared" si="34"/>
        <v>Cheniere Energy Partners</v>
      </c>
      <c r="K360">
        <f t="shared" si="35"/>
        <v>0</v>
      </c>
      <c r="L360">
        <f t="shared" si="36"/>
        <v>0</v>
      </c>
      <c r="M360">
        <f t="shared" si="37"/>
        <v>0</v>
      </c>
      <c r="N360">
        <f t="shared" si="38"/>
        <v>0</v>
      </c>
    </row>
    <row r="361" spans="1:14" x14ac:dyDescent="0.3">
      <c r="I361" t="str">
        <f t="shared" si="33"/>
        <v>N/A</v>
      </c>
      <c r="J361">
        <f t="shared" si="34"/>
        <v>0</v>
      </c>
      <c r="K361">
        <f t="shared" si="35"/>
        <v>0</v>
      </c>
      <c r="L361">
        <f t="shared" si="36"/>
        <v>0</v>
      </c>
      <c r="M361">
        <f t="shared" si="37"/>
        <v>0</v>
      </c>
      <c r="N361">
        <f t="shared" si="38"/>
        <v>0</v>
      </c>
    </row>
    <row r="362" spans="1:14" x14ac:dyDescent="0.3">
      <c r="I362" t="str">
        <f t="shared" si="33"/>
        <v>N/A</v>
      </c>
      <c r="J362">
        <f t="shared" si="34"/>
        <v>0</v>
      </c>
      <c r="K362">
        <f t="shared" si="35"/>
        <v>0</v>
      </c>
      <c r="L362">
        <f t="shared" si="36"/>
        <v>0</v>
      </c>
      <c r="M362">
        <f t="shared" si="37"/>
        <v>0</v>
      </c>
      <c r="N362">
        <f t="shared" si="38"/>
        <v>0</v>
      </c>
    </row>
    <row r="363" spans="1:14" x14ac:dyDescent="0.3">
      <c r="A363" s="1">
        <v>0</v>
      </c>
      <c r="B363" t="s">
        <v>123</v>
      </c>
      <c r="C363" t="s">
        <v>4077</v>
      </c>
      <c r="I363" t="str">
        <f t="shared" si="33"/>
        <v>N/A</v>
      </c>
      <c r="J363">
        <f t="shared" si="34"/>
        <v>1920000000</v>
      </c>
      <c r="K363">
        <f t="shared" si="35"/>
        <v>0</v>
      </c>
      <c r="L363">
        <f t="shared" si="36"/>
        <v>0</v>
      </c>
      <c r="M363">
        <f t="shared" si="37"/>
        <v>0</v>
      </c>
      <c r="N363">
        <f t="shared" si="38"/>
        <v>0</v>
      </c>
    </row>
    <row r="364" spans="1:14" x14ac:dyDescent="0.3">
      <c r="A364" s="1">
        <v>1</v>
      </c>
      <c r="B364" t="s">
        <v>125</v>
      </c>
      <c r="I364" t="str">
        <f t="shared" si="33"/>
        <v>N/A</v>
      </c>
      <c r="J364">
        <f t="shared" si="34"/>
        <v>0</v>
      </c>
      <c r="K364">
        <f t="shared" si="35"/>
        <v>0</v>
      </c>
      <c r="L364">
        <f t="shared" si="36"/>
        <v>0</v>
      </c>
      <c r="M364">
        <f t="shared" si="37"/>
        <v>0</v>
      </c>
      <c r="N364">
        <f t="shared" si="38"/>
        <v>0</v>
      </c>
    </row>
    <row r="365" spans="1:14" x14ac:dyDescent="0.3">
      <c r="A365" s="1">
        <v>2</v>
      </c>
      <c r="B365" t="s">
        <v>126</v>
      </c>
      <c r="C365" t="s">
        <v>6970</v>
      </c>
      <c r="I365" t="str">
        <f t="shared" si="33"/>
        <v>N/A</v>
      </c>
      <c r="J365" t="str">
        <f t="shared" si="34"/>
        <v>-10.28</v>
      </c>
      <c r="K365">
        <f t="shared" si="35"/>
        <v>0</v>
      </c>
      <c r="L365">
        <f t="shared" si="36"/>
        <v>0</v>
      </c>
      <c r="M365">
        <f t="shared" si="37"/>
        <v>0</v>
      </c>
      <c r="N365">
        <f t="shared" si="38"/>
        <v>0</v>
      </c>
    </row>
    <row r="366" spans="1:14" x14ac:dyDescent="0.3">
      <c r="A366" s="1">
        <v>3</v>
      </c>
      <c r="B366" t="s">
        <v>128</v>
      </c>
      <c r="C366" t="s">
        <v>6971</v>
      </c>
      <c r="I366" t="str">
        <f t="shared" si="33"/>
        <v>N/A</v>
      </c>
      <c r="J366" t="str">
        <f t="shared" si="34"/>
        <v>-40.98</v>
      </c>
      <c r="K366">
        <f t="shared" si="35"/>
        <v>0</v>
      </c>
      <c r="L366">
        <f t="shared" si="36"/>
        <v>0</v>
      </c>
      <c r="M366">
        <f t="shared" si="37"/>
        <v>0</v>
      </c>
      <c r="N366">
        <f t="shared" si="38"/>
        <v>0</v>
      </c>
    </row>
    <row r="367" spans="1:14" x14ac:dyDescent="0.3">
      <c r="A367" s="1">
        <v>4</v>
      </c>
      <c r="B367" t="s">
        <v>130</v>
      </c>
      <c r="C367" t="s">
        <v>4087</v>
      </c>
      <c r="I367" t="str">
        <f t="shared" si="33"/>
        <v>N/A</v>
      </c>
      <c r="J367" t="str">
        <f t="shared" si="34"/>
        <v>0.33</v>
      </c>
      <c r="K367">
        <f t="shared" si="35"/>
        <v>0</v>
      </c>
      <c r="L367">
        <f t="shared" si="36"/>
        <v>0</v>
      </c>
      <c r="M367">
        <f t="shared" si="37"/>
        <v>0</v>
      </c>
      <c r="N367">
        <f t="shared" si="38"/>
        <v>0</v>
      </c>
    </row>
    <row r="368" spans="1:14" x14ac:dyDescent="0.3">
      <c r="A368" s="1">
        <v>5</v>
      </c>
      <c r="B368" t="s">
        <v>132</v>
      </c>
      <c r="C368" t="s">
        <v>6972</v>
      </c>
      <c r="I368" t="str">
        <f t="shared" si="33"/>
        <v>N/A</v>
      </c>
      <c r="J368" t="str">
        <f t="shared" si="34"/>
        <v>4.31</v>
      </c>
      <c r="K368">
        <f t="shared" si="35"/>
        <v>0</v>
      </c>
      <c r="L368">
        <f t="shared" si="36"/>
        <v>0</v>
      </c>
      <c r="M368">
        <f t="shared" si="37"/>
        <v>0</v>
      </c>
      <c r="N368">
        <f t="shared" si="38"/>
        <v>0</v>
      </c>
    </row>
    <row r="369" spans="1:14" x14ac:dyDescent="0.3">
      <c r="A369" s="1">
        <v>6</v>
      </c>
      <c r="B369" t="s">
        <v>134</v>
      </c>
      <c r="C369" t="s">
        <v>742</v>
      </c>
      <c r="I369" t="str">
        <f t="shared" si="33"/>
        <v>N/A</v>
      </c>
      <c r="J369" t="str">
        <f t="shared" si="34"/>
        <v>1.51</v>
      </c>
      <c r="K369">
        <f t="shared" si="35"/>
        <v>0</v>
      </c>
      <c r="L369">
        <f t="shared" si="36"/>
        <v>0</v>
      </c>
      <c r="M369">
        <f t="shared" si="37"/>
        <v>0</v>
      </c>
      <c r="N369">
        <f t="shared" si="38"/>
        <v>0</v>
      </c>
    </row>
    <row r="370" spans="1:14" x14ac:dyDescent="0.3">
      <c r="A370" s="1">
        <v>7</v>
      </c>
      <c r="B370" t="s">
        <v>136</v>
      </c>
      <c r="I370" t="str">
        <f t="shared" si="33"/>
        <v>N/A</v>
      </c>
      <c r="J370">
        <f t="shared" si="34"/>
        <v>0</v>
      </c>
      <c r="K370">
        <f t="shared" si="35"/>
        <v>0</v>
      </c>
      <c r="L370">
        <f t="shared" si="36"/>
        <v>0</v>
      </c>
      <c r="M370">
        <f t="shared" si="37"/>
        <v>0</v>
      </c>
      <c r="N370">
        <f t="shared" si="38"/>
        <v>0</v>
      </c>
    </row>
    <row r="371" spans="1:14" x14ac:dyDescent="0.3">
      <c r="A371" s="1">
        <v>8</v>
      </c>
      <c r="B371" t="s">
        <v>137</v>
      </c>
      <c r="I371" t="str">
        <f t="shared" si="33"/>
        <v>N/A</v>
      </c>
      <c r="J371">
        <f t="shared" si="34"/>
        <v>0</v>
      </c>
      <c r="K371">
        <f t="shared" si="35"/>
        <v>0</v>
      </c>
      <c r="L371">
        <f t="shared" si="36"/>
        <v>0</v>
      </c>
      <c r="M371">
        <f t="shared" si="37"/>
        <v>0</v>
      </c>
      <c r="N371">
        <f t="shared" si="38"/>
        <v>0</v>
      </c>
    </row>
    <row r="372" spans="1:14" x14ac:dyDescent="0.3">
      <c r="I372" t="str">
        <f t="shared" si="33"/>
        <v>N/A</v>
      </c>
      <c r="J372">
        <f t="shared" si="34"/>
        <v>0</v>
      </c>
      <c r="K372">
        <f t="shared" si="35"/>
        <v>0</v>
      </c>
      <c r="L372">
        <f t="shared" si="36"/>
        <v>0</v>
      </c>
      <c r="M372">
        <f t="shared" si="37"/>
        <v>0</v>
      </c>
      <c r="N372">
        <f t="shared" si="38"/>
        <v>0</v>
      </c>
    </row>
    <row r="373" spans="1:14" x14ac:dyDescent="0.3">
      <c r="I373" t="str">
        <f t="shared" si="33"/>
        <v>N/A</v>
      </c>
      <c r="J373">
        <f t="shared" si="34"/>
        <v>0</v>
      </c>
      <c r="K373">
        <f t="shared" si="35"/>
        <v>0</v>
      </c>
      <c r="L373">
        <f t="shared" si="36"/>
        <v>0</v>
      </c>
      <c r="M373">
        <f t="shared" si="37"/>
        <v>0</v>
      </c>
      <c r="N373">
        <f t="shared" si="38"/>
        <v>0</v>
      </c>
    </row>
    <row r="374" spans="1:14" x14ac:dyDescent="0.3">
      <c r="A374" s="1">
        <v>0</v>
      </c>
      <c r="B374" t="s">
        <v>123</v>
      </c>
      <c r="C374" t="s">
        <v>6973</v>
      </c>
      <c r="I374" t="str">
        <f t="shared" si="33"/>
        <v>N/A</v>
      </c>
      <c r="J374">
        <f t="shared" si="34"/>
        <v>38620000000</v>
      </c>
      <c r="K374">
        <f t="shared" si="35"/>
        <v>0</v>
      </c>
      <c r="L374">
        <f t="shared" si="36"/>
        <v>0</v>
      </c>
      <c r="M374">
        <f t="shared" si="37"/>
        <v>0</v>
      </c>
      <c r="N374">
        <f t="shared" si="38"/>
        <v>0</v>
      </c>
    </row>
    <row r="375" spans="1:14" x14ac:dyDescent="0.3">
      <c r="A375" s="1">
        <v>1</v>
      </c>
      <c r="B375" t="s">
        <v>125</v>
      </c>
      <c r="I375" t="str">
        <f t="shared" si="33"/>
        <v>N/A</v>
      </c>
      <c r="J375">
        <f t="shared" si="34"/>
        <v>0</v>
      </c>
      <c r="K375">
        <f t="shared" si="35"/>
        <v>0</v>
      </c>
      <c r="L375">
        <f t="shared" si="36"/>
        <v>0</v>
      </c>
      <c r="M375">
        <f t="shared" si="37"/>
        <v>0</v>
      </c>
      <c r="N375">
        <f t="shared" si="38"/>
        <v>0</v>
      </c>
    </row>
    <row r="376" spans="1:14" x14ac:dyDescent="0.3">
      <c r="A376" s="1">
        <v>2</v>
      </c>
      <c r="B376" t="s">
        <v>126</v>
      </c>
      <c r="C376" t="s">
        <v>6974</v>
      </c>
      <c r="I376" t="str">
        <f t="shared" si="33"/>
        <v>N/A</v>
      </c>
      <c r="J376" t="str">
        <f t="shared" si="34"/>
        <v>-11.35</v>
      </c>
      <c r="K376">
        <f t="shared" si="35"/>
        <v>0</v>
      </c>
      <c r="L376">
        <f t="shared" si="36"/>
        <v>0</v>
      </c>
      <c r="M376">
        <f t="shared" si="37"/>
        <v>0</v>
      </c>
      <c r="N376">
        <f t="shared" si="38"/>
        <v>0</v>
      </c>
    </row>
    <row r="377" spans="1:14" x14ac:dyDescent="0.3">
      <c r="A377" s="1">
        <v>3</v>
      </c>
      <c r="B377" t="s">
        <v>128</v>
      </c>
      <c r="C377" t="s">
        <v>6975</v>
      </c>
      <c r="I377" t="str">
        <f t="shared" si="33"/>
        <v>N/A</v>
      </c>
      <c r="J377" t="str">
        <f t="shared" si="34"/>
        <v>18.78</v>
      </c>
      <c r="K377">
        <f t="shared" si="35"/>
        <v>0</v>
      </c>
      <c r="L377">
        <f t="shared" si="36"/>
        <v>0</v>
      </c>
      <c r="M377">
        <f t="shared" si="37"/>
        <v>0</v>
      </c>
      <c r="N377">
        <f t="shared" si="38"/>
        <v>0</v>
      </c>
    </row>
    <row r="378" spans="1:14" x14ac:dyDescent="0.3">
      <c r="A378" s="1">
        <v>4</v>
      </c>
      <c r="B378" t="s">
        <v>130</v>
      </c>
      <c r="C378" t="s">
        <v>3032</v>
      </c>
      <c r="I378" t="str">
        <f t="shared" si="33"/>
        <v>N/A</v>
      </c>
      <c r="J378" t="str">
        <f t="shared" si="34"/>
        <v>2.20</v>
      </c>
      <c r="K378">
        <f t="shared" si="35"/>
        <v>0</v>
      </c>
      <c r="L378">
        <f t="shared" si="36"/>
        <v>0</v>
      </c>
      <c r="M378">
        <f t="shared" si="37"/>
        <v>0</v>
      </c>
      <c r="N378">
        <f t="shared" si="38"/>
        <v>0</v>
      </c>
    </row>
    <row r="379" spans="1:14" x14ac:dyDescent="0.3">
      <c r="A379" s="1">
        <v>5</v>
      </c>
      <c r="B379" t="s">
        <v>132</v>
      </c>
      <c r="C379" t="s">
        <v>6976</v>
      </c>
      <c r="I379" t="str">
        <f t="shared" si="33"/>
        <v>N/A</v>
      </c>
      <c r="J379" t="str">
        <f t="shared" si="34"/>
        <v>2.42</v>
      </c>
      <c r="K379">
        <f t="shared" si="35"/>
        <v>0</v>
      </c>
      <c r="L379">
        <f t="shared" si="36"/>
        <v>0</v>
      </c>
      <c r="M379">
        <f t="shared" si="37"/>
        <v>0</v>
      </c>
      <c r="N379">
        <f t="shared" si="38"/>
        <v>0</v>
      </c>
    </row>
    <row r="380" spans="1:14" x14ac:dyDescent="0.3">
      <c r="A380" s="1">
        <v>6</v>
      </c>
      <c r="B380" t="s">
        <v>134</v>
      </c>
      <c r="C380" t="s">
        <v>6972</v>
      </c>
      <c r="I380" t="str">
        <f t="shared" ref="I380:I443" si="39">IF(AND(K380&gt; J380, L380&gt; K380, M380&gt; L380, N380&gt; M380), "pos_trend", IF(AND(K380&lt; J380, L380&lt; K380, M380&lt; L380, N380&lt; M380), "neg_trend", "N/A"))</f>
        <v>N/A</v>
      </c>
      <c r="J380" t="str">
        <f t="shared" ref="J380:J399" si="40">IF(TRIM(C380)="-", "N/A", IF(RIGHT(C380,1)="M",1000000*VALUE(LEFT(C380,LEN(C380)-1)),IF(RIGHT(C380,1)="B",1000000000*VALUE(LEFT(C380,LEN(C380)-1)),IF(RIGHT(C380,1)="%",0.01*VALUE(LEFT(C380,LEN(C380)-1)),C380))))</f>
        <v>4.31</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7</v>
      </c>
      <c r="B381" t="s">
        <v>136</v>
      </c>
      <c r="I381" t="str">
        <f t="shared" si="39"/>
        <v>N/A</v>
      </c>
      <c r="J381">
        <f t="shared" si="40"/>
        <v>0</v>
      </c>
      <c r="K381">
        <f t="shared" si="41"/>
        <v>0</v>
      </c>
      <c r="L381">
        <f t="shared" si="42"/>
        <v>0</v>
      </c>
      <c r="M381">
        <f t="shared" si="43"/>
        <v>0</v>
      </c>
      <c r="N381">
        <f t="shared" si="44"/>
        <v>0</v>
      </c>
    </row>
    <row r="382" spans="1:14" x14ac:dyDescent="0.3">
      <c r="A382" s="1">
        <v>8</v>
      </c>
      <c r="B382" t="s">
        <v>137</v>
      </c>
      <c r="I382" t="str">
        <f t="shared" si="39"/>
        <v>N/A</v>
      </c>
      <c r="J382">
        <f t="shared" si="40"/>
        <v>0</v>
      </c>
      <c r="K382">
        <f t="shared" si="41"/>
        <v>0</v>
      </c>
      <c r="L382">
        <f t="shared" si="42"/>
        <v>0</v>
      </c>
      <c r="M382">
        <f t="shared" si="43"/>
        <v>0</v>
      </c>
      <c r="N382">
        <f t="shared" si="44"/>
        <v>0</v>
      </c>
    </row>
    <row r="383" spans="1:14" x14ac:dyDescent="0.3">
      <c r="I383" t="str">
        <f t="shared" si="39"/>
        <v>N/A</v>
      </c>
      <c r="J383">
        <f t="shared" si="40"/>
        <v>0</v>
      </c>
      <c r="K383">
        <f t="shared" si="41"/>
        <v>0</v>
      </c>
      <c r="L383">
        <f t="shared" si="42"/>
        <v>0</v>
      </c>
      <c r="M383">
        <f t="shared" si="43"/>
        <v>0</v>
      </c>
      <c r="N383">
        <f t="shared" si="44"/>
        <v>0</v>
      </c>
    </row>
    <row r="384" spans="1:14" x14ac:dyDescent="0.3">
      <c r="I384" t="str">
        <f t="shared" si="39"/>
        <v>N/A</v>
      </c>
      <c r="J384">
        <f t="shared" si="40"/>
        <v>0</v>
      </c>
      <c r="K384">
        <f t="shared" si="41"/>
        <v>0</v>
      </c>
      <c r="L384">
        <f t="shared" si="42"/>
        <v>0</v>
      </c>
      <c r="M384">
        <f t="shared" si="43"/>
        <v>0</v>
      </c>
      <c r="N384">
        <f t="shared" si="44"/>
        <v>0</v>
      </c>
    </row>
    <row r="385" spans="1:14" x14ac:dyDescent="0.3">
      <c r="A385" s="1">
        <v>0</v>
      </c>
      <c r="B385" t="s">
        <v>123</v>
      </c>
      <c r="C385" t="s">
        <v>6977</v>
      </c>
      <c r="I385" t="str">
        <f t="shared" si="39"/>
        <v>N/A</v>
      </c>
      <c r="J385">
        <f t="shared" si="40"/>
        <v>2390000000</v>
      </c>
      <c r="K385">
        <f t="shared" si="41"/>
        <v>0</v>
      </c>
      <c r="L385">
        <f t="shared" si="42"/>
        <v>0</v>
      </c>
      <c r="M385">
        <f t="shared" si="43"/>
        <v>0</v>
      </c>
      <c r="N385">
        <f t="shared" si="44"/>
        <v>0</v>
      </c>
    </row>
    <row r="386" spans="1:14" x14ac:dyDescent="0.3">
      <c r="A386" s="1">
        <v>1</v>
      </c>
      <c r="B386" t="s">
        <v>125</v>
      </c>
      <c r="I386" t="str">
        <f t="shared" si="39"/>
        <v>N/A</v>
      </c>
      <c r="J386">
        <f t="shared" si="40"/>
        <v>0</v>
      </c>
      <c r="K386">
        <f t="shared" si="41"/>
        <v>0</v>
      </c>
      <c r="L386">
        <f t="shared" si="42"/>
        <v>0</v>
      </c>
      <c r="M386">
        <f t="shared" si="43"/>
        <v>0</v>
      </c>
      <c r="N386">
        <f t="shared" si="44"/>
        <v>0</v>
      </c>
    </row>
    <row r="387" spans="1:14" x14ac:dyDescent="0.3">
      <c r="A387" s="1">
        <v>2</v>
      </c>
      <c r="B387" t="s">
        <v>126</v>
      </c>
      <c r="C387" t="s">
        <v>6978</v>
      </c>
      <c r="I387" t="str">
        <f t="shared" si="39"/>
        <v>N/A</v>
      </c>
      <c r="J387" t="str">
        <f t="shared" si="40"/>
        <v>-270.33</v>
      </c>
      <c r="K387">
        <f t="shared" si="41"/>
        <v>0</v>
      </c>
      <c r="L387">
        <f t="shared" si="42"/>
        <v>0</v>
      </c>
      <c r="M387">
        <f t="shared" si="43"/>
        <v>0</v>
      </c>
      <c r="N387">
        <f t="shared" si="44"/>
        <v>0</v>
      </c>
    </row>
    <row r="388" spans="1:14" x14ac:dyDescent="0.3">
      <c r="A388" s="1">
        <v>3</v>
      </c>
      <c r="B388" t="s">
        <v>128</v>
      </c>
      <c r="C388" t="s">
        <v>6979</v>
      </c>
      <c r="I388" t="str">
        <f t="shared" si="39"/>
        <v>N/A</v>
      </c>
      <c r="J388" t="str">
        <f t="shared" si="40"/>
        <v>173.79</v>
      </c>
      <c r="K388">
        <f t="shared" si="41"/>
        <v>0</v>
      </c>
      <c r="L388">
        <f t="shared" si="42"/>
        <v>0</v>
      </c>
      <c r="M388">
        <f t="shared" si="43"/>
        <v>0</v>
      </c>
      <c r="N388">
        <f t="shared" si="44"/>
        <v>0</v>
      </c>
    </row>
    <row r="389" spans="1:14" x14ac:dyDescent="0.3">
      <c r="A389" s="1">
        <v>4</v>
      </c>
      <c r="B389" t="s">
        <v>130</v>
      </c>
      <c r="C389" t="s">
        <v>6980</v>
      </c>
      <c r="I389" t="str">
        <f t="shared" si="39"/>
        <v>N/A</v>
      </c>
      <c r="J389" t="str">
        <f t="shared" si="40"/>
        <v>3.14</v>
      </c>
      <c r="K389">
        <f t="shared" si="41"/>
        <v>0</v>
      </c>
      <c r="L389">
        <f t="shared" si="42"/>
        <v>0</v>
      </c>
      <c r="M389">
        <f t="shared" si="43"/>
        <v>0</v>
      </c>
      <c r="N389">
        <f t="shared" si="44"/>
        <v>0</v>
      </c>
    </row>
    <row r="390" spans="1:14" x14ac:dyDescent="0.3">
      <c r="A390" s="1">
        <v>5</v>
      </c>
      <c r="B390" t="s">
        <v>132</v>
      </c>
      <c r="C390" t="s">
        <v>6981</v>
      </c>
      <c r="I390" t="str">
        <f t="shared" si="39"/>
        <v>N/A</v>
      </c>
      <c r="J390" t="str">
        <f t="shared" si="40"/>
        <v>1.13</v>
      </c>
      <c r="K390">
        <f t="shared" si="41"/>
        <v>0</v>
      </c>
      <c r="L390">
        <f t="shared" si="42"/>
        <v>0</v>
      </c>
      <c r="M390">
        <f t="shared" si="43"/>
        <v>0</v>
      </c>
      <c r="N390">
        <f t="shared" si="44"/>
        <v>0</v>
      </c>
    </row>
    <row r="391" spans="1:14" x14ac:dyDescent="0.3">
      <c r="A391" s="1">
        <v>6</v>
      </c>
      <c r="B391" t="s">
        <v>134</v>
      </c>
      <c r="C391" t="s">
        <v>3025</v>
      </c>
      <c r="I391" t="str">
        <f t="shared" si="39"/>
        <v>N/A</v>
      </c>
      <c r="J391" t="str">
        <f t="shared" si="40"/>
        <v>1.61</v>
      </c>
      <c r="K391">
        <f t="shared" si="41"/>
        <v>0</v>
      </c>
      <c r="L391">
        <f t="shared" si="42"/>
        <v>0</v>
      </c>
      <c r="M391">
        <f t="shared" si="43"/>
        <v>0</v>
      </c>
      <c r="N391">
        <f t="shared" si="44"/>
        <v>0</v>
      </c>
    </row>
    <row r="392" spans="1:14" x14ac:dyDescent="0.3">
      <c r="A392" s="1">
        <v>7</v>
      </c>
      <c r="B392" t="s">
        <v>136</v>
      </c>
      <c r="I392" t="str">
        <f t="shared" si="39"/>
        <v>N/A</v>
      </c>
      <c r="J392">
        <f t="shared" si="40"/>
        <v>0</v>
      </c>
      <c r="K392">
        <f t="shared" si="41"/>
        <v>0</v>
      </c>
      <c r="L392">
        <f t="shared" si="42"/>
        <v>0</v>
      </c>
      <c r="M392">
        <f t="shared" si="43"/>
        <v>0</v>
      </c>
      <c r="N392">
        <f t="shared" si="44"/>
        <v>0</v>
      </c>
    </row>
    <row r="393" spans="1:14" x14ac:dyDescent="0.3">
      <c r="A393" s="1">
        <v>8</v>
      </c>
      <c r="B393" t="s">
        <v>137</v>
      </c>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A396" s="1">
        <v>0</v>
      </c>
      <c r="B396" t="s">
        <v>123</v>
      </c>
      <c r="C396" t="s">
        <v>6982</v>
      </c>
      <c r="I396" t="str">
        <f t="shared" si="39"/>
        <v>N/A</v>
      </c>
      <c r="J396">
        <f t="shared" si="40"/>
        <v>1960000000</v>
      </c>
      <c r="K396">
        <f t="shared" si="41"/>
        <v>0</v>
      </c>
      <c r="L396">
        <f t="shared" si="42"/>
        <v>0</v>
      </c>
      <c r="M396">
        <f t="shared" si="43"/>
        <v>0</v>
      </c>
      <c r="N396">
        <f t="shared" si="44"/>
        <v>0</v>
      </c>
    </row>
    <row r="397" spans="1:14" x14ac:dyDescent="0.3">
      <c r="A397" s="1">
        <v>1</v>
      </c>
      <c r="B397" t="s">
        <v>125</v>
      </c>
      <c r="I397" t="str">
        <f t="shared" si="39"/>
        <v>N/A</v>
      </c>
      <c r="J397">
        <f t="shared" si="40"/>
        <v>0</v>
      </c>
      <c r="K397">
        <f t="shared" si="41"/>
        <v>0</v>
      </c>
      <c r="L397">
        <f t="shared" si="42"/>
        <v>0</v>
      </c>
      <c r="M397">
        <f t="shared" si="43"/>
        <v>0</v>
      </c>
      <c r="N397">
        <f t="shared" si="44"/>
        <v>0</v>
      </c>
    </row>
    <row r="398" spans="1:14" x14ac:dyDescent="0.3">
      <c r="A398" s="1">
        <v>2</v>
      </c>
      <c r="B398" t="s">
        <v>126</v>
      </c>
      <c r="C398" t="s">
        <v>6983</v>
      </c>
      <c r="I398" t="str">
        <f t="shared" si="39"/>
        <v>N/A</v>
      </c>
      <c r="J398" t="str">
        <f t="shared" si="40"/>
        <v>-12.78</v>
      </c>
      <c r="K398">
        <f t="shared" si="41"/>
        <v>0</v>
      </c>
      <c r="L398">
        <f t="shared" si="42"/>
        <v>0</v>
      </c>
      <c r="M398">
        <f t="shared" si="43"/>
        <v>0</v>
      </c>
      <c r="N398">
        <f t="shared" si="44"/>
        <v>0</v>
      </c>
    </row>
    <row r="399" spans="1:14" x14ac:dyDescent="0.3">
      <c r="A399" s="1">
        <v>3</v>
      </c>
      <c r="B399" t="s">
        <v>128</v>
      </c>
      <c r="C399" t="s">
        <v>6984</v>
      </c>
      <c r="I399" t="str">
        <f t="shared" si="39"/>
        <v>N/A</v>
      </c>
      <c r="J399" t="str">
        <f t="shared" si="40"/>
        <v>12.59</v>
      </c>
      <c r="K399">
        <f t="shared" si="41"/>
        <v>0</v>
      </c>
      <c r="L399">
        <f t="shared" si="42"/>
        <v>0</v>
      </c>
      <c r="M399">
        <f t="shared" si="43"/>
        <v>0</v>
      </c>
      <c r="N399">
        <f t="shared" si="44"/>
        <v>0</v>
      </c>
    </row>
    <row r="400" spans="1:14" x14ac:dyDescent="0.3">
      <c r="A400" s="1">
        <v>4</v>
      </c>
      <c r="B400" t="s">
        <v>130</v>
      </c>
    </row>
    <row r="401" spans="1:3" x14ac:dyDescent="0.3">
      <c r="A401" s="1">
        <v>5</v>
      </c>
      <c r="B401" t="s">
        <v>132</v>
      </c>
      <c r="C401" t="s">
        <v>3588</v>
      </c>
    </row>
    <row r="402" spans="1:3" x14ac:dyDescent="0.3">
      <c r="A402" s="1">
        <v>6</v>
      </c>
      <c r="B402" t="s">
        <v>134</v>
      </c>
      <c r="C402" t="s">
        <v>6985</v>
      </c>
    </row>
    <row r="403" spans="1:3" x14ac:dyDescent="0.3">
      <c r="A403" s="1">
        <v>7</v>
      </c>
      <c r="B403" t="s">
        <v>136</v>
      </c>
    </row>
    <row r="404" spans="1:3" x14ac:dyDescent="0.3">
      <c r="A404" s="1">
        <v>8</v>
      </c>
      <c r="B404" t="s">
        <v>137</v>
      </c>
    </row>
    <row r="500" spans="3:3" x14ac:dyDescent="0.3">
      <c r="C500" t="s">
        <v>3035</v>
      </c>
    </row>
    <row r="501" spans="3:3" x14ac:dyDescent="0.3">
      <c r="C501" t="s">
        <v>2392</v>
      </c>
    </row>
    <row r="502" spans="3:3" x14ac:dyDescent="0.3">
      <c r="C502" t="s">
        <v>749</v>
      </c>
    </row>
    <row r="503" spans="3:3" x14ac:dyDescent="0.3">
      <c r="C503" t="s">
        <v>753</v>
      </c>
    </row>
    <row r="504" spans="3:3" x14ac:dyDescent="0.3">
      <c r="C504" t="s">
        <v>3570</v>
      </c>
    </row>
    <row r="505" spans="3:3" x14ac:dyDescent="0.3">
      <c r="C505" t="s">
        <v>6986</v>
      </c>
    </row>
    <row r="506" spans="3:3" x14ac:dyDescent="0.3">
      <c r="C506" t="s">
        <v>3568</v>
      </c>
    </row>
    <row r="507" spans="3:3" x14ac:dyDescent="0.3">
      <c r="C507" t="s">
        <v>755</v>
      </c>
    </row>
    <row r="508" spans="3:3" x14ac:dyDescent="0.3">
      <c r="C508" t="s">
        <v>4808</v>
      </c>
    </row>
    <row r="509" spans="3:3" x14ac:dyDescent="0.3">
      <c r="C509" t="s">
        <v>753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6987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Crane Co.</v>
      </c>
    </row>
    <row r="2" spans="1:16" x14ac:dyDescent="0.3">
      <c r="B2" t="s">
        <v>2</v>
      </c>
      <c r="C2" t="s">
        <v>6988</v>
      </c>
      <c r="K2" t="str">
        <f>LEFT(C1,FIND("(",C1) - 2)</f>
        <v>Crane Co.</v>
      </c>
    </row>
    <row r="3" spans="1:16" x14ac:dyDescent="0.3">
      <c r="J3">
        <f ca="1">RANDBETWEEN(1,6)</f>
        <v>6</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$83.31, at the same price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$83.31, at the same price after opening a bit below yesterday's closing price</v>
      </c>
    </row>
    <row r="5" spans="1:16" x14ac:dyDescent="0.3">
      <c r="J5">
        <f ca="1">RANDBETWEEN(1,2)</f>
        <v>1</v>
      </c>
      <c r="K5" t="str">
        <f>"The one year target estimate for " &amp; D1 &amp; " is " &amp; TEXT(C23,"$####.00")</f>
        <v>The one year target estimate for Crane Co. is $82.89</v>
      </c>
      <c r="L5" t="str">
        <f>D1 &amp; " is expected to be trading at " &amp; TEXT(C23, "$####.00") &amp; ", based on target estimates"</f>
        <v>Crane Co. is expected to be trading at $82.89, based on target estimates</v>
      </c>
    </row>
    <row r="6" spans="1:16" x14ac:dyDescent="0.3">
      <c r="K6" t="str">
        <f>" which would be " &amp; IF(OR(LEFT(ABS((C23-C2)/C2*100),1)="8",LEFT(ABS((C23-C2)/C2*100),2)="18"), "an ", "a ")  &amp;TEXT(ABS((C23-C2)/C2),"####.00%")&amp;IF((C23-C2)&gt;0," increase over"," decrease from")&amp;" the current price"</f>
        <v xml:space="preserve"> which would be a .50% decrease from the current price</v>
      </c>
    </row>
    <row r="7" spans="1:16" x14ac:dyDescent="0.3">
      <c r="A7" s="1">
        <v>0</v>
      </c>
      <c r="B7" t="s">
        <v>5</v>
      </c>
      <c r="C7" t="s">
        <v>6988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2.56% from last quarter based on the average of 11 analyst estimates (Yahoo Finance)</v>
      </c>
    </row>
    <row r="8" spans="1:16" x14ac:dyDescent="0.3">
      <c r="A8" s="1">
        <v>1</v>
      </c>
      <c r="B8" t="s">
        <v>7</v>
      </c>
      <c r="C8" t="s">
        <v>6989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6990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6991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13</v>
      </c>
      <c r="C11" t="s">
        <v>6992</v>
      </c>
      <c r="K11" t="str">
        <f>IF(B145="Interest Income",U42, K42)</f>
        <v>Crane Co. has managed to increase and gross income each year since 2012</v>
      </c>
    </row>
    <row r="12" spans="1:16" x14ac:dyDescent="0.3">
      <c r="A12" s="1">
        <v>5</v>
      </c>
      <c r="B12" t="s">
        <v>15</v>
      </c>
      <c r="C12" t="s">
        <v>6993</v>
      </c>
      <c r="D12" t="str">
        <f>LEFT(C12,FIND("-",C12)-2)</f>
        <v>57.80</v>
      </c>
      <c r="E12" t="str">
        <f>TRIM(RIGHT(C12,FIND("-",C12)-1))</f>
        <v>84.00</v>
      </c>
      <c r="K12" t="str">
        <f ca="1">D78</f>
        <v>There are some indications that Crane Co. may be overvalued. The company has a higher trailing p/e, forward p/e, peg ratio, price/sales, and price/book than the comparable average</v>
      </c>
    </row>
    <row r="13" spans="1:16" x14ac:dyDescent="0.3">
      <c r="A13" s="1">
        <v>6</v>
      </c>
      <c r="B13" t="s">
        <v>17</v>
      </c>
      <c r="C13" t="s">
        <v>6994</v>
      </c>
      <c r="K13" t="str">
        <f ca="1">D89</f>
        <v>Inconclusive</v>
      </c>
    </row>
    <row r="14" spans="1:16" x14ac:dyDescent="0.3">
      <c r="A14" s="1">
        <v>7</v>
      </c>
      <c r="B14" t="s">
        <v>19</v>
      </c>
      <c r="C14" t="s">
        <v>6995</v>
      </c>
    </row>
    <row r="16" spans="1:16" x14ac:dyDescent="0.3">
      <c r="A16" s="1">
        <v>0</v>
      </c>
      <c r="B16" t="s">
        <v>21</v>
      </c>
      <c r="C16" t="s">
        <v>6996</v>
      </c>
    </row>
    <row r="17" spans="1:23" x14ac:dyDescent="0.3">
      <c r="A17" s="1">
        <v>1</v>
      </c>
      <c r="B17" t="s">
        <v>23</v>
      </c>
      <c r="C17" t="s">
        <v>6997</v>
      </c>
      <c r="K17" t="str">
        <f ca="1">K2 &amp; IF(J3=1, K3,IF(J3=2,L3,IF(J3=3,M3,IF(J3=4,N3,IF(J3=5,O3,IF(J3=6,P3)))))) &amp; ". " &amp; IF(J4=1,K4,IF(J4=2,L4)) &amp; ". " &amp; IF(J5=1,K5,IF(J5=2,L5)) &amp; K6 &amp; ". " &amp; K7 &amp; ". " &amp; K8 &amp; ". " &amp; K9 &amp; "."</f>
        <v>Crane Co. is going to report earnings on Jul 24, 2017. The stock is currently trading at $83.31, at the same price after opening slightly below yesterday's close. The one year target estimate for Crane Co. is $82.89 which would be a .50% decrease from the current price. Earnings are expected to decrease by 2.56% from last quarter based on the average of 11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6998</v>
      </c>
    </row>
    <row r="19" spans="1:23" x14ac:dyDescent="0.3">
      <c r="A19" s="1">
        <v>3</v>
      </c>
      <c r="B19" t="s">
        <v>27</v>
      </c>
      <c r="C19" t="s">
        <v>6456</v>
      </c>
    </row>
    <row r="20" spans="1:23" x14ac:dyDescent="0.3">
      <c r="A20" s="1">
        <v>4</v>
      </c>
      <c r="B20" t="s">
        <v>29</v>
      </c>
      <c r="C20" t="s">
        <v>30</v>
      </c>
    </row>
    <row r="21" spans="1:23" x14ac:dyDescent="0.3">
      <c r="A21" s="1">
        <v>5</v>
      </c>
      <c r="B21" t="s">
        <v>31</v>
      </c>
      <c r="C21" t="s">
        <v>6999</v>
      </c>
    </row>
    <row r="22" spans="1:23" x14ac:dyDescent="0.3">
      <c r="A22" s="1">
        <v>6</v>
      </c>
      <c r="B22" t="s">
        <v>33</v>
      </c>
      <c r="C22" t="s">
        <v>2409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7000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gross income</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gross income</v>
      </c>
      <c r="T26">
        <f>IF(U26 &lt;&gt; "",5, 0)</f>
        <v>0</v>
      </c>
      <c r="U26" t="str">
        <f>IF(I167="pos_trend",B167,"")</f>
        <v/>
      </c>
      <c r="V26" t="str">
        <f t="shared" si="1"/>
        <v/>
      </c>
      <c r="W26" t="str">
        <f t="shared" si="3"/>
        <v/>
      </c>
    </row>
    <row r="27" spans="1:23" x14ac:dyDescent="0.3">
      <c r="A27" s="1">
        <v>0</v>
      </c>
      <c r="B27" t="s">
        <v>42</v>
      </c>
      <c r="C27">
        <v>11</v>
      </c>
      <c r="D27">
        <v>11</v>
      </c>
      <c r="E27">
        <v>11</v>
      </c>
      <c r="F27">
        <v>11</v>
      </c>
      <c r="J27">
        <f>IF(K27 &lt;&gt; "",6, 0)</f>
        <v>0</v>
      </c>
      <c r="K27" t="str">
        <f>IF(I172="pos_trend",B172,"")</f>
        <v/>
      </c>
      <c r="L27" t="str">
        <f t="shared" si="0"/>
        <v/>
      </c>
      <c r="M27" t="str">
        <f t="shared" si="2"/>
        <v>, gross income</v>
      </c>
      <c r="T27">
        <f>IF(U27 &lt;&gt; "",6, 0)</f>
        <v>0</v>
      </c>
      <c r="U27" t="str">
        <f>IF(I170="pos_trend",B170,"")</f>
        <v/>
      </c>
      <c r="V27" t="str">
        <f t="shared" si="1"/>
        <v/>
      </c>
      <c r="W27" t="str">
        <f t="shared" si="3"/>
        <v/>
      </c>
    </row>
    <row r="28" spans="1:23" x14ac:dyDescent="0.3">
      <c r="A28" s="1">
        <v>1</v>
      </c>
      <c r="B28" t="s">
        <v>43</v>
      </c>
      <c r="C28">
        <v>1.17</v>
      </c>
      <c r="D28">
        <v>1.1399999999999999</v>
      </c>
      <c r="E28">
        <v>4.51</v>
      </c>
      <c r="F28">
        <v>4.99</v>
      </c>
      <c r="J28">
        <f>IF(K28 &lt;&gt; "",7, 0)</f>
        <v>0</v>
      </c>
      <c r="K28" t="str">
        <f>IF(I173="pos_trend",B173,"")</f>
        <v/>
      </c>
      <c r="L28" t="str">
        <f t="shared" si="0"/>
        <v/>
      </c>
      <c r="M28" t="str">
        <f t="shared" si="2"/>
        <v>, gross income</v>
      </c>
      <c r="T28">
        <f>IF(U28 &lt;&gt; "",7, 0)</f>
        <v>0</v>
      </c>
      <c r="U28" t="str">
        <f>IF(I171="pos_trend",B171,"")</f>
        <v/>
      </c>
      <c r="V28" t="str">
        <f t="shared" si="1"/>
        <v/>
      </c>
      <c r="W28" t="str">
        <f t="shared" si="3"/>
        <v/>
      </c>
    </row>
    <row r="29" spans="1:23" x14ac:dyDescent="0.3">
      <c r="A29" s="1">
        <v>2</v>
      </c>
      <c r="B29" t="s">
        <v>44</v>
      </c>
      <c r="C29">
        <v>1.1200000000000001</v>
      </c>
      <c r="D29">
        <v>1.1000000000000001</v>
      </c>
      <c r="E29">
        <v>4.45</v>
      </c>
      <c r="F29">
        <v>4.72</v>
      </c>
      <c r="J29">
        <f>IF(K29 &lt;&gt; "",8, 0)</f>
        <v>0</v>
      </c>
      <c r="K29" t="str">
        <f>IF(I174="pos_trend",B174,"")</f>
        <v/>
      </c>
      <c r="L29" t="str">
        <f t="shared" si="0"/>
        <v/>
      </c>
      <c r="M29" t="str">
        <f t="shared" si="2"/>
        <v>, gross income</v>
      </c>
      <c r="T29">
        <f>IF(U29 &lt;&gt; "",8, 0)</f>
        <v>0</v>
      </c>
      <c r="U29" t="str">
        <f>IF(I172="pos_trend",B172,"")</f>
        <v/>
      </c>
      <c r="V29" t="str">
        <f t="shared" si="1"/>
        <v/>
      </c>
      <c r="W29" t="str">
        <f t="shared" si="3"/>
        <v/>
      </c>
    </row>
    <row r="30" spans="1:23" x14ac:dyDescent="0.3">
      <c r="A30" s="1">
        <v>3</v>
      </c>
      <c r="B30" t="s">
        <v>45</v>
      </c>
      <c r="C30">
        <v>1.23</v>
      </c>
      <c r="D30">
        <v>1.18</v>
      </c>
      <c r="E30">
        <v>4.58</v>
      </c>
      <c r="F30">
        <v>5.4</v>
      </c>
      <c r="J30">
        <f>IF(K30 &lt;&gt; "",9, 0)</f>
        <v>0</v>
      </c>
      <c r="K30" t="str">
        <f>IF(I185="pos_trend",B185,"")</f>
        <v/>
      </c>
      <c r="L30" t="str">
        <f t="shared" si="0"/>
        <v/>
      </c>
      <c r="M30" t="str">
        <f t="shared" si="2"/>
        <v>, gross income</v>
      </c>
      <c r="T30">
        <f>IF(U30 &lt;&gt; "",9, 0)</f>
        <v>0</v>
      </c>
      <c r="U30" t="str">
        <f>IF(I178="pos_trend",B178,"")</f>
        <v/>
      </c>
      <c r="V30" t="str">
        <f t="shared" si="1"/>
        <v/>
      </c>
      <c r="W30" t="str">
        <f t="shared" si="3"/>
        <v/>
      </c>
    </row>
    <row r="31" spans="1:23" x14ac:dyDescent="0.3">
      <c r="A31" s="1">
        <v>4</v>
      </c>
      <c r="B31" t="s">
        <v>46</v>
      </c>
      <c r="C31">
        <v>1.21</v>
      </c>
      <c r="D31">
        <v>1.07</v>
      </c>
      <c r="E31">
        <v>4.2300000000000004</v>
      </c>
      <c r="F31">
        <v>4.51</v>
      </c>
      <c r="J31">
        <f>IF(K31 &lt;&gt; "",10, 0)</f>
        <v>0</v>
      </c>
      <c r="K31" t="str">
        <f>IF(I186="pos_trend",B186,"")</f>
        <v/>
      </c>
      <c r="L31" t="str">
        <f t="shared" si="0"/>
        <v/>
      </c>
      <c r="M31" t="str">
        <f t="shared" si="2"/>
        <v>,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gross income</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gross income</v>
      </c>
      <c r="T33">
        <f>IF(U33 &lt;&gt; "",12, 0)</f>
        <v>0</v>
      </c>
      <c r="U33" t="str">
        <f>IF(I231="pos_trend",B231,"")</f>
        <v/>
      </c>
      <c r="V33" t="str">
        <f t="shared" si="1"/>
        <v/>
      </c>
      <c r="W33" t="str">
        <f t="shared" si="3"/>
        <v/>
      </c>
    </row>
    <row r="34" spans="1:23" x14ac:dyDescent="0.3">
      <c r="A34" s="1">
        <v>0</v>
      </c>
      <c r="B34" t="s">
        <v>42</v>
      </c>
      <c r="C34" t="s">
        <v>1741</v>
      </c>
      <c r="D34" t="s">
        <v>1741</v>
      </c>
      <c r="E34" t="s">
        <v>7001</v>
      </c>
      <c r="F34" t="s">
        <v>7001</v>
      </c>
      <c r="J34">
        <f>IF(K34 &lt;&gt; "",13, 0)</f>
        <v>0</v>
      </c>
      <c r="K34" t="str">
        <f>IF(I196="pos_trend",B196,"")</f>
        <v/>
      </c>
      <c r="L34" t="str">
        <f t="shared" si="0"/>
        <v/>
      </c>
      <c r="M34" t="str">
        <f t="shared" si="2"/>
        <v>, gross income</v>
      </c>
      <c r="T34">
        <f>IF(U34 &lt;&gt; "",13, 0)</f>
        <v>0</v>
      </c>
      <c r="U34" t="str">
        <f>IF(I251="pos_trend",B251,"")</f>
        <v/>
      </c>
      <c r="V34" t="str">
        <f t="shared" si="1"/>
        <v/>
      </c>
      <c r="W34" t="str">
        <f t="shared" si="3"/>
        <v/>
      </c>
    </row>
    <row r="35" spans="1:23" x14ac:dyDescent="0.3">
      <c r="A35" s="1">
        <v>1</v>
      </c>
      <c r="B35" t="s">
        <v>43</v>
      </c>
      <c r="C35" t="s">
        <v>7002</v>
      </c>
      <c r="D35" t="s">
        <v>536</v>
      </c>
      <c r="E35" t="s">
        <v>1536</v>
      </c>
      <c r="F35" t="s">
        <v>6128</v>
      </c>
      <c r="J35">
        <f>IF(K35 &lt;&gt; "",14, 0)</f>
        <v>0</v>
      </c>
      <c r="K35" t="str">
        <f>IF(I201="pos_trend",B201,"")</f>
        <v/>
      </c>
      <c r="L35" t="str">
        <f t="shared" si="0"/>
        <v/>
      </c>
      <c r="M35" t="str">
        <f t="shared" si="2"/>
        <v>, gross income</v>
      </c>
      <c r="T35">
        <f>IF(U35 &lt;&gt; "",14, 0)</f>
        <v>0</v>
      </c>
      <c r="U35" t="str">
        <f>IF(I279="pos_trend",B279,"")</f>
        <v/>
      </c>
      <c r="V35" t="str">
        <f t="shared" si="1"/>
        <v/>
      </c>
      <c r="W35" t="str">
        <f t="shared" si="3"/>
        <v/>
      </c>
    </row>
    <row r="36" spans="1:23" x14ac:dyDescent="0.3">
      <c r="A36" s="1">
        <v>2</v>
      </c>
      <c r="B36" t="s">
        <v>44</v>
      </c>
      <c r="C36" t="s">
        <v>7003</v>
      </c>
      <c r="D36" t="s">
        <v>7004</v>
      </c>
      <c r="E36" t="s">
        <v>3014</v>
      </c>
      <c r="F36" t="s">
        <v>7005</v>
      </c>
      <c r="J36">
        <f>IF(K36 &lt;&gt; "",15, 0)</f>
        <v>0</v>
      </c>
      <c r="K36" t="str">
        <f>IF(I202="pos_trend",B202,"")</f>
        <v/>
      </c>
      <c r="L36" t="str">
        <f t="shared" si="0"/>
        <v/>
      </c>
      <c r="M36" t="str">
        <f t="shared" si="2"/>
        <v>, gross income</v>
      </c>
      <c r="T36">
        <f>IF(U36 &lt;&gt; "",15, 0)</f>
        <v>0</v>
      </c>
      <c r="U36" t="str">
        <f>IF(I336="pos_trend",B336,"")</f>
        <v/>
      </c>
      <c r="V36" t="str">
        <f t="shared" si="1"/>
        <v/>
      </c>
      <c r="W36" t="str">
        <f t="shared" si="3"/>
        <v/>
      </c>
    </row>
    <row r="37" spans="1:23" x14ac:dyDescent="0.3">
      <c r="A37" s="1">
        <v>3</v>
      </c>
      <c r="B37" t="s">
        <v>45</v>
      </c>
      <c r="C37" t="s">
        <v>7006</v>
      </c>
      <c r="D37" t="s">
        <v>7007</v>
      </c>
      <c r="E37" t="s">
        <v>5162</v>
      </c>
      <c r="F37" t="s">
        <v>1537</v>
      </c>
      <c r="J37">
        <f>IF(K37 &lt;&gt; "",16, 0)</f>
        <v>0</v>
      </c>
      <c r="K37" t="str">
        <f>IF(I203="pos_trend",B203,"")</f>
        <v/>
      </c>
      <c r="L37" t="str">
        <f t="shared" si="0"/>
        <v/>
      </c>
      <c r="M37" t="str">
        <f t="shared" si="2"/>
        <v>, gross income</v>
      </c>
      <c r="T37">
        <f>IF(U37 &lt;&gt; "",16, 0)</f>
        <v>0</v>
      </c>
      <c r="U37" t="str">
        <f>IF(I235="pos_trend",B235,"")</f>
        <v/>
      </c>
      <c r="V37" t="str">
        <f t="shared" si="1"/>
        <v/>
      </c>
      <c r="W37" t="str">
        <f t="shared" si="3"/>
        <v/>
      </c>
    </row>
    <row r="38" spans="1:23" x14ac:dyDescent="0.3">
      <c r="A38" s="1">
        <v>4</v>
      </c>
      <c r="B38" t="s">
        <v>61</v>
      </c>
      <c r="C38" t="s">
        <v>7008</v>
      </c>
      <c r="D38" t="s">
        <v>7009</v>
      </c>
      <c r="E38" t="s">
        <v>7010</v>
      </c>
      <c r="F38" t="s">
        <v>1536</v>
      </c>
      <c r="J38">
        <f>IF(K38 &lt;&gt; "",17, 0)</f>
        <v>0</v>
      </c>
      <c r="K38" t="str">
        <f>IF(I351="pos_trend",B351,"")</f>
        <v/>
      </c>
      <c r="L38" t="str">
        <f t="shared" si="0"/>
        <v/>
      </c>
      <c r="M38" t="str">
        <f t="shared" si="2"/>
        <v>, gross income</v>
      </c>
      <c r="T38">
        <f>IF(U38 &lt;&gt; "",17, 0)</f>
        <v>0</v>
      </c>
      <c r="U38" t="str">
        <f>IF(I236="pos_trend",B236,"")</f>
        <v/>
      </c>
      <c r="V38" t="str">
        <f t="shared" si="1"/>
        <v/>
      </c>
      <c r="W38" t="str">
        <f t="shared" si="3"/>
        <v/>
      </c>
    </row>
    <row r="39" spans="1:23" x14ac:dyDescent="0.3">
      <c r="A39" s="1">
        <v>5</v>
      </c>
      <c r="B39" t="s">
        <v>65</v>
      </c>
      <c r="C39" t="s">
        <v>7011</v>
      </c>
      <c r="D39" t="s">
        <v>7012</v>
      </c>
      <c r="E39" t="s">
        <v>7013</v>
      </c>
      <c r="F39" t="s">
        <v>7014</v>
      </c>
      <c r="K39" t="str">
        <f>IF(I352="pos_trend",B352,"")</f>
        <v/>
      </c>
      <c r="M39" t="str">
        <f t="shared" si="2"/>
        <v>,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 and gross income</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1485</v>
      </c>
      <c r="D42" t="s">
        <v>1715</v>
      </c>
      <c r="E42" t="s">
        <v>2431</v>
      </c>
      <c r="F42" t="s">
        <v>776</v>
      </c>
      <c r="K42" t="str">
        <f>SUBSTITUTE(IF(M40&lt;&gt;"", D1 &amp; " has managed to increase " &amp; M40 &amp; " each year since " &amp; C144, "No positive trends")," , "," ")</f>
        <v>Crane Co. has managed to increase and gross income each year since 2012</v>
      </c>
      <c r="U42" t="str">
        <f>SUBSTITUTE(IF(W40&lt;&gt;"", D1 &amp; " has managed to increase " &amp; W40 &amp; " each year since " &amp; C144, "No positive trends")," , "," ")</f>
        <v>No positive trends</v>
      </c>
    </row>
    <row r="43" spans="1:23" x14ac:dyDescent="0.3">
      <c r="A43" s="1">
        <v>1</v>
      </c>
      <c r="B43" t="s">
        <v>79</v>
      </c>
      <c r="C43" t="s">
        <v>7015</v>
      </c>
      <c r="D43" t="s">
        <v>7016</v>
      </c>
      <c r="E43" t="s">
        <v>1485</v>
      </c>
      <c r="F43" t="s">
        <v>6997</v>
      </c>
    </row>
    <row r="44" spans="1:23" x14ac:dyDescent="0.3">
      <c r="A44" s="1">
        <v>2</v>
      </c>
      <c r="B44" t="s">
        <v>84</v>
      </c>
      <c r="C44" t="s">
        <v>1293</v>
      </c>
      <c r="D44" t="s">
        <v>4845</v>
      </c>
      <c r="E44" t="s">
        <v>1289</v>
      </c>
      <c r="F44" t="s">
        <v>1785</v>
      </c>
    </row>
    <row r="45" spans="1:23" x14ac:dyDescent="0.3">
      <c r="A45" s="1">
        <v>3</v>
      </c>
      <c r="B45" t="s">
        <v>89</v>
      </c>
      <c r="C45" t="s">
        <v>7017</v>
      </c>
      <c r="D45" t="s">
        <v>5864</v>
      </c>
      <c r="E45" t="s">
        <v>2435</v>
      </c>
      <c r="F45" t="s">
        <v>5563</v>
      </c>
    </row>
    <row r="47" spans="1:23" x14ac:dyDescent="0.3">
      <c r="B47" s="1" t="s">
        <v>94</v>
      </c>
      <c r="C47" s="1" t="s">
        <v>38</v>
      </c>
      <c r="D47" s="1" t="s">
        <v>39</v>
      </c>
      <c r="E47" s="1" t="s">
        <v>40</v>
      </c>
      <c r="F47" s="1" t="s">
        <v>41</v>
      </c>
    </row>
    <row r="48" spans="1:23" x14ac:dyDescent="0.3">
      <c r="A48" s="1">
        <v>0</v>
      </c>
      <c r="B48" t="s">
        <v>95</v>
      </c>
      <c r="C48">
        <v>1.17</v>
      </c>
      <c r="D48">
        <v>1.1399999999999999</v>
      </c>
      <c r="E48">
        <v>4.51</v>
      </c>
      <c r="F48">
        <v>4.99</v>
      </c>
    </row>
    <row r="49" spans="1:14" x14ac:dyDescent="0.3">
      <c r="A49" s="1">
        <v>1</v>
      </c>
      <c r="B49" t="s">
        <v>96</v>
      </c>
      <c r="C49">
        <v>1.17</v>
      </c>
      <c r="D49">
        <v>1.1399999999999999</v>
      </c>
      <c r="E49">
        <v>4.51</v>
      </c>
      <c r="F49">
        <v>4.9800000000000004</v>
      </c>
    </row>
    <row r="50" spans="1:14" x14ac:dyDescent="0.3">
      <c r="A50" s="1">
        <v>2</v>
      </c>
      <c r="B50" t="s">
        <v>97</v>
      </c>
      <c r="C50">
        <v>1.17</v>
      </c>
      <c r="D50">
        <v>1.1399999999999999</v>
      </c>
      <c r="E50">
        <v>4.5</v>
      </c>
      <c r="F50">
        <v>4.9800000000000004</v>
      </c>
    </row>
    <row r="51" spans="1:14" x14ac:dyDescent="0.3">
      <c r="A51" s="1">
        <v>3</v>
      </c>
      <c r="B51" t="s">
        <v>98</v>
      </c>
      <c r="C51">
        <v>1.17</v>
      </c>
      <c r="D51">
        <v>1.1399999999999999</v>
      </c>
      <c r="E51">
        <v>4.5</v>
      </c>
      <c r="F51">
        <v>4.9800000000000004</v>
      </c>
    </row>
    <row r="52" spans="1:14" x14ac:dyDescent="0.3">
      <c r="A52" s="1">
        <v>4</v>
      </c>
      <c r="B52" t="s">
        <v>99</v>
      </c>
      <c r="C52">
        <v>1.18</v>
      </c>
      <c r="D52">
        <v>1.1399999999999999</v>
      </c>
      <c r="E52">
        <v>4.45</v>
      </c>
      <c r="F52">
        <v>4.87</v>
      </c>
    </row>
    <row r="54" spans="1:14" x14ac:dyDescent="0.3">
      <c r="B54" s="1" t="s">
        <v>100</v>
      </c>
      <c r="C54" s="1" t="s">
        <v>38</v>
      </c>
      <c r="D54" s="1" t="s">
        <v>39</v>
      </c>
      <c r="E54" s="1" t="s">
        <v>40</v>
      </c>
      <c r="F54" s="1" t="s">
        <v>41</v>
      </c>
    </row>
    <row r="55" spans="1:14" x14ac:dyDescent="0.3">
      <c r="A55" s="1">
        <v>0</v>
      </c>
      <c r="B55" t="s">
        <v>101</v>
      </c>
      <c r="D55">
        <v>1</v>
      </c>
      <c r="E55">
        <v>1</v>
      </c>
      <c r="F55">
        <v>1</v>
      </c>
    </row>
    <row r="56" spans="1:14" x14ac:dyDescent="0.3">
      <c r="A56" s="1">
        <v>1</v>
      </c>
      <c r="B56" t="s">
        <v>102</v>
      </c>
      <c r="C56">
        <v>2</v>
      </c>
      <c r="D56">
        <v>2</v>
      </c>
      <c r="E56">
        <v>2</v>
      </c>
      <c r="F56">
        <v>2</v>
      </c>
    </row>
    <row r="57" spans="1:14" x14ac:dyDescent="0.3">
      <c r="A57" s="1">
        <v>2</v>
      </c>
      <c r="B57" t="s">
        <v>103</v>
      </c>
    </row>
    <row r="58" spans="1:14" x14ac:dyDescent="0.3">
      <c r="A58" s="1">
        <v>3</v>
      </c>
      <c r="B58" t="s">
        <v>104</v>
      </c>
    </row>
    <row r="60" spans="1:14" x14ac:dyDescent="0.3">
      <c r="B60" s="1" t="s">
        <v>105</v>
      </c>
      <c r="C60" s="1" t="s">
        <v>7018</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CR</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7019</v>
      </c>
      <c r="F61">
        <v>0.19</v>
      </c>
      <c r="I61" t="str">
        <f t="shared" si="4"/>
        <v>N/A</v>
      </c>
      <c r="J61">
        <f t="shared" si="5"/>
        <v>-3.3000000000000002E-2</v>
      </c>
      <c r="K61">
        <f t="shared" si="6"/>
        <v>0</v>
      </c>
      <c r="L61">
        <f t="shared" si="7"/>
        <v>0</v>
      </c>
      <c r="M61">
        <f t="shared" si="8"/>
        <v>0.19</v>
      </c>
      <c r="N61">
        <f t="shared" si="9"/>
        <v>0</v>
      </c>
    </row>
    <row r="62" spans="1:14" x14ac:dyDescent="0.3">
      <c r="A62" s="1">
        <v>1</v>
      </c>
      <c r="B62" t="s">
        <v>112</v>
      </c>
      <c r="C62" t="s">
        <v>2355</v>
      </c>
      <c r="F62">
        <v>0.22</v>
      </c>
      <c r="I62" t="str">
        <f t="shared" si="4"/>
        <v>N/A</v>
      </c>
      <c r="J62">
        <f t="shared" si="5"/>
        <v>6.5000000000000002E-2</v>
      </c>
      <c r="K62">
        <f t="shared" si="6"/>
        <v>0</v>
      </c>
      <c r="L62">
        <f t="shared" si="7"/>
        <v>0</v>
      </c>
      <c r="M62">
        <f t="shared" si="8"/>
        <v>0.22</v>
      </c>
      <c r="N62">
        <f t="shared" si="9"/>
        <v>0</v>
      </c>
    </row>
    <row r="63" spans="1:14" x14ac:dyDescent="0.3">
      <c r="A63" s="1">
        <v>2</v>
      </c>
      <c r="B63" t="s">
        <v>114</v>
      </c>
      <c r="C63" t="s">
        <v>2427</v>
      </c>
      <c r="F63">
        <v>0.08</v>
      </c>
      <c r="I63" t="str">
        <f t="shared" si="4"/>
        <v>N/A</v>
      </c>
      <c r="J63">
        <f t="shared" si="5"/>
        <v>6.6000000000000003E-2</v>
      </c>
      <c r="K63">
        <f t="shared" si="6"/>
        <v>0</v>
      </c>
      <c r="L63">
        <f t="shared" si="7"/>
        <v>0</v>
      </c>
      <c r="M63">
        <f t="shared" si="8"/>
        <v>0.08</v>
      </c>
      <c r="N63">
        <f t="shared" si="9"/>
        <v>0</v>
      </c>
    </row>
    <row r="64" spans="1:14" x14ac:dyDescent="0.3">
      <c r="A64" s="1">
        <v>3</v>
      </c>
      <c r="B64" t="s">
        <v>116</v>
      </c>
      <c r="C64" t="s">
        <v>7020</v>
      </c>
      <c r="F64">
        <v>0.12</v>
      </c>
      <c r="I64" t="str">
        <f t="shared" si="4"/>
        <v>N/A</v>
      </c>
      <c r="J64">
        <f t="shared" si="5"/>
        <v>0.106</v>
      </c>
      <c r="K64">
        <f t="shared" si="6"/>
        <v>0</v>
      </c>
      <c r="L64">
        <f t="shared" si="7"/>
        <v>0</v>
      </c>
      <c r="M64">
        <f t="shared" si="8"/>
        <v>0.12</v>
      </c>
      <c r="N64">
        <f t="shared" si="9"/>
        <v>0</v>
      </c>
    </row>
    <row r="65" spans="1:14" x14ac:dyDescent="0.3">
      <c r="A65" s="1">
        <v>4</v>
      </c>
      <c r="B65" t="s">
        <v>118</v>
      </c>
      <c r="C65" t="s">
        <v>7021</v>
      </c>
      <c r="F65">
        <v>0.08</v>
      </c>
      <c r="I65" t="str">
        <f t="shared" si="4"/>
        <v>N/A</v>
      </c>
      <c r="J65">
        <f t="shared" si="5"/>
        <v>9.0500000000000011E-2</v>
      </c>
      <c r="K65">
        <f t="shared" si="6"/>
        <v>0</v>
      </c>
      <c r="L65">
        <f t="shared" si="7"/>
        <v>0</v>
      </c>
      <c r="M65">
        <f t="shared" si="8"/>
        <v>0.08</v>
      </c>
      <c r="N65">
        <f t="shared" si="9"/>
        <v>0</v>
      </c>
    </row>
    <row r="66" spans="1:14" x14ac:dyDescent="0.3">
      <c r="A66" s="1">
        <v>5</v>
      </c>
      <c r="B66" t="s">
        <v>120</v>
      </c>
      <c r="C66" t="s">
        <v>2541</v>
      </c>
      <c r="I66" t="str">
        <f t="shared" si="4"/>
        <v>N/A</v>
      </c>
      <c r="J66">
        <f t="shared" si="5"/>
        <v>2.2000000000000002E-2</v>
      </c>
      <c r="K66">
        <f t="shared" si="6"/>
        <v>0</v>
      </c>
      <c r="L66">
        <f t="shared" si="7"/>
        <v>0</v>
      </c>
      <c r="M66">
        <f t="shared" si="8"/>
        <v>0</v>
      </c>
      <c r="N66">
        <f t="shared" si="9"/>
        <v>0</v>
      </c>
    </row>
    <row r="67" spans="1:14" x14ac:dyDescent="0.3">
      <c r="D67" t="s">
        <v>122</v>
      </c>
      <c r="E67" t="str">
        <f>C1</f>
        <v>Crane Co. (CR)</v>
      </c>
      <c r="I67" t="str">
        <f t="shared" si="4"/>
        <v>N/A</v>
      </c>
      <c r="J67">
        <f t="shared" si="5"/>
        <v>0</v>
      </c>
      <c r="K67" t="str">
        <f t="shared" si="6"/>
        <v>Comp Average</v>
      </c>
      <c r="L67" t="str">
        <f t="shared" si="7"/>
        <v>Crane Co. (CR)</v>
      </c>
      <c r="M67">
        <f t="shared" si="8"/>
        <v>0</v>
      </c>
      <c r="N67">
        <f t="shared" si="9"/>
        <v>0</v>
      </c>
    </row>
    <row r="68" spans="1:14" x14ac:dyDescent="0.3">
      <c r="A68" s="1">
        <v>0</v>
      </c>
      <c r="B68" t="s">
        <v>123</v>
      </c>
      <c r="C68" t="s">
        <v>7022</v>
      </c>
      <c r="D68">
        <f ca="1">AVERAGE(VALUE(INDIRECT("J"&amp;(MATCH(B68,B69:B500,0)+68))),VALUE(INDIRECT("J"&amp;(MATCH(B68,B69:B500,0)+79))),VALUE(INDIRECT("J"&amp;(MATCH(B68,B69:B500,0)+90))),VALUE(INDIRECT("J"&amp;(MATCH(B68,B69:B500,0)+101))))</f>
        <v>1175000000</v>
      </c>
      <c r="E68" t="str">
        <f t="shared" ref="E68:E76" ca="1" si="10">IF(AND(C68&lt;&gt;"",D68&lt;&gt;0),IF(VALUE(J68)&gt;VALUE(K68),"above average","below average"),"no data")</f>
        <v>above average</v>
      </c>
      <c r="I68" t="str">
        <f t="shared" ca="1" si="4"/>
        <v>N/A</v>
      </c>
      <c r="J68">
        <f t="shared" si="5"/>
        <v>4970000000</v>
      </c>
      <c r="K68">
        <f t="shared" ca="1" si="6"/>
        <v>1175000000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7023</v>
      </c>
      <c r="D70">
        <f ca="1">AVERAGE(VALUE(INDIRECT("J"&amp;(MATCH(B70,B71:B502,0)+70))),VALUE(INDIRECT("J"&amp;(MATCH(B70,B71:B502,0)+81))),VALUE(INDIRECT("J"&amp;(MATCH(B70,B71:B502,0)+92))),VALUE(INDIRECT("J"&amp;(MATCH(B70,B71:B502,0)+103))))</f>
        <v>30.697500000000005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37.91</v>
      </c>
      <c r="K70">
        <f t="shared" ca="1" si="6"/>
        <v>30.697500000000005</v>
      </c>
      <c r="L70" t="str">
        <f t="shared" ca="1" si="7"/>
        <v>above average</v>
      </c>
      <c r="M70" t="str">
        <f t="shared" ca="1" si="8"/>
        <v>trailing p/e</v>
      </c>
      <c r="N70" t="str">
        <f t="shared" ca="1" si="9"/>
        <v>trailing p/e</v>
      </c>
    </row>
    <row r="71" spans="1:14" x14ac:dyDescent="0.3">
      <c r="A71" s="1">
        <v>3</v>
      </c>
      <c r="B71" t="s">
        <v>128</v>
      </c>
      <c r="C71" t="s">
        <v>7024</v>
      </c>
      <c r="D71">
        <f ca="1">AVERAGE(VALUE(INDIRECT("J"&amp;(MATCH(B71,B72:B503,0)+71))),VALUE(INDIRECT("J"&amp;(MATCH(B71,B72:B503,0)+82))),VALUE(INDIRECT("J"&amp;(MATCH(B71,B72:B503,0)+93))),VALUE(INDIRECT("J"&amp;(MATCH(B71,B72:B503,0)+104))))</f>
        <v>16.625</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16.72</v>
      </c>
      <c r="K71">
        <f t="shared" ca="1" si="6"/>
        <v>16.625</v>
      </c>
      <c r="L71" t="str">
        <f t="shared" ca="1" si="7"/>
        <v>above average</v>
      </c>
      <c r="M71" t="str">
        <f t="shared" ca="1" si="8"/>
        <v>forward p/e</v>
      </c>
      <c r="N71" t="str">
        <f t="shared" ca="1" si="9"/>
        <v>trailing p/e, forward p/e</v>
      </c>
    </row>
    <row r="72" spans="1:14" x14ac:dyDescent="0.3">
      <c r="A72" s="1">
        <v>4</v>
      </c>
      <c r="B72" t="s">
        <v>130</v>
      </c>
      <c r="C72" t="s">
        <v>2040</v>
      </c>
      <c r="D72">
        <f ca="1">AVERAGE(VALUE(INDIRECT("J"&amp;(MATCH(B72,B73:B504,0)+72))),VALUE(INDIRECT("J"&amp;(MATCH(B72,B73:B504,0)+83))),VALUE(INDIRECT("J"&amp;(MATCH(B72,B73:B504,0)+94))),VALUE(INDIRECT("J"&amp;(MATCH(B72,B73:B504,0)+105))))</f>
        <v>1.9375</v>
      </c>
      <c r="E72" t="str">
        <f t="shared" ca="1" si="10"/>
        <v>above average</v>
      </c>
      <c r="F72" t="str">
        <f t="shared" ca="1" si="11"/>
        <v>peg ratio (5 yr expected)</v>
      </c>
      <c r="G72" t="str">
        <f t="shared" ca="1" si="12"/>
        <v>trailing p/e, forward p/e, peg ratio</v>
      </c>
      <c r="I72" t="str">
        <f t="shared" ca="1" si="4"/>
        <v>N/A</v>
      </c>
      <c r="J72" t="str">
        <f t="shared" si="5"/>
        <v>2.04</v>
      </c>
      <c r="K72">
        <f t="shared" ca="1" si="6"/>
        <v>1.9375</v>
      </c>
      <c r="L72" t="str">
        <f t="shared" ca="1" si="7"/>
        <v>above average</v>
      </c>
      <c r="M72" t="str">
        <f t="shared" ca="1" si="8"/>
        <v>peg ratio (5 yr expected)</v>
      </c>
      <c r="N72" t="str">
        <f t="shared" ca="1" si="9"/>
        <v>trailing p/e, forward p/e, peg ratio</v>
      </c>
    </row>
    <row r="73" spans="1:14" x14ac:dyDescent="0.3">
      <c r="A73" s="1">
        <v>5</v>
      </c>
      <c r="B73" t="s">
        <v>132</v>
      </c>
      <c r="C73" t="s">
        <v>3084</v>
      </c>
      <c r="D73">
        <f ca="1">AVERAGE(VALUE(INDIRECT("J"&amp;(MATCH(B73,B74:B505,0)+73))),VALUE(INDIRECT("J"&amp;(MATCH(B73,B74:B505,0)+84))),VALUE(INDIRECT("J"&amp;(MATCH(B73,B74:B505,0)+95))),VALUE(INDIRECT("J"&amp;(MATCH(B73,B74:B505,0)+106))))</f>
        <v>1.7725000000000002</v>
      </c>
      <c r="E73" t="str">
        <f t="shared" ca="1" si="10"/>
        <v>above average</v>
      </c>
      <c r="F73" t="str">
        <f t="shared" ca="1" si="11"/>
        <v>price/sales (ttm)</v>
      </c>
      <c r="G73" t="str">
        <f t="shared" ca="1" si="12"/>
        <v>trailing p/e, forward p/e, peg ratio, price/sales</v>
      </c>
      <c r="I73" t="str">
        <f t="shared" ca="1" si="4"/>
        <v>N/A</v>
      </c>
      <c r="J73" t="str">
        <f t="shared" si="5"/>
        <v>1.80</v>
      </c>
      <c r="K73">
        <f t="shared" ca="1" si="6"/>
        <v>1.7725000000000002</v>
      </c>
      <c r="L73" t="str">
        <f t="shared" ca="1" si="7"/>
        <v>above average</v>
      </c>
      <c r="M73" t="str">
        <f t="shared" ca="1" si="8"/>
        <v>price/sales (ttm)</v>
      </c>
      <c r="N73" t="str">
        <f t="shared" ca="1" si="9"/>
        <v>trailing p/e, forward p/e, peg ratio, price/sales</v>
      </c>
    </row>
    <row r="74" spans="1:14" x14ac:dyDescent="0.3">
      <c r="A74" s="1">
        <v>6</v>
      </c>
      <c r="B74" t="s">
        <v>134</v>
      </c>
      <c r="C74" t="s">
        <v>7025</v>
      </c>
      <c r="D74">
        <f ca="1">AVERAGE(VALUE(INDIRECT("J"&amp;(MATCH(B74,B75:B506,0)+74))),VALUE(INDIRECT("J"&amp;(MATCH(B74,B75:B506,0)+85))),VALUE(INDIRECT("J"&amp;(MATCH(B74,B75:B506,0)+96))),VALUE(INDIRECT("J"&amp;(MATCH(B74,B75:B506,0)+107))))</f>
        <v>2.8275000000000001</v>
      </c>
      <c r="E74" t="str">
        <f t="shared" ca="1" si="10"/>
        <v>above average</v>
      </c>
      <c r="F74" t="str">
        <f t="shared" ca="1" si="11"/>
        <v>price/book (mrq)</v>
      </c>
      <c r="G74" t="str">
        <f t="shared" ca="1" si="12"/>
        <v>trailing p/e, forward p/e, peg ratio, price/sales, price/book</v>
      </c>
      <c r="I74" t="str">
        <f t="shared" ca="1" si="4"/>
        <v>N/A</v>
      </c>
      <c r="J74" t="str">
        <f t="shared" si="5"/>
        <v>4.07</v>
      </c>
      <c r="K74">
        <f t="shared" ca="1" si="6"/>
        <v>2.8275000000000001</v>
      </c>
      <c r="L74" t="str">
        <f t="shared" ca="1" si="7"/>
        <v>above average</v>
      </c>
      <c r="M74" t="str">
        <f t="shared" ca="1" si="8"/>
        <v>price/book (mrq)</v>
      </c>
      <c r="N74" t="str">
        <f t="shared" ca="1" si="9"/>
        <v>trailing p/e, forward p/e, peg ratio,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 peg ratio, price/sales, price/book</v>
      </c>
      <c r="I75" t="str">
        <f t="shared" ca="1" si="4"/>
        <v>N/A</v>
      </c>
      <c r="J75">
        <f t="shared" si="5"/>
        <v>0</v>
      </c>
      <c r="K75">
        <f t="shared" ca="1" si="6"/>
        <v>0</v>
      </c>
      <c r="L75" t="str">
        <f t="shared" ca="1" si="7"/>
        <v>no data</v>
      </c>
      <c r="M75" t="str">
        <f t="shared" ca="1" si="8"/>
        <v/>
      </c>
      <c r="N75" t="str">
        <f t="shared" ca="1" si="9"/>
        <v>trailing p/e, forward p/e, peg ratio,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 peg ratio, price/sales, price/book</v>
      </c>
      <c r="I76" t="str">
        <f t="shared" ca="1" si="4"/>
        <v>N/A</v>
      </c>
      <c r="J76">
        <f t="shared" si="5"/>
        <v>0</v>
      </c>
      <c r="K76">
        <f t="shared" ca="1" si="6"/>
        <v>0</v>
      </c>
      <c r="L76" t="str">
        <f t="shared" ca="1" si="7"/>
        <v>no data</v>
      </c>
      <c r="M76" t="str">
        <f t="shared" ca="1" si="8"/>
        <v/>
      </c>
      <c r="N76" t="str">
        <f t="shared" ca="1" si="9"/>
        <v>trailing p/e,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f t="shared" si="5"/>
        <v>0</v>
      </c>
      <c r="K77">
        <f t="shared" si="6"/>
        <v>0</v>
      </c>
      <c r="L77">
        <f t="shared" si="7"/>
        <v>0</v>
      </c>
      <c r="M77" t="str">
        <f t="shared" ca="1" si="8"/>
        <v>price/book</v>
      </c>
      <c r="N77" t="str">
        <f t="shared" ca="1" si="9"/>
        <v>trailing p/e, forward p/e, peg ratio, price/sales, and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Crane Co. may be overvalued. The company has a higher trailing p/e, forward p/e, peg ratio, price/sales, and price/book than the comparable average</v>
      </c>
      <c r="I78" t="str">
        <f t="shared" ca="1" si="4"/>
        <v>N/A</v>
      </c>
      <c r="J78" t="str">
        <f t="shared" si="5"/>
        <v>Dec 31, 2016</v>
      </c>
      <c r="K78" t="str">
        <f t="shared" ca="1" si="6"/>
        <v>There are some indications that Crane Co. may be overvalued. The company has a higher trailing p/e, forward p/e, peg ratio, price/sales, and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474</v>
      </c>
      <c r="F81" t="str">
        <f t="shared" ref="F81:F87" ca="1" si="13">IF(E70="below average",LOWER(TRIM(IF(ISNUMBER(VALUE(RIGHT(B70,1))),REPLACE(B70,LEN(B70),1,""),B70))),"")</f>
        <v/>
      </c>
      <c r="G81" t="str">
        <f ca="1">IFERROR(LEFT(F81,FIND("(",F81) - 2),F81)</f>
        <v/>
      </c>
      <c r="I81" t="str">
        <f t="shared" ca="1" si="4"/>
        <v>N/A</v>
      </c>
      <c r="J81">
        <f t="shared" si="5"/>
        <v>4.7400000000000005E-2</v>
      </c>
      <c r="K81">
        <f t="shared" si="6"/>
        <v>0</v>
      </c>
      <c r="L81">
        <f t="shared" si="7"/>
        <v>0</v>
      </c>
      <c r="M81" t="str">
        <f t="shared" ca="1" si="8"/>
        <v/>
      </c>
      <c r="N81" t="str">
        <f t="shared" ca="1" si="9"/>
        <v/>
      </c>
    </row>
    <row r="82" spans="1:14" x14ac:dyDescent="0.3">
      <c r="A82" s="1">
        <v>1</v>
      </c>
      <c r="B82" t="s">
        <v>144</v>
      </c>
      <c r="C82" t="s">
        <v>7026</v>
      </c>
      <c r="F82" t="str">
        <f t="shared" ca="1" si="13"/>
        <v/>
      </c>
      <c r="G82" t="str">
        <f t="shared" ref="G82:G87" ca="1" si="14">IF(F82&lt;&gt;"", G81 &amp; ", " &amp; IFERROR(LEFT(F82,FIND("(",F82) - 2),F82),G81)</f>
        <v/>
      </c>
      <c r="I82" t="str">
        <f t="shared" ca="1" si="4"/>
        <v>N/A</v>
      </c>
      <c r="J82">
        <f t="shared" si="5"/>
        <v>0.1464</v>
      </c>
      <c r="K82">
        <f t="shared" si="6"/>
        <v>0</v>
      </c>
      <c r="L82">
        <f t="shared" si="7"/>
        <v>0</v>
      </c>
      <c r="M82" t="str">
        <f t="shared" ca="1" si="8"/>
        <v/>
      </c>
      <c r="N82" t="str">
        <f t="shared" ca="1" si="9"/>
        <v/>
      </c>
    </row>
    <row r="83" spans="1:14" x14ac:dyDescent="0.3">
      <c r="F83" t="str">
        <f t="shared" ca="1" si="13"/>
        <v/>
      </c>
      <c r="G83" t="str">
        <f t="shared" ca="1" si="14"/>
        <v/>
      </c>
      <c r="I83" t="str">
        <f t="shared" ca="1" si="4"/>
        <v>N/A</v>
      </c>
      <c r="J83">
        <f t="shared" si="5"/>
        <v>0</v>
      </c>
      <c r="K83">
        <f t="shared" si="6"/>
        <v>0</v>
      </c>
      <c r="L83">
        <f t="shared" si="7"/>
        <v>0</v>
      </c>
      <c r="M83" t="str">
        <f t="shared" ca="1" si="8"/>
        <v/>
      </c>
      <c r="N83" t="str">
        <f t="shared" ca="1" si="9"/>
        <v/>
      </c>
    </row>
    <row r="84" spans="1:14" x14ac:dyDescent="0.3">
      <c r="A84" s="1">
        <v>0</v>
      </c>
      <c r="B84" t="s">
        <v>146</v>
      </c>
      <c r="C84" t="s">
        <v>7027</v>
      </c>
      <c r="F84" t="str">
        <f t="shared" ca="1" si="13"/>
        <v/>
      </c>
      <c r="G84" t="str">
        <f t="shared" ca="1" si="14"/>
        <v/>
      </c>
      <c r="I84" t="str">
        <f t="shared" ca="1" si="4"/>
        <v>N/A</v>
      </c>
      <c r="J84">
        <f t="shared" si="5"/>
        <v>7.3800000000000004E-2</v>
      </c>
      <c r="K84">
        <f t="shared" si="6"/>
        <v>0</v>
      </c>
      <c r="L84">
        <f t="shared" si="7"/>
        <v>0</v>
      </c>
      <c r="M84" t="str">
        <f t="shared" ca="1" si="8"/>
        <v/>
      </c>
      <c r="N84" t="str">
        <f t="shared" ca="1" si="9"/>
        <v/>
      </c>
    </row>
    <row r="85" spans="1:14" x14ac:dyDescent="0.3">
      <c r="A85" s="1">
        <v>1</v>
      </c>
      <c r="B85" t="s">
        <v>148</v>
      </c>
      <c r="C85" t="s">
        <v>4191</v>
      </c>
      <c r="F85" t="str">
        <f t="shared" ca="1" si="13"/>
        <v/>
      </c>
      <c r="G85" t="str">
        <f t="shared" ca="1" si="14"/>
        <v/>
      </c>
      <c r="I85" t="str">
        <f t="shared" ca="1" si="4"/>
        <v>N/A</v>
      </c>
      <c r="J85">
        <f t="shared" si="5"/>
        <v>0.10740000000000001</v>
      </c>
      <c r="K85">
        <f t="shared" si="6"/>
        <v>0</v>
      </c>
      <c r="L85">
        <f t="shared" si="7"/>
        <v>0</v>
      </c>
      <c r="M85" t="str">
        <f t="shared" ca="1" si="8"/>
        <v/>
      </c>
      <c r="N85" t="str">
        <f t="shared" ca="1" si="9"/>
        <v/>
      </c>
    </row>
    <row r="86" spans="1:14" x14ac:dyDescent="0.3">
      <c r="F86" t="str">
        <f t="shared" ca="1" si="13"/>
        <v/>
      </c>
      <c r="G86" t="str">
        <f t="shared" ca="1" si="14"/>
        <v/>
      </c>
      <c r="I86" t="str">
        <f t="shared" ca="1" si="4"/>
        <v>N/A</v>
      </c>
      <c r="J86">
        <f t="shared" si="5"/>
        <v>0</v>
      </c>
      <c r="K86">
        <f t="shared" si="6"/>
        <v>0</v>
      </c>
      <c r="L86">
        <f t="shared" si="7"/>
        <v>0</v>
      </c>
      <c r="M86" t="str">
        <f t="shared" ca="1" si="8"/>
        <v/>
      </c>
      <c r="N86" t="str">
        <f t="shared" ca="1" si="9"/>
        <v/>
      </c>
    </row>
    <row r="87" spans="1:14" x14ac:dyDescent="0.3">
      <c r="A87" s="1">
        <v>0</v>
      </c>
      <c r="B87" t="s">
        <v>150</v>
      </c>
      <c r="C87" t="s">
        <v>7028</v>
      </c>
      <c r="F87" t="str">
        <f t="shared" ca="1" si="13"/>
        <v/>
      </c>
      <c r="G87" t="str">
        <f t="shared" ca="1" si="14"/>
        <v/>
      </c>
      <c r="I87" t="str">
        <f t="shared" ca="1" si="4"/>
        <v>N/A</v>
      </c>
      <c r="J87">
        <f t="shared" si="5"/>
        <v>2760000000</v>
      </c>
      <c r="K87">
        <f t="shared" si="6"/>
        <v>0</v>
      </c>
      <c r="L87">
        <f t="shared" si="7"/>
        <v>0</v>
      </c>
      <c r="M87" t="str">
        <f t="shared" ca="1" si="8"/>
        <v/>
      </c>
      <c r="N87" t="str">
        <f t="shared" ca="1" si="9"/>
        <v/>
      </c>
    </row>
    <row r="88" spans="1:14" x14ac:dyDescent="0.3">
      <c r="A88" s="1">
        <v>1</v>
      </c>
      <c r="B88" t="s">
        <v>152</v>
      </c>
      <c r="C88" t="s">
        <v>7029</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46.98</v>
      </c>
      <c r="K88">
        <f t="shared" si="6"/>
        <v>0</v>
      </c>
      <c r="L88">
        <f t="shared" si="7"/>
        <v>0</v>
      </c>
      <c r="M88" t="str">
        <f t="shared" ca="1" si="8"/>
        <v/>
      </c>
      <c r="N88" t="str">
        <f t="shared" ca="1" si="9"/>
        <v/>
      </c>
    </row>
    <row r="89" spans="1:14" x14ac:dyDescent="0.3">
      <c r="A89" s="1">
        <v>2</v>
      </c>
      <c r="B89" t="s">
        <v>154</v>
      </c>
      <c r="C89" t="s">
        <v>7030</v>
      </c>
      <c r="D89" t="str">
        <f ca="1">IF(COUNTIF(E70:E76,"=below average")&gt;0,"There are some indications that "&amp;D1&amp;" may be undervalued. The company has a lower " &amp; G88 &amp; " than the comparable average", "Inconclusive")</f>
        <v>Inconclusive</v>
      </c>
      <c r="I89" t="str">
        <f t="shared" ca="1" si="4"/>
        <v>N/A</v>
      </c>
      <c r="J89">
        <f t="shared" si="5"/>
        <v>0.02</v>
      </c>
      <c r="K89" t="str">
        <f t="shared" ca="1" si="6"/>
        <v>Inconclusive</v>
      </c>
      <c r="L89">
        <f t="shared" si="7"/>
        <v>0</v>
      </c>
      <c r="M89">
        <f t="shared" si="8"/>
        <v>0</v>
      </c>
      <c r="N89">
        <f t="shared" si="9"/>
        <v>0</v>
      </c>
    </row>
    <row r="90" spans="1:14" x14ac:dyDescent="0.3">
      <c r="A90" s="1">
        <v>3</v>
      </c>
      <c r="B90" t="s">
        <v>156</v>
      </c>
      <c r="C90" t="s">
        <v>7031</v>
      </c>
      <c r="I90" t="str">
        <f t="shared" si="4"/>
        <v>N/A</v>
      </c>
      <c r="J90">
        <f t="shared" si="5"/>
        <v>989700000</v>
      </c>
      <c r="K90">
        <f t="shared" si="6"/>
        <v>0</v>
      </c>
      <c r="L90">
        <f t="shared" si="7"/>
        <v>0</v>
      </c>
      <c r="M90">
        <f t="shared" si="8"/>
        <v>0</v>
      </c>
      <c r="N90">
        <f t="shared" si="9"/>
        <v>0</v>
      </c>
    </row>
    <row r="91" spans="1:14" x14ac:dyDescent="0.3">
      <c r="A91" s="1">
        <v>4</v>
      </c>
      <c r="B91" t="s">
        <v>158</v>
      </c>
      <c r="C91" t="s">
        <v>7032</v>
      </c>
      <c r="I91" t="str">
        <f t="shared" si="4"/>
        <v>N/A</v>
      </c>
      <c r="J91">
        <f t="shared" si="5"/>
        <v>472500000</v>
      </c>
      <c r="K91">
        <f t="shared" si="6"/>
        <v>0</v>
      </c>
      <c r="L91">
        <f t="shared" si="7"/>
        <v>0</v>
      </c>
      <c r="M91">
        <f t="shared" si="8"/>
        <v>0</v>
      </c>
      <c r="N91">
        <f t="shared" si="9"/>
        <v>0</v>
      </c>
    </row>
    <row r="92" spans="1:14" x14ac:dyDescent="0.3">
      <c r="A92" s="1">
        <v>5</v>
      </c>
      <c r="B92" t="s">
        <v>160</v>
      </c>
      <c r="C92" t="s">
        <v>7033</v>
      </c>
      <c r="I92" t="str">
        <f t="shared" si="4"/>
        <v>N/A</v>
      </c>
      <c r="J92">
        <f t="shared" si="5"/>
        <v>130900000</v>
      </c>
      <c r="K92">
        <f t="shared" si="6"/>
        <v>0</v>
      </c>
      <c r="L92">
        <f t="shared" si="7"/>
        <v>0</v>
      </c>
      <c r="M92">
        <f t="shared" si="8"/>
        <v>0</v>
      </c>
      <c r="N92">
        <f t="shared" si="9"/>
        <v>0</v>
      </c>
    </row>
    <row r="93" spans="1:14" x14ac:dyDescent="0.3">
      <c r="A93" s="1">
        <v>6</v>
      </c>
      <c r="B93" t="s">
        <v>162</v>
      </c>
      <c r="C93" t="s">
        <v>6456</v>
      </c>
      <c r="I93" t="str">
        <f t="shared" si="4"/>
        <v>N/A</v>
      </c>
      <c r="J93" t="str">
        <f t="shared" si="5"/>
        <v>2.2</v>
      </c>
      <c r="K93">
        <f t="shared" si="6"/>
        <v>0</v>
      </c>
      <c r="L93">
        <f t="shared" si="7"/>
        <v>0</v>
      </c>
      <c r="M93">
        <f t="shared" si="8"/>
        <v>0</v>
      </c>
      <c r="N93">
        <f t="shared" si="9"/>
        <v>0</v>
      </c>
    </row>
    <row r="94" spans="1:14" x14ac:dyDescent="0.3">
      <c r="A94" s="1">
        <v>7</v>
      </c>
      <c r="B94" t="s">
        <v>163</v>
      </c>
      <c r="C94" t="s">
        <v>7034</v>
      </c>
      <c r="I94" t="str">
        <f t="shared" si="4"/>
        <v>N/A</v>
      </c>
      <c r="J94">
        <f t="shared" si="5"/>
        <v>0.14699999999999999</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7035</v>
      </c>
      <c r="I96" t="str">
        <f t="shared" si="4"/>
        <v>N/A</v>
      </c>
      <c r="J96">
        <f t="shared" si="5"/>
        <v>504800000</v>
      </c>
      <c r="K96">
        <f t="shared" si="6"/>
        <v>0</v>
      </c>
      <c r="L96">
        <f t="shared" si="7"/>
        <v>0</v>
      </c>
      <c r="M96">
        <f t="shared" si="8"/>
        <v>0</v>
      </c>
      <c r="N96">
        <f t="shared" si="9"/>
        <v>0</v>
      </c>
    </row>
    <row r="97" spans="1:14" x14ac:dyDescent="0.3">
      <c r="A97" s="1">
        <v>1</v>
      </c>
      <c r="B97" t="s">
        <v>167</v>
      </c>
      <c r="C97" t="s">
        <v>7036</v>
      </c>
      <c r="I97" t="str">
        <f t="shared" si="4"/>
        <v>N/A</v>
      </c>
      <c r="J97" t="str">
        <f t="shared" si="5"/>
        <v>8.48</v>
      </c>
      <c r="K97">
        <f t="shared" si="6"/>
        <v>0</v>
      </c>
      <c r="L97">
        <f t="shared" si="7"/>
        <v>0</v>
      </c>
      <c r="M97">
        <f t="shared" si="8"/>
        <v>0</v>
      </c>
      <c r="N97">
        <f t="shared" si="9"/>
        <v>0</v>
      </c>
    </row>
    <row r="98" spans="1:14" x14ac:dyDescent="0.3">
      <c r="A98" s="1">
        <v>2</v>
      </c>
      <c r="B98" t="s">
        <v>169</v>
      </c>
      <c r="C98" t="s">
        <v>7037</v>
      </c>
      <c r="I98" t="str">
        <f t="shared" si="4"/>
        <v>N/A</v>
      </c>
      <c r="J98">
        <f t="shared" si="5"/>
        <v>745500000</v>
      </c>
      <c r="K98">
        <f t="shared" si="6"/>
        <v>0</v>
      </c>
      <c r="L98">
        <f t="shared" si="7"/>
        <v>0</v>
      </c>
      <c r="M98">
        <f t="shared" si="8"/>
        <v>0</v>
      </c>
      <c r="N98">
        <f t="shared" si="9"/>
        <v>0</v>
      </c>
    </row>
    <row r="99" spans="1:14" x14ac:dyDescent="0.3">
      <c r="A99" s="1">
        <v>3</v>
      </c>
      <c r="B99" t="s">
        <v>171</v>
      </c>
      <c r="C99" t="s">
        <v>7038</v>
      </c>
      <c r="I99" t="str">
        <f t="shared" si="4"/>
        <v>N/A</v>
      </c>
      <c r="J99" t="str">
        <f t="shared" si="5"/>
        <v>60.50</v>
      </c>
      <c r="K99">
        <f t="shared" si="6"/>
        <v>0</v>
      </c>
      <c r="L99">
        <f t="shared" si="7"/>
        <v>0</v>
      </c>
      <c r="M99">
        <f t="shared" si="8"/>
        <v>0</v>
      </c>
      <c r="N99">
        <f t="shared" si="9"/>
        <v>0</v>
      </c>
    </row>
    <row r="100" spans="1:14" x14ac:dyDescent="0.3">
      <c r="A100" s="1">
        <v>4</v>
      </c>
      <c r="B100" t="s">
        <v>173</v>
      </c>
      <c r="C100" t="s">
        <v>4801</v>
      </c>
      <c r="I100" t="str">
        <f t="shared" si="4"/>
        <v>N/A</v>
      </c>
      <c r="J100" t="str">
        <f t="shared" si="5"/>
        <v>2.72</v>
      </c>
      <c r="K100">
        <f t="shared" si="6"/>
        <v>0</v>
      </c>
      <c r="L100">
        <f t="shared" si="7"/>
        <v>0</v>
      </c>
      <c r="M100">
        <f t="shared" si="8"/>
        <v>0</v>
      </c>
      <c r="N100">
        <f t="shared" si="9"/>
        <v>0</v>
      </c>
    </row>
    <row r="101" spans="1:14" x14ac:dyDescent="0.3">
      <c r="A101" s="1">
        <v>5</v>
      </c>
      <c r="B101" t="s">
        <v>175</v>
      </c>
      <c r="C101" t="s">
        <v>7039</v>
      </c>
      <c r="I101" t="str">
        <f t="shared" si="4"/>
        <v>N/A</v>
      </c>
      <c r="J101" t="str">
        <f t="shared" si="5"/>
        <v>20.52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7040</v>
      </c>
      <c r="I103" t="str">
        <f t="shared" si="4"/>
        <v>N/A</v>
      </c>
      <c r="J103">
        <f t="shared" si="5"/>
        <v>339600000</v>
      </c>
      <c r="K103">
        <f t="shared" si="6"/>
        <v>0</v>
      </c>
      <c r="L103">
        <f t="shared" si="7"/>
        <v>0</v>
      </c>
      <c r="M103">
        <f t="shared" si="8"/>
        <v>0</v>
      </c>
      <c r="N103">
        <f t="shared" si="9"/>
        <v>0</v>
      </c>
    </row>
    <row r="104" spans="1:14" x14ac:dyDescent="0.3">
      <c r="A104" s="1">
        <v>1</v>
      </c>
      <c r="B104" t="s">
        <v>179</v>
      </c>
      <c r="C104" t="s">
        <v>7041</v>
      </c>
      <c r="I104" t="str">
        <f t="shared" si="4"/>
        <v>N/A</v>
      </c>
      <c r="J104">
        <f t="shared" si="5"/>
        <v>342880000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6997</v>
      </c>
      <c r="I106" t="str">
        <f t="shared" si="4"/>
        <v>N/A</v>
      </c>
      <c r="J106" t="str">
        <f t="shared" si="5"/>
        <v>1.05</v>
      </c>
      <c r="K106">
        <f t="shared" si="6"/>
        <v>0</v>
      </c>
      <c r="L106">
        <f t="shared" si="7"/>
        <v>0</v>
      </c>
      <c r="M106">
        <f t="shared" si="8"/>
        <v>0</v>
      </c>
      <c r="N106">
        <f t="shared" si="9"/>
        <v>0</v>
      </c>
    </row>
    <row r="107" spans="1:14" x14ac:dyDescent="0.3">
      <c r="A107" s="1">
        <v>1</v>
      </c>
      <c r="B107" t="s">
        <v>181</v>
      </c>
      <c r="C107" t="s">
        <v>7042</v>
      </c>
      <c r="I107" t="str">
        <f t="shared" si="4"/>
        <v>N/A</v>
      </c>
      <c r="J107">
        <f t="shared" si="5"/>
        <v>0.42240000000000005</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7043</v>
      </c>
      <c r="I109" t="str">
        <f t="shared" si="4"/>
        <v>N/A</v>
      </c>
      <c r="J109" t="str">
        <f t="shared" si="5"/>
        <v>84.000</v>
      </c>
      <c r="K109">
        <f t="shared" si="6"/>
        <v>0</v>
      </c>
      <c r="L109">
        <f t="shared" si="7"/>
        <v>0</v>
      </c>
      <c r="M109">
        <f t="shared" si="8"/>
        <v>0</v>
      </c>
      <c r="N109">
        <f t="shared" si="9"/>
        <v>0</v>
      </c>
    </row>
    <row r="110" spans="1:14" x14ac:dyDescent="0.3">
      <c r="A110" s="1">
        <v>4</v>
      </c>
      <c r="B110" t="s">
        <v>187</v>
      </c>
      <c r="C110" t="s">
        <v>7044</v>
      </c>
      <c r="I110" t="str">
        <f t="shared" si="4"/>
        <v>N/A</v>
      </c>
      <c r="J110" t="str">
        <f t="shared" si="5"/>
        <v>57.800</v>
      </c>
      <c r="K110">
        <f t="shared" si="6"/>
        <v>0</v>
      </c>
      <c r="L110">
        <f t="shared" si="7"/>
        <v>0</v>
      </c>
      <c r="M110">
        <f t="shared" si="8"/>
        <v>0</v>
      </c>
      <c r="N110">
        <f t="shared" si="9"/>
        <v>0</v>
      </c>
    </row>
    <row r="111" spans="1:14" x14ac:dyDescent="0.3">
      <c r="A111" s="1">
        <v>5</v>
      </c>
      <c r="B111" t="s">
        <v>189</v>
      </c>
      <c r="C111" t="s">
        <v>7045</v>
      </c>
      <c r="I111" t="str">
        <f t="shared" si="4"/>
        <v>N/A</v>
      </c>
      <c r="J111" t="str">
        <f t="shared" si="5"/>
        <v>80.176</v>
      </c>
      <c r="K111">
        <f t="shared" si="6"/>
        <v>0</v>
      </c>
      <c r="L111">
        <f t="shared" si="7"/>
        <v>0</v>
      </c>
      <c r="M111">
        <f t="shared" si="8"/>
        <v>0</v>
      </c>
      <c r="N111">
        <f t="shared" si="9"/>
        <v>0</v>
      </c>
    </row>
    <row r="112" spans="1:14" x14ac:dyDescent="0.3">
      <c r="A112" s="1">
        <v>6</v>
      </c>
      <c r="B112" t="s">
        <v>191</v>
      </c>
      <c r="C112" t="s">
        <v>7046</v>
      </c>
      <c r="I112" t="str">
        <f t="shared" si="4"/>
        <v>N/A</v>
      </c>
      <c r="J112" t="str">
        <f t="shared" si="5"/>
        <v>76.377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7047</v>
      </c>
      <c r="I114" t="str">
        <f t="shared" si="4"/>
        <v>N/A</v>
      </c>
      <c r="J114" t="str">
        <f t="shared" si="5"/>
        <v>268.55k</v>
      </c>
      <c r="K114">
        <f t="shared" si="6"/>
        <v>0</v>
      </c>
      <c r="L114">
        <f t="shared" si="7"/>
        <v>0</v>
      </c>
      <c r="M114">
        <f t="shared" si="8"/>
        <v>0</v>
      </c>
      <c r="N114">
        <f t="shared" si="9"/>
        <v>0</v>
      </c>
    </row>
    <row r="115" spans="1:14" x14ac:dyDescent="0.3">
      <c r="A115" s="1">
        <v>1</v>
      </c>
      <c r="B115" t="s">
        <v>195</v>
      </c>
      <c r="C115" t="s">
        <v>7048</v>
      </c>
      <c r="I115" t="str">
        <f t="shared" si="4"/>
        <v>N/A</v>
      </c>
      <c r="J115" t="str">
        <f t="shared" si="5"/>
        <v>343.3k</v>
      </c>
      <c r="K115">
        <f t="shared" si="6"/>
        <v>0</v>
      </c>
      <c r="L115">
        <f t="shared" si="7"/>
        <v>0</v>
      </c>
      <c r="M115">
        <f t="shared" si="8"/>
        <v>0</v>
      </c>
      <c r="N115">
        <f t="shared" si="9"/>
        <v>0</v>
      </c>
    </row>
    <row r="116" spans="1:14" x14ac:dyDescent="0.3">
      <c r="A116" s="1">
        <v>2</v>
      </c>
      <c r="B116" t="s">
        <v>197</v>
      </c>
      <c r="C116" t="s">
        <v>7049</v>
      </c>
      <c r="I116" t="str">
        <f t="shared" si="4"/>
        <v>N/A</v>
      </c>
      <c r="J116">
        <f t="shared" si="5"/>
        <v>59510000</v>
      </c>
      <c r="K116">
        <f t="shared" si="6"/>
        <v>0</v>
      </c>
      <c r="L116">
        <f t="shared" si="7"/>
        <v>0</v>
      </c>
      <c r="M116">
        <f t="shared" si="8"/>
        <v>0</v>
      </c>
      <c r="N116">
        <f t="shared" si="9"/>
        <v>0</v>
      </c>
    </row>
    <row r="117" spans="1:14" x14ac:dyDescent="0.3">
      <c r="A117" s="1">
        <v>3</v>
      </c>
      <c r="B117" t="s">
        <v>199</v>
      </c>
      <c r="C117" t="s">
        <v>7050</v>
      </c>
      <c r="I117" t="str">
        <f t="shared" si="4"/>
        <v>N/A</v>
      </c>
      <c r="J117">
        <f t="shared" si="5"/>
        <v>50710000</v>
      </c>
      <c r="K117">
        <f t="shared" si="6"/>
        <v>0</v>
      </c>
      <c r="L117">
        <f t="shared" si="7"/>
        <v>0</v>
      </c>
      <c r="M117">
        <f t="shared" si="8"/>
        <v>0</v>
      </c>
      <c r="N117">
        <f t="shared" si="9"/>
        <v>0</v>
      </c>
    </row>
    <row r="118" spans="1:14" x14ac:dyDescent="0.3">
      <c r="A118" s="1">
        <v>4</v>
      </c>
      <c r="B118" t="s">
        <v>201</v>
      </c>
      <c r="C118" t="s">
        <v>7051</v>
      </c>
      <c r="I118" t="str">
        <f t="shared" si="4"/>
        <v>N/A</v>
      </c>
      <c r="J118">
        <f t="shared" si="5"/>
        <v>0.21929999999999999</v>
      </c>
      <c r="K118">
        <f t="shared" si="6"/>
        <v>0</v>
      </c>
      <c r="L118">
        <f t="shared" si="7"/>
        <v>0</v>
      </c>
      <c r="M118">
        <f t="shared" si="8"/>
        <v>0</v>
      </c>
      <c r="N118">
        <f t="shared" si="9"/>
        <v>0</v>
      </c>
    </row>
    <row r="119" spans="1:14" x14ac:dyDescent="0.3">
      <c r="A119" s="1">
        <v>5</v>
      </c>
      <c r="B119" t="s">
        <v>203</v>
      </c>
      <c r="C119" t="s">
        <v>7052</v>
      </c>
      <c r="I119" t="str">
        <f t="shared" si="4"/>
        <v>N/A</v>
      </c>
      <c r="J119">
        <f t="shared" si="5"/>
        <v>0.65099999999999991</v>
      </c>
      <c r="K119">
        <f t="shared" si="6"/>
        <v>0</v>
      </c>
      <c r="L119">
        <f t="shared" si="7"/>
        <v>0</v>
      </c>
      <c r="M119">
        <f t="shared" si="8"/>
        <v>0</v>
      </c>
      <c r="N119">
        <f t="shared" si="9"/>
        <v>0</v>
      </c>
    </row>
    <row r="120" spans="1:14" x14ac:dyDescent="0.3">
      <c r="A120" s="1">
        <v>6</v>
      </c>
      <c r="B120" t="s">
        <v>205</v>
      </c>
      <c r="C120" t="s">
        <v>7053</v>
      </c>
      <c r="I120" t="str">
        <f t="shared" si="4"/>
        <v>N/A</v>
      </c>
      <c r="J120" t="str">
        <f t="shared" si="5"/>
        <v>247.79k</v>
      </c>
      <c r="K120">
        <f t="shared" si="6"/>
        <v>0</v>
      </c>
      <c r="L120">
        <f t="shared" si="7"/>
        <v>0</v>
      </c>
      <c r="M120">
        <f t="shared" si="8"/>
        <v>0</v>
      </c>
      <c r="N120">
        <f t="shared" si="9"/>
        <v>0</v>
      </c>
    </row>
    <row r="121" spans="1:14" x14ac:dyDescent="0.3">
      <c r="A121" s="1">
        <v>7</v>
      </c>
      <c r="B121" t="s">
        <v>207</v>
      </c>
      <c r="C121" t="s">
        <v>385</v>
      </c>
      <c r="I121" t="str">
        <f t="shared" si="4"/>
        <v>N/A</v>
      </c>
      <c r="J121" t="str">
        <f t="shared" si="5"/>
        <v>1.23</v>
      </c>
      <c r="K121">
        <f t="shared" si="6"/>
        <v>0</v>
      </c>
      <c r="L121">
        <f t="shared" si="7"/>
        <v>0</v>
      </c>
      <c r="M121">
        <f t="shared" si="8"/>
        <v>0</v>
      </c>
      <c r="N121">
        <f t="shared" si="9"/>
        <v>0</v>
      </c>
    </row>
    <row r="122" spans="1:14" x14ac:dyDescent="0.3">
      <c r="A122" s="1">
        <v>8</v>
      </c>
      <c r="B122" t="s">
        <v>209</v>
      </c>
      <c r="C122" t="s">
        <v>3682</v>
      </c>
      <c r="I122" t="str">
        <f t="shared" si="4"/>
        <v>N/A</v>
      </c>
      <c r="J122">
        <f t="shared" si="5"/>
        <v>4.8999999999999998E-3</v>
      </c>
      <c r="K122">
        <f t="shared" si="6"/>
        <v>0</v>
      </c>
      <c r="L122">
        <f t="shared" si="7"/>
        <v>0</v>
      </c>
      <c r="M122">
        <f t="shared" si="8"/>
        <v>0</v>
      </c>
      <c r="N122">
        <f t="shared" si="9"/>
        <v>0</v>
      </c>
    </row>
    <row r="123" spans="1:14" x14ac:dyDescent="0.3">
      <c r="A123" s="1">
        <v>9</v>
      </c>
      <c r="B123" t="s">
        <v>211</v>
      </c>
      <c r="C123" t="s">
        <v>7054</v>
      </c>
      <c r="I123" t="str">
        <f t="shared" si="4"/>
        <v>N/A</v>
      </c>
      <c r="J123" t="str">
        <f t="shared" si="5"/>
        <v>302.37k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3618</v>
      </c>
      <c r="I125" t="str">
        <f t="shared" si="15"/>
        <v>N/A</v>
      </c>
      <c r="J125" t="str">
        <f t="shared" si="16"/>
        <v>1.32</v>
      </c>
      <c r="K125">
        <f t="shared" si="17"/>
        <v>0</v>
      </c>
      <c r="L125">
        <f t="shared" si="18"/>
        <v>0</v>
      </c>
      <c r="M125">
        <f t="shared" si="19"/>
        <v>0</v>
      </c>
      <c r="N125">
        <f t="shared" si="20"/>
        <v>0</v>
      </c>
    </row>
    <row r="126" spans="1:14" x14ac:dyDescent="0.3">
      <c r="A126" s="1">
        <v>1</v>
      </c>
      <c r="B126" t="s">
        <v>215</v>
      </c>
      <c r="C126" t="s">
        <v>7055</v>
      </c>
      <c r="I126" t="str">
        <f t="shared" si="15"/>
        <v>N/A</v>
      </c>
      <c r="J126">
        <f t="shared" si="16"/>
        <v>1.5900000000000001E-2</v>
      </c>
      <c r="K126">
        <f t="shared" si="17"/>
        <v>0</v>
      </c>
      <c r="L126">
        <f t="shared" si="18"/>
        <v>0</v>
      </c>
      <c r="M126">
        <f t="shared" si="19"/>
        <v>0</v>
      </c>
      <c r="N126">
        <f t="shared" si="20"/>
        <v>0</v>
      </c>
    </row>
    <row r="127" spans="1:14" x14ac:dyDescent="0.3">
      <c r="A127" s="1">
        <v>2</v>
      </c>
      <c r="B127" t="s">
        <v>217</v>
      </c>
      <c r="C127" t="s">
        <v>3618</v>
      </c>
      <c r="I127" t="str">
        <f t="shared" si="15"/>
        <v>N/A</v>
      </c>
      <c r="J127" t="str">
        <f t="shared" si="16"/>
        <v>1.32</v>
      </c>
      <c r="K127">
        <f t="shared" si="17"/>
        <v>0</v>
      </c>
      <c r="L127">
        <f t="shared" si="18"/>
        <v>0</v>
      </c>
      <c r="M127">
        <f t="shared" si="19"/>
        <v>0</v>
      </c>
      <c r="N127">
        <f t="shared" si="20"/>
        <v>0</v>
      </c>
    </row>
    <row r="128" spans="1:14" x14ac:dyDescent="0.3">
      <c r="A128" s="1">
        <v>3</v>
      </c>
      <c r="B128" t="s">
        <v>219</v>
      </c>
      <c r="C128" t="s">
        <v>6954</v>
      </c>
      <c r="I128" t="str">
        <f t="shared" si="15"/>
        <v>N/A</v>
      </c>
      <c r="J128">
        <f t="shared" si="16"/>
        <v>1.5800000000000002E-2</v>
      </c>
      <c r="K128">
        <f t="shared" si="17"/>
        <v>0</v>
      </c>
      <c r="L128">
        <f t="shared" si="18"/>
        <v>0</v>
      </c>
      <c r="M128">
        <f t="shared" si="19"/>
        <v>0</v>
      </c>
      <c r="N128">
        <f t="shared" si="20"/>
        <v>0</v>
      </c>
    </row>
    <row r="129" spans="1:14" x14ac:dyDescent="0.3">
      <c r="A129" s="1">
        <v>4</v>
      </c>
      <c r="B129" t="s">
        <v>221</v>
      </c>
      <c r="C129" t="s">
        <v>2442</v>
      </c>
      <c r="I129" t="str">
        <f t="shared" si="15"/>
        <v>N/A</v>
      </c>
      <c r="J129" t="str">
        <f t="shared" si="16"/>
        <v>2.09</v>
      </c>
      <c r="K129">
        <f t="shared" si="17"/>
        <v>0</v>
      </c>
      <c r="L129">
        <f t="shared" si="18"/>
        <v>0</v>
      </c>
      <c r="M129">
        <f t="shared" si="19"/>
        <v>0</v>
      </c>
      <c r="N129">
        <f t="shared" si="20"/>
        <v>0</v>
      </c>
    </row>
    <row r="130" spans="1:14" x14ac:dyDescent="0.3">
      <c r="A130" s="1">
        <v>5</v>
      </c>
      <c r="B130" t="s">
        <v>223</v>
      </c>
      <c r="C130" t="s">
        <v>7056</v>
      </c>
      <c r="I130" t="str">
        <f t="shared" si="15"/>
        <v>N/A</v>
      </c>
      <c r="J130">
        <f t="shared" si="16"/>
        <v>0.60270000000000001</v>
      </c>
      <c r="K130">
        <f t="shared" si="17"/>
        <v>0</v>
      </c>
      <c r="L130">
        <f t="shared" si="18"/>
        <v>0</v>
      </c>
      <c r="M130">
        <f t="shared" si="19"/>
        <v>0</v>
      </c>
      <c r="N130">
        <f t="shared" si="20"/>
        <v>0</v>
      </c>
    </row>
    <row r="131" spans="1:14" x14ac:dyDescent="0.3">
      <c r="A131" s="1">
        <v>6</v>
      </c>
      <c r="B131" t="s">
        <v>225</v>
      </c>
      <c r="C131" t="s">
        <v>7057</v>
      </c>
      <c r="I131" t="str">
        <f t="shared" si="15"/>
        <v>N/A</v>
      </c>
      <c r="J131" t="str">
        <f t="shared" si="16"/>
        <v>Jun 9, 2017</v>
      </c>
      <c r="K131">
        <f t="shared" si="17"/>
        <v>0</v>
      </c>
      <c r="L131">
        <f t="shared" si="18"/>
        <v>0</v>
      </c>
      <c r="M131">
        <f t="shared" si="19"/>
        <v>0</v>
      </c>
      <c r="N131">
        <f t="shared" si="20"/>
        <v>0</v>
      </c>
    </row>
    <row r="132" spans="1:14" x14ac:dyDescent="0.3">
      <c r="A132" s="1">
        <v>7</v>
      </c>
      <c r="B132" t="s">
        <v>227</v>
      </c>
      <c r="C132" t="s">
        <v>1352</v>
      </c>
      <c r="I132" t="str">
        <f t="shared" si="15"/>
        <v>N/A</v>
      </c>
      <c r="J132" t="str">
        <f t="shared" si="16"/>
        <v>May 26, 2017</v>
      </c>
      <c r="K132">
        <f t="shared" si="17"/>
        <v>0</v>
      </c>
      <c r="L132">
        <f t="shared" si="18"/>
        <v>0</v>
      </c>
      <c r="M132">
        <f t="shared" si="19"/>
        <v>0</v>
      </c>
      <c r="N132">
        <f t="shared" si="20"/>
        <v>0</v>
      </c>
    </row>
    <row r="133" spans="1:14" x14ac:dyDescent="0.3">
      <c r="A133" s="1">
        <v>8</v>
      </c>
      <c r="B133" t="s">
        <v>229</v>
      </c>
      <c r="C133" t="s">
        <v>4889</v>
      </c>
      <c r="I133" t="str">
        <f t="shared" si="15"/>
        <v>N/A</v>
      </c>
      <c r="J133" t="str">
        <f t="shared" si="16"/>
        <v>3/2</v>
      </c>
      <c r="K133">
        <f t="shared" si="17"/>
        <v>0</v>
      </c>
      <c r="L133">
        <f t="shared" si="18"/>
        <v>0</v>
      </c>
      <c r="M133">
        <f t="shared" si="19"/>
        <v>0</v>
      </c>
      <c r="N133">
        <f t="shared" si="20"/>
        <v>0</v>
      </c>
    </row>
    <row r="134" spans="1:14" x14ac:dyDescent="0.3">
      <c r="A134" s="1">
        <v>9</v>
      </c>
      <c r="B134" t="s">
        <v>230</v>
      </c>
      <c r="C134" t="s">
        <v>7058</v>
      </c>
      <c r="I134" t="str">
        <f t="shared" si="15"/>
        <v>N/A</v>
      </c>
      <c r="J134" t="str">
        <f t="shared" si="16"/>
        <v>Sep 15, 1998</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7059</v>
      </c>
      <c r="C138" t="s">
        <v>240</v>
      </c>
      <c r="D138" t="s">
        <v>7060</v>
      </c>
      <c r="E138" t="s">
        <v>7061</v>
      </c>
      <c r="F138">
        <v>53</v>
      </c>
      <c r="I138" t="str">
        <f t="shared" si="15"/>
        <v>neg_trend</v>
      </c>
      <c r="J138" t="str">
        <f t="shared" si="16"/>
        <v>Chief Exec. Officer, Pres and Director</v>
      </c>
      <c r="K138">
        <f t="shared" si="17"/>
        <v>2210000</v>
      </c>
      <c r="L138">
        <f t="shared" si="18"/>
        <v>1110000</v>
      </c>
      <c r="M138">
        <f t="shared" si="19"/>
        <v>53</v>
      </c>
      <c r="N138">
        <f t="shared" si="20"/>
        <v>0</v>
      </c>
    </row>
    <row r="139" spans="1:14" x14ac:dyDescent="0.3">
      <c r="A139" s="1">
        <v>1</v>
      </c>
      <c r="B139" t="s">
        <v>7062</v>
      </c>
      <c r="C139" t="s">
        <v>7063</v>
      </c>
      <c r="D139" t="s">
        <v>1121</v>
      </c>
      <c r="E139" t="s">
        <v>7064</v>
      </c>
      <c r="F139">
        <v>46</v>
      </c>
      <c r="I139" t="str">
        <f t="shared" si="15"/>
        <v>N/A</v>
      </c>
      <c r="J139" t="str">
        <f t="shared" si="16"/>
        <v>Chief Financial Officer and VP of Fin.</v>
      </c>
      <c r="K139">
        <f t="shared" si="17"/>
        <v>1040000</v>
      </c>
      <c r="L139" t="str">
        <f t="shared" si="18"/>
        <v>689.62k</v>
      </c>
      <c r="M139">
        <f t="shared" si="19"/>
        <v>46</v>
      </c>
      <c r="N139">
        <f t="shared" si="20"/>
        <v>0</v>
      </c>
    </row>
    <row r="140" spans="1:14" x14ac:dyDescent="0.3">
      <c r="A140" s="1">
        <v>2</v>
      </c>
      <c r="B140" t="s">
        <v>7065</v>
      </c>
      <c r="C140" t="s">
        <v>7066</v>
      </c>
      <c r="D140" t="s">
        <v>7067</v>
      </c>
      <c r="E140" t="s">
        <v>7068</v>
      </c>
      <c r="F140">
        <v>65</v>
      </c>
      <c r="I140" t="str">
        <f t="shared" si="15"/>
        <v>neg_trend</v>
      </c>
      <c r="J140" t="str">
        <f t="shared" si="16"/>
        <v>VP, Gen. Counsel and Sec.</v>
      </c>
      <c r="K140" t="str">
        <f t="shared" si="17"/>
        <v>852.2k</v>
      </c>
      <c r="L140" t="str">
        <f t="shared" si="18"/>
        <v>840.43k</v>
      </c>
      <c r="M140">
        <f t="shared" si="19"/>
        <v>65</v>
      </c>
      <c r="N140">
        <f t="shared" si="20"/>
        <v>0</v>
      </c>
    </row>
    <row r="141" spans="1:14" x14ac:dyDescent="0.3">
      <c r="A141" s="1">
        <v>3</v>
      </c>
      <c r="B141" t="s">
        <v>7069</v>
      </c>
      <c r="C141" t="s">
        <v>7070</v>
      </c>
      <c r="D141" t="s">
        <v>859</v>
      </c>
      <c r="E141" t="s">
        <v>7071</v>
      </c>
      <c r="F141">
        <v>48</v>
      </c>
      <c r="I141" t="str">
        <f t="shared" si="15"/>
        <v>N/A</v>
      </c>
      <c r="J141" t="str">
        <f t="shared" si="16"/>
        <v>Sr. VP</v>
      </c>
      <c r="K141">
        <f t="shared" si="17"/>
        <v>1100000</v>
      </c>
      <c r="L141" t="str">
        <f t="shared" si="18"/>
        <v>590.43k</v>
      </c>
      <c r="M141">
        <f t="shared" si="19"/>
        <v>48</v>
      </c>
      <c r="N141">
        <f t="shared" si="20"/>
        <v>0</v>
      </c>
    </row>
    <row r="142" spans="1:14" x14ac:dyDescent="0.3">
      <c r="A142" s="1">
        <v>4</v>
      </c>
      <c r="B142" t="s">
        <v>7072</v>
      </c>
      <c r="C142" t="s">
        <v>7070</v>
      </c>
      <c r="D142" t="s">
        <v>7073</v>
      </c>
      <c r="E142" t="s">
        <v>7074</v>
      </c>
      <c r="F142">
        <v>46</v>
      </c>
      <c r="I142" t="str">
        <f t="shared" si="15"/>
        <v>neg_trend</v>
      </c>
      <c r="J142" t="str">
        <f t="shared" si="16"/>
        <v>Sr. VP</v>
      </c>
      <c r="K142" t="str">
        <f t="shared" si="17"/>
        <v>974.32k</v>
      </c>
      <c r="L142" t="str">
        <f t="shared" si="18"/>
        <v>374.18k</v>
      </c>
      <c r="M142">
        <f t="shared" si="19"/>
        <v>46</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7075</v>
      </c>
      <c r="D145" t="s">
        <v>5161</v>
      </c>
      <c r="E145" t="s">
        <v>1560</v>
      </c>
      <c r="F145" t="s">
        <v>1536</v>
      </c>
      <c r="G145" t="s">
        <v>7010</v>
      </c>
      <c r="I145" t="str">
        <f t="shared" si="15"/>
        <v>N/A</v>
      </c>
      <c r="J145">
        <f t="shared" si="16"/>
        <v>2580000000</v>
      </c>
      <c r="K145">
        <f t="shared" si="17"/>
        <v>2600000000</v>
      </c>
      <c r="L145">
        <f t="shared" si="18"/>
        <v>2920000000</v>
      </c>
      <c r="M145">
        <f t="shared" si="19"/>
        <v>2740000000</v>
      </c>
      <c r="N145">
        <f t="shared" si="20"/>
        <v>2750000000</v>
      </c>
    </row>
    <row r="146" spans="1:14" x14ac:dyDescent="0.3">
      <c r="A146" s="1">
        <v>1</v>
      </c>
      <c r="B146" t="s">
        <v>274</v>
      </c>
      <c r="C146" t="s">
        <v>264</v>
      </c>
      <c r="D146" t="s">
        <v>7076</v>
      </c>
      <c r="E146" t="s">
        <v>7077</v>
      </c>
      <c r="F146" t="s">
        <v>7078</v>
      </c>
      <c r="G146" t="s">
        <v>2644</v>
      </c>
      <c r="I146" t="str">
        <f t="shared" si="15"/>
        <v>N/A</v>
      </c>
      <c r="J146" t="str">
        <f t="shared" si="16"/>
        <v>N/A</v>
      </c>
      <c r="K146">
        <f t="shared" si="17"/>
        <v>6.3E-3</v>
      </c>
      <c r="L146">
        <f t="shared" si="18"/>
        <v>0.127</v>
      </c>
      <c r="M146">
        <f t="shared" si="19"/>
        <v>-6.3100000000000003E-2</v>
      </c>
      <c r="N146">
        <f t="shared" si="20"/>
        <v>2.7000000000000001E-3</v>
      </c>
    </row>
    <row r="147" spans="1:14" x14ac:dyDescent="0.3">
      <c r="A147" s="1">
        <v>2</v>
      </c>
      <c r="B147" t="s">
        <v>4155</v>
      </c>
      <c r="C147" t="s">
        <v>7079</v>
      </c>
      <c r="D147" t="s">
        <v>7079</v>
      </c>
      <c r="E147" t="s">
        <v>6982</v>
      </c>
      <c r="F147" t="s">
        <v>3396</v>
      </c>
      <c r="G147" t="s">
        <v>7080</v>
      </c>
      <c r="I147" t="str">
        <f t="shared" si="15"/>
        <v>N/A</v>
      </c>
      <c r="J147">
        <f t="shared" si="16"/>
        <v>1710000000</v>
      </c>
      <c r="K147">
        <f t="shared" si="17"/>
        <v>1710000000</v>
      </c>
      <c r="L147">
        <f t="shared" si="18"/>
        <v>1960000000</v>
      </c>
      <c r="M147">
        <f t="shared" si="19"/>
        <v>1770000000</v>
      </c>
      <c r="N147">
        <f t="shared" si="20"/>
        <v>1740000000</v>
      </c>
    </row>
    <row r="148" spans="1:14" x14ac:dyDescent="0.3">
      <c r="A148" s="1">
        <v>3</v>
      </c>
      <c r="B148" t="s">
        <v>4161</v>
      </c>
      <c r="C148" t="s">
        <v>7081</v>
      </c>
      <c r="D148" t="s">
        <v>7082</v>
      </c>
      <c r="E148" t="s">
        <v>7083</v>
      </c>
      <c r="F148" t="s">
        <v>7079</v>
      </c>
      <c r="G148" t="s">
        <v>7084</v>
      </c>
      <c r="I148" t="str">
        <f t="shared" si="15"/>
        <v>N/A</v>
      </c>
      <c r="J148">
        <f t="shared" si="16"/>
        <v>1650000000</v>
      </c>
      <c r="K148">
        <f t="shared" si="17"/>
        <v>1660000000</v>
      </c>
      <c r="L148">
        <f t="shared" si="18"/>
        <v>1830000000</v>
      </c>
      <c r="M148">
        <f t="shared" si="19"/>
        <v>1710000000</v>
      </c>
      <c r="N148">
        <f t="shared" si="20"/>
        <v>1680000000</v>
      </c>
    </row>
    <row r="149" spans="1:14" x14ac:dyDescent="0.3">
      <c r="A149" s="1">
        <v>4</v>
      </c>
      <c r="B149" t="s">
        <v>291</v>
      </c>
      <c r="C149" t="s">
        <v>7085</v>
      </c>
      <c r="D149" t="s">
        <v>7086</v>
      </c>
      <c r="E149" t="s">
        <v>7087</v>
      </c>
      <c r="F149" t="s">
        <v>7088</v>
      </c>
      <c r="G149" t="s">
        <v>7089</v>
      </c>
      <c r="I149" t="str">
        <f t="shared" si="15"/>
        <v>N/A</v>
      </c>
      <c r="J149">
        <f t="shared" si="16"/>
        <v>57260000</v>
      </c>
      <c r="K149">
        <f t="shared" si="17"/>
        <v>54840000</v>
      </c>
      <c r="L149">
        <f t="shared" si="18"/>
        <v>131570000</v>
      </c>
      <c r="M149">
        <f t="shared" si="19"/>
        <v>67000000</v>
      </c>
      <c r="N149">
        <f t="shared" si="20"/>
        <v>67400000</v>
      </c>
    </row>
    <row r="150" spans="1:14" x14ac:dyDescent="0.3">
      <c r="A150" s="1">
        <v>5</v>
      </c>
      <c r="B150" t="s">
        <v>4171</v>
      </c>
      <c r="C150" t="s">
        <v>7090</v>
      </c>
      <c r="D150" t="s">
        <v>7091</v>
      </c>
      <c r="E150" t="s">
        <v>7092</v>
      </c>
      <c r="F150" t="s">
        <v>7093</v>
      </c>
      <c r="G150" t="s">
        <v>7094</v>
      </c>
      <c r="I150" t="str">
        <f t="shared" si="15"/>
        <v>N/A</v>
      </c>
      <c r="J150">
        <f t="shared" si="16"/>
        <v>40400000</v>
      </c>
      <c r="K150">
        <f t="shared" si="17"/>
        <v>38700000</v>
      </c>
      <c r="L150">
        <f t="shared" si="18"/>
        <v>97500000</v>
      </c>
      <c r="M150">
        <f t="shared" si="19"/>
        <v>39100000</v>
      </c>
      <c r="N150">
        <f t="shared" si="20"/>
        <v>40200000</v>
      </c>
    </row>
    <row r="151" spans="1:14" x14ac:dyDescent="0.3">
      <c r="A151" s="1">
        <v>6</v>
      </c>
      <c r="B151" t="s">
        <v>4177</v>
      </c>
      <c r="C151" t="s">
        <v>7095</v>
      </c>
      <c r="D151" t="s">
        <v>1979</v>
      </c>
      <c r="E151" t="s">
        <v>4257</v>
      </c>
      <c r="F151" t="s">
        <v>7096</v>
      </c>
      <c r="G151" t="s">
        <v>7097</v>
      </c>
      <c r="I151" t="str">
        <f t="shared" si="15"/>
        <v>N/A</v>
      </c>
      <c r="J151">
        <f t="shared" si="16"/>
        <v>16860000</v>
      </c>
      <c r="K151">
        <f t="shared" si="17"/>
        <v>16140000</v>
      </c>
      <c r="L151">
        <f t="shared" si="18"/>
        <v>34070000</v>
      </c>
      <c r="M151">
        <f t="shared" si="19"/>
        <v>27900000</v>
      </c>
      <c r="N151">
        <f t="shared" si="20"/>
        <v>27200000</v>
      </c>
    </row>
    <row r="152" spans="1:14" x14ac:dyDescent="0.3">
      <c r="A152" s="1">
        <v>7</v>
      </c>
      <c r="B152" t="s">
        <v>4183</v>
      </c>
      <c r="C152" t="s">
        <v>264</v>
      </c>
      <c r="D152" t="s">
        <v>7098</v>
      </c>
      <c r="E152" t="s">
        <v>7099</v>
      </c>
      <c r="F152" t="s">
        <v>7100</v>
      </c>
      <c r="G152" t="s">
        <v>7101</v>
      </c>
      <c r="I152" t="str">
        <f t="shared" si="15"/>
        <v>N/A</v>
      </c>
      <c r="J152" t="str">
        <f t="shared" si="16"/>
        <v>N/A</v>
      </c>
      <c r="K152">
        <f t="shared" si="17"/>
        <v>1.1000000000000001E-3</v>
      </c>
      <c r="L152">
        <f t="shared" si="18"/>
        <v>0.14760000000000001</v>
      </c>
      <c r="M152">
        <f t="shared" si="19"/>
        <v>-9.6999999999999989E-2</v>
      </c>
      <c r="N152">
        <f t="shared" si="20"/>
        <v>-1.7000000000000001E-2</v>
      </c>
    </row>
    <row r="153" spans="1:14" x14ac:dyDescent="0.3">
      <c r="A153" s="1">
        <v>8</v>
      </c>
      <c r="B153" t="s">
        <v>4187</v>
      </c>
      <c r="C153" t="s">
        <v>7102</v>
      </c>
      <c r="D153" t="s">
        <v>7103</v>
      </c>
      <c r="E153" t="s">
        <v>7104</v>
      </c>
      <c r="F153" t="s">
        <v>7105</v>
      </c>
      <c r="G153" t="s">
        <v>7106</v>
      </c>
      <c r="I153" t="str">
        <f t="shared" si="15"/>
        <v>pos_trend</v>
      </c>
      <c r="J153">
        <f t="shared" si="16"/>
        <v>869120000</v>
      </c>
      <c r="K153">
        <f t="shared" si="17"/>
        <v>883520000</v>
      </c>
      <c r="L153">
        <f t="shared" si="18"/>
        <v>960500000</v>
      </c>
      <c r="M153">
        <f t="shared" si="19"/>
        <v>966500000</v>
      </c>
      <c r="N153">
        <f t="shared" si="20"/>
        <v>1000000000</v>
      </c>
    </row>
    <row r="154" spans="1:14" x14ac:dyDescent="0.3">
      <c r="A154" s="1">
        <v>9</v>
      </c>
      <c r="B154" t="s">
        <v>4190</v>
      </c>
      <c r="C154" t="s">
        <v>264</v>
      </c>
      <c r="D154" t="s">
        <v>3110</v>
      </c>
      <c r="E154" t="s">
        <v>7107</v>
      </c>
      <c r="F154" t="s">
        <v>7108</v>
      </c>
      <c r="G154" t="s">
        <v>2438</v>
      </c>
      <c r="I154" t="str">
        <f t="shared" si="15"/>
        <v>N/A</v>
      </c>
      <c r="J154" t="str">
        <f t="shared" si="16"/>
        <v>N/A</v>
      </c>
      <c r="K154">
        <f t="shared" si="17"/>
        <v>1.66E-2</v>
      </c>
      <c r="L154">
        <f t="shared" si="18"/>
        <v>8.7100000000000011E-2</v>
      </c>
      <c r="M154">
        <f t="shared" si="19"/>
        <v>6.1999999999999998E-3</v>
      </c>
      <c r="N154">
        <f t="shared" si="20"/>
        <v>3.9E-2</v>
      </c>
    </row>
    <row r="155" spans="1:14" x14ac:dyDescent="0.3">
      <c r="A155" s="1">
        <v>10</v>
      </c>
      <c r="B155" t="s">
        <v>4194</v>
      </c>
      <c r="C155" t="s">
        <v>264</v>
      </c>
      <c r="D155" t="s">
        <v>264</v>
      </c>
      <c r="E155" t="s">
        <v>264</v>
      </c>
      <c r="F155" t="s">
        <v>264</v>
      </c>
      <c r="G155" t="s">
        <v>7109</v>
      </c>
      <c r="I155" t="str">
        <f t="shared" si="15"/>
        <v>N/A</v>
      </c>
      <c r="J155" t="str">
        <f t="shared" si="16"/>
        <v>N/A</v>
      </c>
      <c r="K155" t="str">
        <f t="shared" si="17"/>
        <v>N/A</v>
      </c>
      <c r="L155" t="str">
        <f t="shared" si="18"/>
        <v>N/A</v>
      </c>
      <c r="M155" t="str">
        <f t="shared" si="19"/>
        <v>N/A</v>
      </c>
      <c r="N155">
        <f t="shared" si="20"/>
        <v>0.3654</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4196</v>
      </c>
      <c r="C158" t="s">
        <v>7110</v>
      </c>
      <c r="D158" t="s">
        <v>7111</v>
      </c>
      <c r="E158" t="s">
        <v>7112</v>
      </c>
      <c r="F158" t="s">
        <v>7113</v>
      </c>
      <c r="G158" t="s">
        <v>7114</v>
      </c>
      <c r="I158" t="str">
        <f t="shared" si="15"/>
        <v>N/A</v>
      </c>
      <c r="J158">
        <f t="shared" si="16"/>
        <v>539720000</v>
      </c>
      <c r="K158">
        <f t="shared" si="17"/>
        <v>512850000</v>
      </c>
      <c r="L158">
        <f t="shared" si="18"/>
        <v>601420000</v>
      </c>
      <c r="M158">
        <f t="shared" si="19"/>
        <v>563300000</v>
      </c>
      <c r="N158">
        <f t="shared" si="20"/>
        <v>592000000</v>
      </c>
    </row>
    <row r="159" spans="1:14" x14ac:dyDescent="0.3">
      <c r="A159" s="1">
        <v>1</v>
      </c>
      <c r="B159" t="s">
        <v>4198</v>
      </c>
      <c r="C159" t="s">
        <v>7115</v>
      </c>
      <c r="D159" t="s">
        <v>1416</v>
      </c>
      <c r="E159" t="s">
        <v>7116</v>
      </c>
      <c r="F159" t="s">
        <v>7117</v>
      </c>
      <c r="G159" t="s">
        <v>7118</v>
      </c>
      <c r="I159" t="str">
        <f t="shared" si="15"/>
        <v>N/A</v>
      </c>
      <c r="J159">
        <f t="shared" si="16"/>
        <v>66900000.000000007</v>
      </c>
      <c r="K159">
        <f t="shared" si="17"/>
        <v>52700000</v>
      </c>
      <c r="L159">
        <f t="shared" si="18"/>
        <v>68000000</v>
      </c>
      <c r="M159">
        <f t="shared" si="19"/>
        <v>62800000</v>
      </c>
      <c r="N159">
        <f t="shared" si="20"/>
        <v>61500000</v>
      </c>
    </row>
    <row r="160" spans="1:14" x14ac:dyDescent="0.3">
      <c r="A160" s="1">
        <v>2</v>
      </c>
      <c r="B160" t="s">
        <v>4204</v>
      </c>
      <c r="C160" t="s">
        <v>7119</v>
      </c>
      <c r="D160" t="s">
        <v>7120</v>
      </c>
      <c r="E160" t="s">
        <v>7121</v>
      </c>
      <c r="F160" t="s">
        <v>7122</v>
      </c>
      <c r="G160" t="s">
        <v>7123</v>
      </c>
      <c r="I160" t="str">
        <f t="shared" si="15"/>
        <v>N/A</v>
      </c>
      <c r="J160">
        <f t="shared" si="16"/>
        <v>472820000</v>
      </c>
      <c r="K160">
        <f t="shared" si="17"/>
        <v>460150000</v>
      </c>
      <c r="L160">
        <f t="shared" si="18"/>
        <v>533419999.99999994</v>
      </c>
      <c r="M160">
        <f t="shared" si="19"/>
        <v>500500000</v>
      </c>
      <c r="N160">
        <f t="shared" si="20"/>
        <v>530500000</v>
      </c>
    </row>
    <row r="161" spans="1:14" x14ac:dyDescent="0.3">
      <c r="A161" s="1">
        <v>3</v>
      </c>
      <c r="B161" t="s">
        <v>4210</v>
      </c>
      <c r="C161" t="s">
        <v>264</v>
      </c>
      <c r="D161" t="s">
        <v>7124</v>
      </c>
      <c r="E161" t="s">
        <v>7125</v>
      </c>
      <c r="F161" t="s">
        <v>7126</v>
      </c>
      <c r="G161" t="s">
        <v>6038</v>
      </c>
      <c r="I161" t="str">
        <f t="shared" si="15"/>
        <v>N/A</v>
      </c>
      <c r="J161" t="str">
        <f t="shared" si="16"/>
        <v>N/A</v>
      </c>
      <c r="K161">
        <f t="shared" si="17"/>
        <v>-4.9800000000000004E-2</v>
      </c>
      <c r="L161">
        <f t="shared" si="18"/>
        <v>0.17269999999999999</v>
      </c>
      <c r="M161">
        <f t="shared" si="19"/>
        <v>-6.3399999999999998E-2</v>
      </c>
      <c r="N161">
        <f t="shared" si="20"/>
        <v>5.0900000000000001E-2</v>
      </c>
    </row>
    <row r="162" spans="1:14" x14ac:dyDescent="0.3">
      <c r="A162" s="1">
        <v>4</v>
      </c>
      <c r="B162" t="s">
        <v>297</v>
      </c>
      <c r="C162" t="s">
        <v>264</v>
      </c>
      <c r="D162" t="s">
        <v>264</v>
      </c>
      <c r="E162" t="s">
        <v>264</v>
      </c>
      <c r="F162" t="s">
        <v>4489</v>
      </c>
      <c r="G162" t="s">
        <v>2953</v>
      </c>
      <c r="I162" t="str">
        <f t="shared" si="15"/>
        <v>N/A</v>
      </c>
      <c r="J162" t="str">
        <f t="shared" si="16"/>
        <v>N/A</v>
      </c>
      <c r="K162" t="str">
        <f t="shared" si="17"/>
        <v>N/A</v>
      </c>
      <c r="L162" t="str">
        <f t="shared" si="18"/>
        <v>N/A</v>
      </c>
      <c r="M162">
        <f t="shared" si="19"/>
        <v>12100000</v>
      </c>
      <c r="N162">
        <f t="shared" si="20"/>
        <v>14500000</v>
      </c>
    </row>
    <row r="163" spans="1:14" x14ac:dyDescent="0.3">
      <c r="A163" s="1">
        <v>5</v>
      </c>
      <c r="B163" t="s">
        <v>318</v>
      </c>
      <c r="C163" t="s">
        <v>7127</v>
      </c>
      <c r="D163" t="s">
        <v>7128</v>
      </c>
      <c r="E163" t="s">
        <v>7129</v>
      </c>
      <c r="F163" t="s">
        <v>7130</v>
      </c>
      <c r="G163" t="s">
        <v>7131</v>
      </c>
      <c r="I163" t="str">
        <f t="shared" si="15"/>
        <v>pos_trend</v>
      </c>
      <c r="J163">
        <f t="shared" si="16"/>
        <v>18960000</v>
      </c>
      <c r="K163">
        <f t="shared" si="17"/>
        <v>22800000</v>
      </c>
      <c r="L163">
        <f t="shared" si="18"/>
        <v>42790000</v>
      </c>
      <c r="M163">
        <f t="shared" si="19"/>
        <v>87600000</v>
      </c>
      <c r="N163">
        <f t="shared" si="20"/>
        <v>270900000</v>
      </c>
    </row>
    <row r="164" spans="1:14" x14ac:dyDescent="0.3">
      <c r="A164" s="1">
        <v>6</v>
      </c>
      <c r="B164" t="s">
        <v>4218</v>
      </c>
      <c r="C164" t="s">
        <v>7132</v>
      </c>
      <c r="D164" t="s">
        <v>7133</v>
      </c>
      <c r="E164" t="s">
        <v>7134</v>
      </c>
      <c r="F164" t="s">
        <v>7135</v>
      </c>
      <c r="G164" t="s">
        <v>7136</v>
      </c>
      <c r="I164" t="str">
        <f t="shared" si="15"/>
        <v>N/A</v>
      </c>
      <c r="J164">
        <f t="shared" si="16"/>
        <v>310440000</v>
      </c>
      <c r="K164">
        <f t="shared" si="17"/>
        <v>347880000</v>
      </c>
      <c r="L164">
        <f t="shared" si="18"/>
        <v>316290000</v>
      </c>
      <c r="M164" t="str">
        <f t="shared" si="19"/>
        <v>(87.6M)</v>
      </c>
      <c r="N164">
        <f t="shared" si="20"/>
        <v>126800000</v>
      </c>
    </row>
    <row r="165" spans="1:14" x14ac:dyDescent="0.3">
      <c r="A165" s="1">
        <v>7</v>
      </c>
      <c r="B165" t="s">
        <v>4224</v>
      </c>
      <c r="C165" t="s">
        <v>7137</v>
      </c>
      <c r="D165" t="s">
        <v>7138</v>
      </c>
      <c r="E165" t="s">
        <v>7139</v>
      </c>
      <c r="F165" t="s">
        <v>7140</v>
      </c>
      <c r="G165" t="s">
        <v>7141</v>
      </c>
      <c r="I165" t="str">
        <f t="shared" si="15"/>
        <v>N/A</v>
      </c>
      <c r="J165" t="str">
        <f t="shared" si="16"/>
        <v>(884,000)</v>
      </c>
      <c r="K165">
        <f t="shared" si="17"/>
        <v>2730000</v>
      </c>
      <c r="L165">
        <f t="shared" si="18"/>
        <v>2380000</v>
      </c>
      <c r="M165">
        <f t="shared" si="19"/>
        <v>68700000</v>
      </c>
      <c r="N165">
        <f t="shared" si="20"/>
        <v>71900000</v>
      </c>
    </row>
    <row r="166" spans="1:14" x14ac:dyDescent="0.3">
      <c r="A166" s="1">
        <v>8</v>
      </c>
      <c r="B166" t="s">
        <v>315</v>
      </c>
      <c r="C166" t="s">
        <v>5035</v>
      </c>
      <c r="D166" t="s">
        <v>1346</v>
      </c>
      <c r="E166" t="s">
        <v>4230</v>
      </c>
      <c r="F166" t="s">
        <v>5287</v>
      </c>
      <c r="G166" t="s">
        <v>5287</v>
      </c>
      <c r="I166" t="str">
        <f t="shared" si="15"/>
        <v>N/A</v>
      </c>
      <c r="J166">
        <f t="shared" si="16"/>
        <v>1880000</v>
      </c>
      <c r="K166">
        <f t="shared" si="17"/>
        <v>1870000</v>
      </c>
      <c r="L166">
        <f t="shared" si="18"/>
        <v>1710000</v>
      </c>
      <c r="M166">
        <f t="shared" si="19"/>
        <v>1900000</v>
      </c>
      <c r="N166">
        <f t="shared" si="20"/>
        <v>1900000</v>
      </c>
    </row>
    <row r="167" spans="1:14" x14ac:dyDescent="0.3">
      <c r="A167" s="1">
        <v>9</v>
      </c>
      <c r="B167" t="s">
        <v>317</v>
      </c>
      <c r="C167" t="s">
        <v>264</v>
      </c>
      <c r="D167" t="s">
        <v>264</v>
      </c>
      <c r="E167" t="s">
        <v>264</v>
      </c>
      <c r="F167" t="s">
        <v>264</v>
      </c>
      <c r="G167" t="s">
        <v>264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4232</v>
      </c>
      <c r="C168" t="s">
        <v>7142</v>
      </c>
      <c r="D168" t="s">
        <v>7143</v>
      </c>
      <c r="E168" t="s">
        <v>7144</v>
      </c>
      <c r="F168" t="s">
        <v>7145</v>
      </c>
      <c r="G168" t="s">
        <v>7146</v>
      </c>
      <c r="I168" t="str">
        <f t="shared" si="15"/>
        <v>N/A</v>
      </c>
      <c r="J168">
        <f t="shared" si="16"/>
        <v>26830000</v>
      </c>
      <c r="K168">
        <f t="shared" si="17"/>
        <v>26460000</v>
      </c>
      <c r="L168">
        <f t="shared" si="18"/>
        <v>39220000</v>
      </c>
      <c r="M168">
        <f t="shared" si="19"/>
        <v>37600000</v>
      </c>
      <c r="N168">
        <f t="shared" si="20"/>
        <v>36500000</v>
      </c>
    </row>
    <row r="169" spans="1:14" x14ac:dyDescent="0.3">
      <c r="A169" s="1">
        <v>11</v>
      </c>
      <c r="B169" t="s">
        <v>4237</v>
      </c>
      <c r="C169" t="s">
        <v>264</v>
      </c>
      <c r="D169" t="s">
        <v>7147</v>
      </c>
      <c r="E169" t="s">
        <v>7148</v>
      </c>
      <c r="F169" t="s">
        <v>7149</v>
      </c>
      <c r="G169" t="s">
        <v>5480</v>
      </c>
      <c r="I169" t="str">
        <f t="shared" si="15"/>
        <v>N/A</v>
      </c>
      <c r="J169" t="str">
        <f t="shared" si="16"/>
        <v>N/A</v>
      </c>
      <c r="K169">
        <f t="shared" si="17"/>
        <v>-1.38E-2</v>
      </c>
      <c r="L169">
        <f t="shared" si="18"/>
        <v>0.48230000000000001</v>
      </c>
      <c r="M169">
        <f t="shared" si="19"/>
        <v>-4.1399999999999999E-2</v>
      </c>
      <c r="N169">
        <f t="shared" si="20"/>
        <v>-2.9300000000000003E-2</v>
      </c>
    </row>
    <row r="170" spans="1:14" x14ac:dyDescent="0.3">
      <c r="A170" s="1">
        <v>12</v>
      </c>
      <c r="B170" t="s">
        <v>4242</v>
      </c>
      <c r="C170" t="s">
        <v>7142</v>
      </c>
      <c r="D170" t="s">
        <v>7143</v>
      </c>
      <c r="E170" t="s">
        <v>7144</v>
      </c>
      <c r="F170" t="s">
        <v>7145</v>
      </c>
      <c r="G170" t="s">
        <v>7146</v>
      </c>
      <c r="I170" t="str">
        <f t="shared" si="15"/>
        <v>N/A</v>
      </c>
      <c r="J170">
        <f t="shared" si="16"/>
        <v>26830000</v>
      </c>
      <c r="K170">
        <f t="shared" si="17"/>
        <v>26460000</v>
      </c>
      <c r="L170">
        <f t="shared" si="18"/>
        <v>39220000</v>
      </c>
      <c r="M170">
        <f t="shared" si="19"/>
        <v>37600000</v>
      </c>
      <c r="N170">
        <f t="shared" si="20"/>
        <v>36500000</v>
      </c>
    </row>
    <row r="171" spans="1:14" x14ac:dyDescent="0.3">
      <c r="A171" s="1">
        <v>13</v>
      </c>
      <c r="B171" t="s">
        <v>1913</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322</v>
      </c>
      <c r="C172" t="s">
        <v>7150</v>
      </c>
      <c r="D172" t="s">
        <v>7151</v>
      </c>
      <c r="E172" t="s">
        <v>7152</v>
      </c>
      <c r="F172" t="s">
        <v>7153</v>
      </c>
      <c r="G172" t="s">
        <v>7154</v>
      </c>
      <c r="I172" t="str">
        <f t="shared" si="15"/>
        <v>N/A</v>
      </c>
      <c r="J172">
        <f t="shared" si="16"/>
        <v>284610000</v>
      </c>
      <c r="K172">
        <f t="shared" si="17"/>
        <v>326020000</v>
      </c>
      <c r="L172">
        <f t="shared" si="18"/>
        <v>281160000</v>
      </c>
      <c r="M172">
        <f t="shared" si="19"/>
        <v>336500000</v>
      </c>
      <c r="N172">
        <f t="shared" si="20"/>
        <v>164100000</v>
      </c>
    </row>
    <row r="173" spans="1:14" x14ac:dyDescent="0.3">
      <c r="A173" s="1">
        <v>15</v>
      </c>
      <c r="B173" t="s">
        <v>326</v>
      </c>
      <c r="C173" t="s">
        <v>264</v>
      </c>
      <c r="D173" t="s">
        <v>5772</v>
      </c>
      <c r="E173" t="s">
        <v>7155</v>
      </c>
      <c r="F173" t="s">
        <v>7156</v>
      </c>
      <c r="G173" t="s">
        <v>7157</v>
      </c>
      <c r="I173" t="str">
        <f t="shared" si="15"/>
        <v>N/A</v>
      </c>
      <c r="J173" t="str">
        <f t="shared" si="16"/>
        <v>N/A</v>
      </c>
      <c r="K173">
        <f t="shared" si="17"/>
        <v>0.14550000000000002</v>
      </c>
      <c r="L173">
        <f t="shared" si="18"/>
        <v>-0.1376</v>
      </c>
      <c r="M173">
        <f t="shared" si="19"/>
        <v>0.1968</v>
      </c>
      <c r="N173">
        <f t="shared" si="20"/>
        <v>-0.51229999999999998</v>
      </c>
    </row>
    <row r="174" spans="1:14" x14ac:dyDescent="0.3">
      <c r="A174" s="1">
        <v>16</v>
      </c>
      <c r="B174" t="s">
        <v>330</v>
      </c>
      <c r="C174" t="s">
        <v>264</v>
      </c>
      <c r="D174" t="s">
        <v>264</v>
      </c>
      <c r="E174" t="s">
        <v>264</v>
      </c>
      <c r="F174" t="s">
        <v>264</v>
      </c>
      <c r="G174" t="s">
        <v>2519</v>
      </c>
      <c r="I174" t="str">
        <f t="shared" si="15"/>
        <v>N/A</v>
      </c>
      <c r="J174" t="str">
        <f t="shared" si="16"/>
        <v>N/A</v>
      </c>
      <c r="K174" t="str">
        <f t="shared" si="17"/>
        <v>N/A</v>
      </c>
      <c r="L174" t="str">
        <f t="shared" si="18"/>
        <v>N/A</v>
      </c>
      <c r="M174" t="str">
        <f t="shared" si="19"/>
        <v>N/A</v>
      </c>
      <c r="N174">
        <f t="shared" si="20"/>
        <v>5.9699999999999996E-2</v>
      </c>
    </row>
    <row r="175" spans="1:14" x14ac:dyDescent="0.3">
      <c r="A175" s="1">
        <v>17</v>
      </c>
      <c r="B175" t="s">
        <v>4252</v>
      </c>
      <c r="C175" t="s">
        <v>7158</v>
      </c>
      <c r="D175" t="s">
        <v>7159</v>
      </c>
      <c r="E175" t="s">
        <v>7160</v>
      </c>
      <c r="F175" t="s">
        <v>7161</v>
      </c>
      <c r="G175" t="s">
        <v>7162</v>
      </c>
      <c r="I175" t="str">
        <f t="shared" si="15"/>
        <v>N/A</v>
      </c>
      <c r="J175">
        <f t="shared" si="16"/>
        <v>88420000</v>
      </c>
      <c r="K175">
        <f t="shared" si="17"/>
        <v>105070000</v>
      </c>
      <c r="L175">
        <f t="shared" si="18"/>
        <v>87590000</v>
      </c>
      <c r="M175">
        <f t="shared" si="19"/>
        <v>106500000</v>
      </c>
      <c r="N175">
        <f t="shared" si="20"/>
        <v>40300000</v>
      </c>
    </row>
    <row r="176" spans="1:14" x14ac:dyDescent="0.3">
      <c r="A176" s="1">
        <v>18</v>
      </c>
      <c r="B176" t="s">
        <v>4258</v>
      </c>
      <c r="C176" t="s">
        <v>7163</v>
      </c>
      <c r="D176" t="s">
        <v>7164</v>
      </c>
      <c r="E176" t="s">
        <v>4982</v>
      </c>
      <c r="F176" t="s">
        <v>7165</v>
      </c>
      <c r="G176" t="s">
        <v>7166</v>
      </c>
      <c r="I176" t="str">
        <f t="shared" si="15"/>
        <v>N/A</v>
      </c>
      <c r="J176">
        <f t="shared" si="16"/>
        <v>7100000</v>
      </c>
      <c r="K176">
        <f t="shared" si="17"/>
        <v>14770000</v>
      </c>
      <c r="L176">
        <f t="shared" si="18"/>
        <v>16629999.999999998</v>
      </c>
      <c r="M176">
        <f t="shared" si="19"/>
        <v>48400000</v>
      </c>
      <c r="N176">
        <f t="shared" si="20"/>
        <v>43800000</v>
      </c>
    </row>
    <row r="177" spans="1:14" x14ac:dyDescent="0.3">
      <c r="A177" s="1">
        <v>19</v>
      </c>
      <c r="B177" t="s">
        <v>4264</v>
      </c>
      <c r="C177" t="s">
        <v>7167</v>
      </c>
      <c r="D177" t="s">
        <v>7168</v>
      </c>
      <c r="E177" t="s">
        <v>7169</v>
      </c>
      <c r="F177" t="s">
        <v>7170</v>
      </c>
      <c r="G177" t="s">
        <v>7171</v>
      </c>
      <c r="I177" t="str">
        <f t="shared" si="15"/>
        <v>N/A</v>
      </c>
      <c r="J177">
        <f t="shared" si="16"/>
        <v>26310000</v>
      </c>
      <c r="K177">
        <f t="shared" si="17"/>
        <v>41330000</v>
      </c>
      <c r="L177">
        <f t="shared" si="18"/>
        <v>33060000.000000004</v>
      </c>
      <c r="M177">
        <f t="shared" si="19"/>
        <v>18400000</v>
      </c>
      <c r="N177">
        <f t="shared" si="20"/>
        <v>21600000</v>
      </c>
    </row>
    <row r="178" spans="1:14" x14ac:dyDescent="0.3">
      <c r="A178" s="1">
        <v>20</v>
      </c>
      <c r="B178" t="s">
        <v>4270</v>
      </c>
      <c r="C178" t="s">
        <v>7172</v>
      </c>
      <c r="D178" t="s">
        <v>7173</v>
      </c>
      <c r="E178" t="s">
        <v>7174</v>
      </c>
      <c r="F178" t="s">
        <v>7175</v>
      </c>
      <c r="G178" t="s">
        <v>7176</v>
      </c>
      <c r="I178" t="str">
        <f t="shared" si="15"/>
        <v>N/A</v>
      </c>
      <c r="J178">
        <f t="shared" si="16"/>
        <v>54020000</v>
      </c>
      <c r="K178">
        <f t="shared" si="17"/>
        <v>44370000</v>
      </c>
      <c r="L178">
        <f t="shared" si="18"/>
        <v>31410000</v>
      </c>
      <c r="M178">
        <f t="shared" si="19"/>
        <v>36100000</v>
      </c>
      <c r="N178" t="str">
        <f t="shared" si="20"/>
        <v>(26.5M)</v>
      </c>
    </row>
    <row r="179" spans="1:14" x14ac:dyDescent="0.3">
      <c r="A179" s="1">
        <v>21</v>
      </c>
      <c r="B179" t="s">
        <v>4274</v>
      </c>
      <c r="C179" t="s">
        <v>5205</v>
      </c>
      <c r="D179" t="s">
        <v>6051</v>
      </c>
      <c r="E179" t="s">
        <v>7177</v>
      </c>
      <c r="F179" t="s">
        <v>7178</v>
      </c>
      <c r="G179" t="s">
        <v>6496</v>
      </c>
      <c r="I179" t="str">
        <f t="shared" si="15"/>
        <v>N/A</v>
      </c>
      <c r="J179" t="str">
        <f t="shared" si="16"/>
        <v>984000</v>
      </c>
      <c r="K179">
        <f t="shared" si="17"/>
        <v>4590000</v>
      </c>
      <c r="L179">
        <f t="shared" si="18"/>
        <v>6500000</v>
      </c>
      <c r="M179">
        <f t="shared" si="19"/>
        <v>3600000</v>
      </c>
      <c r="N179">
        <f t="shared" si="20"/>
        <v>1400000</v>
      </c>
    </row>
    <row r="180" spans="1:14" x14ac:dyDescent="0.3">
      <c r="A180" s="1">
        <v>22</v>
      </c>
      <c r="B180" t="s">
        <v>337</v>
      </c>
      <c r="C180" t="s">
        <v>264</v>
      </c>
      <c r="D180" t="s">
        <v>264</v>
      </c>
      <c r="E180" t="s">
        <v>264</v>
      </c>
      <c r="F180" t="s">
        <v>264</v>
      </c>
      <c r="G180" t="s">
        <v>264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338</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339</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340</v>
      </c>
      <c r="C183" t="s">
        <v>7179</v>
      </c>
      <c r="D183" t="s">
        <v>7180</v>
      </c>
      <c r="E183" t="s">
        <v>7181</v>
      </c>
      <c r="F183" t="s">
        <v>7182</v>
      </c>
      <c r="G183" t="s">
        <v>7183</v>
      </c>
      <c r="I183" t="str">
        <f t="shared" si="15"/>
        <v>N/A</v>
      </c>
      <c r="J183">
        <f t="shared" si="16"/>
        <v>196190000</v>
      </c>
      <c r="K183">
        <f t="shared" si="17"/>
        <v>220950000</v>
      </c>
      <c r="L183">
        <f t="shared" si="18"/>
        <v>193570000</v>
      </c>
      <c r="M183">
        <f t="shared" si="19"/>
        <v>230000000</v>
      </c>
      <c r="N183">
        <f t="shared" si="20"/>
        <v>123800000</v>
      </c>
    </row>
    <row r="184" spans="1:14" x14ac:dyDescent="0.3">
      <c r="A184" s="1">
        <v>26</v>
      </c>
      <c r="B184" t="s">
        <v>341</v>
      </c>
      <c r="C184" t="s">
        <v>7184</v>
      </c>
      <c r="D184" t="s">
        <v>1972</v>
      </c>
      <c r="E184" t="s">
        <v>7185</v>
      </c>
      <c r="F184" t="s">
        <v>859</v>
      </c>
      <c r="G184" t="s">
        <v>2545</v>
      </c>
      <c r="I184" t="str">
        <f t="shared" si="15"/>
        <v>N/A</v>
      </c>
      <c r="J184" t="str">
        <f t="shared" si="16"/>
        <v>828000</v>
      </c>
      <c r="K184">
        <f t="shared" si="17"/>
        <v>1450000</v>
      </c>
      <c r="L184" t="str">
        <f t="shared" si="18"/>
        <v>897000</v>
      </c>
      <c r="M184">
        <f t="shared" si="19"/>
        <v>1100000</v>
      </c>
      <c r="N184">
        <f t="shared" si="20"/>
        <v>1000000</v>
      </c>
    </row>
    <row r="185" spans="1:14" x14ac:dyDescent="0.3">
      <c r="A185" s="1">
        <v>27</v>
      </c>
      <c r="B185" t="s">
        <v>347</v>
      </c>
      <c r="C185" t="s">
        <v>7186</v>
      </c>
      <c r="D185" t="s">
        <v>7187</v>
      </c>
      <c r="E185" t="s">
        <v>7188</v>
      </c>
      <c r="F185" t="s">
        <v>7189</v>
      </c>
      <c r="G185" t="s">
        <v>7190</v>
      </c>
      <c r="I185" t="str">
        <f t="shared" si="15"/>
        <v>N/A</v>
      </c>
      <c r="J185">
        <f t="shared" si="16"/>
        <v>195360000</v>
      </c>
      <c r="K185">
        <f t="shared" si="17"/>
        <v>219500000</v>
      </c>
      <c r="L185">
        <f t="shared" si="18"/>
        <v>192670000</v>
      </c>
      <c r="M185">
        <f t="shared" si="19"/>
        <v>228900000</v>
      </c>
      <c r="N185">
        <f t="shared" si="20"/>
        <v>122800000</v>
      </c>
    </row>
    <row r="186" spans="1:14" x14ac:dyDescent="0.3">
      <c r="A186" s="1">
        <v>28</v>
      </c>
      <c r="B186" t="s">
        <v>353</v>
      </c>
      <c r="C186" t="s">
        <v>264</v>
      </c>
      <c r="D186" t="s">
        <v>5133</v>
      </c>
      <c r="E186" t="s">
        <v>7191</v>
      </c>
      <c r="F186" t="s">
        <v>1306</v>
      </c>
      <c r="G186" t="s">
        <v>7192</v>
      </c>
      <c r="I186" t="str">
        <f t="shared" si="15"/>
        <v>N/A</v>
      </c>
      <c r="J186" t="str">
        <f t="shared" si="16"/>
        <v>N/A</v>
      </c>
      <c r="K186">
        <f t="shared" si="17"/>
        <v>0.1236</v>
      </c>
      <c r="L186">
        <f t="shared" si="18"/>
        <v>-0.1222</v>
      </c>
      <c r="M186">
        <f t="shared" si="19"/>
        <v>0.188</v>
      </c>
      <c r="N186">
        <f t="shared" si="20"/>
        <v>-0.46350000000000002</v>
      </c>
    </row>
    <row r="187" spans="1:14" x14ac:dyDescent="0.3">
      <c r="A187" s="1">
        <v>29</v>
      </c>
      <c r="B187" t="s">
        <v>4287</v>
      </c>
      <c r="C187" t="s">
        <v>264</v>
      </c>
      <c r="D187" t="s">
        <v>264</v>
      </c>
      <c r="E187" t="s">
        <v>264</v>
      </c>
      <c r="F187" t="s">
        <v>264</v>
      </c>
      <c r="G187" t="s">
        <v>7193</v>
      </c>
      <c r="I187" t="str">
        <f t="shared" si="15"/>
        <v>N/A</v>
      </c>
      <c r="J187" t="str">
        <f t="shared" si="16"/>
        <v>N/A</v>
      </c>
      <c r="K187" t="str">
        <f t="shared" si="17"/>
        <v>N/A</v>
      </c>
      <c r="L187" t="str">
        <f t="shared" si="18"/>
        <v>N/A</v>
      </c>
      <c r="M187" t="str">
        <f t="shared" si="19"/>
        <v>N/A</v>
      </c>
      <c r="N187">
        <f t="shared" si="20"/>
        <v>4.4699999999999997E-2</v>
      </c>
    </row>
    <row r="188" spans="1:14" x14ac:dyDescent="0.3">
      <c r="A188" s="1">
        <v>30</v>
      </c>
      <c r="B188" t="s">
        <v>360</v>
      </c>
      <c r="C188" t="s">
        <v>977</v>
      </c>
      <c r="D188" t="s">
        <v>264</v>
      </c>
      <c r="E188" t="s">
        <v>264</v>
      </c>
      <c r="F188" t="s">
        <v>264</v>
      </c>
      <c r="G188" t="s">
        <v>264</v>
      </c>
      <c r="I188" t="str">
        <f t="shared" ref="I188:I251" si="21">IF(AND(K188&gt; J188, L188&gt; K188, M188&gt; L188, N188&gt; M188), "pos_trend", IF(AND(K188&lt; J188, L188&lt; K188, M188&lt; L188, N188&lt; M188), "neg_trend", "N/A"))</f>
        <v>N/A</v>
      </c>
      <c r="J188">
        <f t="shared" ref="J188:J251" si="22">IF(TRIM(C188)="-", "N/A", IF(RIGHT(C188,1)="M",1000000*VALUE(LEFT(C188,LEN(C188)-1)),IF(RIGHT(C188,1)="B",1000000000*VALUE(LEFT(C188,LEN(C188)-1)),IF(RIGHT(C188,1)="%",0.01*VALUE(LEFT(C188,LEN(C188)-1)),C188))))</f>
        <v>21630000</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t="str">
        <f t="shared" ref="N188:N251" si="26">IF(TRIM(G188)="-", "N/A", IF(RIGHT(G188,1)="M",1000000*VALUE(LEFT(G188,LEN(G188)-1)),IF(RIGHT(G188,1)="B",1000000000*VALUE(LEFT(G188,LEN(G188)-1)),IF(RIGHT(G188,1)="%",0.01*VALUE(LEFT(G188,LEN(G188)-1)),G188))))</f>
        <v>N/A</v>
      </c>
    </row>
    <row r="189" spans="1:14" x14ac:dyDescent="0.3">
      <c r="A189" s="1">
        <v>31</v>
      </c>
      <c r="B189" t="s">
        <v>364</v>
      </c>
      <c r="C189" t="s">
        <v>7194</v>
      </c>
      <c r="D189" t="s">
        <v>264</v>
      </c>
      <c r="E189" t="s">
        <v>264</v>
      </c>
      <c r="F189" t="s">
        <v>264</v>
      </c>
      <c r="G189" t="s">
        <v>264</v>
      </c>
      <c r="I189" t="str">
        <f t="shared" si="21"/>
        <v>N/A</v>
      </c>
      <c r="J189">
        <f t="shared" si="22"/>
        <v>19180000</v>
      </c>
      <c r="K189" t="str">
        <f t="shared" si="23"/>
        <v>N/A</v>
      </c>
      <c r="L189" t="str">
        <f t="shared" si="24"/>
        <v>N/A</v>
      </c>
      <c r="M189" t="str">
        <f t="shared" si="25"/>
        <v>N/A</v>
      </c>
      <c r="N189" t="str">
        <f t="shared" si="26"/>
        <v>N/A</v>
      </c>
    </row>
    <row r="190" spans="1:14" x14ac:dyDescent="0.3">
      <c r="A190" s="1">
        <v>32</v>
      </c>
      <c r="B190" t="s">
        <v>368</v>
      </c>
      <c r="C190" t="s">
        <v>264</v>
      </c>
      <c r="D190" t="s">
        <v>264</v>
      </c>
      <c r="E190" t="s">
        <v>264</v>
      </c>
      <c r="F190" t="s">
        <v>264</v>
      </c>
      <c r="G190" t="s">
        <v>264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369</v>
      </c>
      <c r="C191" t="s">
        <v>7195</v>
      </c>
      <c r="D191" t="s">
        <v>264</v>
      </c>
      <c r="E191" t="s">
        <v>264</v>
      </c>
      <c r="F191" t="s">
        <v>264</v>
      </c>
      <c r="G191" t="s">
        <v>264</v>
      </c>
      <c r="I191" t="str">
        <f t="shared" si="21"/>
        <v>N/A</v>
      </c>
      <c r="J191">
        <f t="shared" si="22"/>
        <v>2460000</v>
      </c>
      <c r="K191" t="str">
        <f t="shared" si="23"/>
        <v>N/A</v>
      </c>
      <c r="L191" t="str">
        <f t="shared" si="24"/>
        <v>N/A</v>
      </c>
      <c r="M191" t="str">
        <f t="shared" si="25"/>
        <v>N/A</v>
      </c>
      <c r="N191" t="str">
        <f t="shared" si="26"/>
        <v>N/A</v>
      </c>
    </row>
    <row r="192" spans="1:14" x14ac:dyDescent="0.3">
      <c r="A192" s="1">
        <v>34</v>
      </c>
      <c r="B192" t="s">
        <v>373</v>
      </c>
      <c r="C192" t="s">
        <v>7196</v>
      </c>
      <c r="D192" t="s">
        <v>7187</v>
      </c>
      <c r="E192" t="s">
        <v>7188</v>
      </c>
      <c r="F192" t="s">
        <v>7189</v>
      </c>
      <c r="G192" t="s">
        <v>7190</v>
      </c>
      <c r="I192" t="str">
        <f t="shared" si="21"/>
        <v>N/A</v>
      </c>
      <c r="J192">
        <f t="shared" si="22"/>
        <v>216990000</v>
      </c>
      <c r="K192">
        <f t="shared" si="23"/>
        <v>219500000</v>
      </c>
      <c r="L192">
        <f t="shared" si="24"/>
        <v>192670000</v>
      </c>
      <c r="M192">
        <f t="shared" si="25"/>
        <v>228900000</v>
      </c>
      <c r="N192">
        <f t="shared" si="26"/>
        <v>122800000</v>
      </c>
    </row>
    <row r="193" spans="1:14" x14ac:dyDescent="0.3">
      <c r="A193" s="1">
        <v>35</v>
      </c>
      <c r="B193" t="s">
        <v>377</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378</v>
      </c>
      <c r="C194" t="s">
        <v>7197</v>
      </c>
      <c r="D194" t="s">
        <v>7187</v>
      </c>
      <c r="E194" t="s">
        <v>7188</v>
      </c>
      <c r="F194" t="s">
        <v>7189</v>
      </c>
      <c r="G194" t="s">
        <v>7190</v>
      </c>
      <c r="I194" t="str">
        <f t="shared" si="21"/>
        <v>N/A</v>
      </c>
      <c r="J194">
        <f t="shared" si="22"/>
        <v>197820000</v>
      </c>
      <c r="K194">
        <f t="shared" si="23"/>
        <v>219500000</v>
      </c>
      <c r="L194">
        <f t="shared" si="24"/>
        <v>192670000</v>
      </c>
      <c r="M194">
        <f t="shared" si="25"/>
        <v>228900000</v>
      </c>
      <c r="N194">
        <f t="shared" si="26"/>
        <v>122800000</v>
      </c>
    </row>
    <row r="195" spans="1:14" x14ac:dyDescent="0.3">
      <c r="A195" s="1">
        <v>37</v>
      </c>
      <c r="B195" t="s">
        <v>382</v>
      </c>
      <c r="C195" t="s">
        <v>7198</v>
      </c>
      <c r="D195" t="s">
        <v>7199</v>
      </c>
      <c r="E195" t="s">
        <v>3287</v>
      </c>
      <c r="F195" t="s">
        <v>7200</v>
      </c>
      <c r="G195" t="s">
        <v>7201</v>
      </c>
      <c r="I195" t="str">
        <f t="shared" si="21"/>
        <v>N/A</v>
      </c>
      <c r="J195" t="str">
        <f t="shared" si="22"/>
        <v>3.44</v>
      </c>
      <c r="K195" t="str">
        <f t="shared" si="23"/>
        <v>3.79</v>
      </c>
      <c r="L195" t="str">
        <f t="shared" si="24"/>
        <v>3.28</v>
      </c>
      <c r="M195" t="str">
        <f t="shared" si="25"/>
        <v>3.94</v>
      </c>
      <c r="N195" t="str">
        <f t="shared" si="26"/>
        <v>2.10</v>
      </c>
    </row>
    <row r="196" spans="1:14" x14ac:dyDescent="0.3">
      <c r="A196" s="1">
        <v>38</v>
      </c>
      <c r="B196" t="s">
        <v>2042</v>
      </c>
      <c r="C196" t="s">
        <v>264</v>
      </c>
      <c r="D196" t="s">
        <v>5643</v>
      </c>
      <c r="E196" t="s">
        <v>7202</v>
      </c>
      <c r="F196" t="s">
        <v>7203</v>
      </c>
      <c r="G196" t="s">
        <v>7204</v>
      </c>
      <c r="I196" t="str">
        <f t="shared" si="21"/>
        <v>N/A</v>
      </c>
      <c r="J196" t="str">
        <f t="shared" si="22"/>
        <v>N/A</v>
      </c>
      <c r="K196">
        <f t="shared" si="23"/>
        <v>0.10060000000000001</v>
      </c>
      <c r="L196">
        <f t="shared" si="24"/>
        <v>-0.13460000000000003</v>
      </c>
      <c r="M196">
        <f t="shared" si="25"/>
        <v>0.20120000000000002</v>
      </c>
      <c r="N196">
        <f t="shared" si="26"/>
        <v>-0.46700000000000003</v>
      </c>
    </row>
    <row r="197" spans="1:14" x14ac:dyDescent="0.3">
      <c r="A197" s="1">
        <v>39</v>
      </c>
      <c r="B197" t="s">
        <v>393</v>
      </c>
      <c r="C197" t="s">
        <v>7205</v>
      </c>
      <c r="D197" t="s">
        <v>7206</v>
      </c>
      <c r="E197" t="s">
        <v>7207</v>
      </c>
      <c r="F197" t="s">
        <v>7208</v>
      </c>
      <c r="G197" t="s">
        <v>7209</v>
      </c>
      <c r="I197" t="str">
        <f t="shared" si="21"/>
        <v>N/A</v>
      </c>
      <c r="J197">
        <f t="shared" si="22"/>
        <v>57440000</v>
      </c>
      <c r="K197">
        <f t="shared" si="23"/>
        <v>57900000</v>
      </c>
      <c r="L197">
        <f t="shared" si="24"/>
        <v>58680000</v>
      </c>
      <c r="M197">
        <f t="shared" si="25"/>
        <v>58100000</v>
      </c>
      <c r="N197">
        <f t="shared" si="26"/>
        <v>58500000</v>
      </c>
    </row>
    <row r="198" spans="1:14" x14ac:dyDescent="0.3">
      <c r="A198" s="1">
        <v>40</v>
      </c>
      <c r="B198" t="s">
        <v>399</v>
      </c>
      <c r="C198" t="s">
        <v>2639</v>
      </c>
      <c r="D198" t="s">
        <v>7210</v>
      </c>
      <c r="E198" t="s">
        <v>7211</v>
      </c>
      <c r="F198" t="s">
        <v>3779</v>
      </c>
      <c r="G198" t="s">
        <v>7212</v>
      </c>
      <c r="I198" t="str">
        <f t="shared" si="21"/>
        <v>N/A</v>
      </c>
      <c r="J198" t="str">
        <f t="shared" si="22"/>
        <v>3.39</v>
      </c>
      <c r="K198" t="str">
        <f t="shared" si="23"/>
        <v>3.73</v>
      </c>
      <c r="L198" t="str">
        <f t="shared" si="24"/>
        <v>3.23</v>
      </c>
      <c r="M198" t="str">
        <f t="shared" si="25"/>
        <v>3.89</v>
      </c>
      <c r="N198" t="str">
        <f t="shared" si="26"/>
        <v>2.07</v>
      </c>
    </row>
    <row r="199" spans="1:14" x14ac:dyDescent="0.3">
      <c r="A199" s="1">
        <v>41</v>
      </c>
      <c r="B199" t="s">
        <v>402</v>
      </c>
      <c r="C199" t="s">
        <v>264</v>
      </c>
      <c r="D199" t="s">
        <v>7213</v>
      </c>
      <c r="E199" t="s">
        <v>7214</v>
      </c>
      <c r="F199" t="s">
        <v>7215</v>
      </c>
      <c r="G199" t="s">
        <v>7216</v>
      </c>
      <c r="I199" t="str">
        <f t="shared" si="21"/>
        <v>N/A</v>
      </c>
      <c r="J199" t="str">
        <f t="shared" si="22"/>
        <v>N/A</v>
      </c>
      <c r="K199">
        <f t="shared" si="23"/>
        <v>9.9199999999999997E-2</v>
      </c>
      <c r="L199">
        <f t="shared" si="24"/>
        <v>-0.13400000000000001</v>
      </c>
      <c r="M199">
        <f t="shared" si="25"/>
        <v>0.20430000000000001</v>
      </c>
      <c r="N199">
        <f t="shared" si="26"/>
        <v>-0.46789999999999998</v>
      </c>
    </row>
    <row r="200" spans="1:14" x14ac:dyDescent="0.3">
      <c r="A200" s="1">
        <v>42</v>
      </c>
      <c r="B200" t="s">
        <v>407</v>
      </c>
      <c r="C200" t="s">
        <v>5073</v>
      </c>
      <c r="D200" t="s">
        <v>7217</v>
      </c>
      <c r="E200" t="s">
        <v>7218</v>
      </c>
      <c r="F200" t="s">
        <v>7219</v>
      </c>
      <c r="G200" t="s">
        <v>7220</v>
      </c>
      <c r="I200" t="str">
        <f t="shared" si="21"/>
        <v>N/A</v>
      </c>
      <c r="J200">
        <f t="shared" si="22"/>
        <v>58290000</v>
      </c>
      <c r="K200">
        <f t="shared" si="23"/>
        <v>58840000</v>
      </c>
      <c r="L200">
        <f t="shared" si="24"/>
        <v>59600000</v>
      </c>
      <c r="M200">
        <f t="shared" si="25"/>
        <v>58800000</v>
      </c>
      <c r="N200">
        <f t="shared" si="26"/>
        <v>59300000</v>
      </c>
    </row>
    <row r="201" spans="1:14" x14ac:dyDescent="0.3">
      <c r="A201" s="1">
        <v>43</v>
      </c>
      <c r="B201" t="s">
        <v>158</v>
      </c>
      <c r="C201" t="s">
        <v>7221</v>
      </c>
      <c r="D201" t="s">
        <v>7222</v>
      </c>
      <c r="E201" t="s">
        <v>7223</v>
      </c>
      <c r="F201" t="s">
        <v>7224</v>
      </c>
      <c r="G201" t="s">
        <v>7225</v>
      </c>
      <c r="I201" t="str">
        <f t="shared" si="21"/>
        <v>N/A</v>
      </c>
      <c r="J201">
        <f t="shared" si="22"/>
        <v>386670000</v>
      </c>
      <c r="K201">
        <f t="shared" si="23"/>
        <v>425510000</v>
      </c>
      <c r="L201">
        <f t="shared" si="24"/>
        <v>490650000</v>
      </c>
      <c r="M201">
        <f t="shared" si="25"/>
        <v>458100000</v>
      </c>
      <c r="N201">
        <f t="shared" si="26"/>
        <v>465100000</v>
      </c>
    </row>
    <row r="202" spans="1:14" x14ac:dyDescent="0.3">
      <c r="A202" s="1">
        <v>44</v>
      </c>
      <c r="B202" t="s">
        <v>4317</v>
      </c>
      <c r="C202" t="s">
        <v>264</v>
      </c>
      <c r="D202" t="s">
        <v>2258</v>
      </c>
      <c r="E202" t="s">
        <v>7226</v>
      </c>
      <c r="F202" t="s">
        <v>7227</v>
      </c>
      <c r="G202" t="s">
        <v>7228</v>
      </c>
      <c r="I202" t="str">
        <f t="shared" si="21"/>
        <v>N/A</v>
      </c>
      <c r="J202" t="str">
        <f t="shared" si="22"/>
        <v>N/A</v>
      </c>
      <c r="K202">
        <f t="shared" si="23"/>
        <v>0.10050000000000001</v>
      </c>
      <c r="L202">
        <f t="shared" si="24"/>
        <v>0.15310000000000001</v>
      </c>
      <c r="M202">
        <f t="shared" si="25"/>
        <v>-6.6299999999999998E-2</v>
      </c>
      <c r="N202">
        <f t="shared" si="26"/>
        <v>1.5300000000000001E-2</v>
      </c>
    </row>
    <row r="203" spans="1:14" x14ac:dyDescent="0.3">
      <c r="A203" s="1">
        <v>45</v>
      </c>
      <c r="B203" t="s">
        <v>4321</v>
      </c>
      <c r="C203" t="s">
        <v>264</v>
      </c>
      <c r="D203" t="s">
        <v>264</v>
      </c>
      <c r="E203" t="s">
        <v>264</v>
      </c>
      <c r="F203" t="s">
        <v>264</v>
      </c>
      <c r="G203" t="s">
        <v>7229</v>
      </c>
      <c r="I203" t="str">
        <f t="shared" si="21"/>
        <v>N/A</v>
      </c>
      <c r="J203" t="str">
        <f t="shared" si="22"/>
        <v>N/A</v>
      </c>
      <c r="K203" t="str">
        <f t="shared" si="23"/>
        <v>N/A</v>
      </c>
      <c r="L203" t="str">
        <f t="shared" si="24"/>
        <v>N/A</v>
      </c>
      <c r="M203" t="str">
        <f t="shared" si="25"/>
        <v>N/A</v>
      </c>
      <c r="N203">
        <f t="shared" si="26"/>
        <v>0.16930000000000001</v>
      </c>
    </row>
    <row r="204" spans="1:14" x14ac:dyDescent="0.3">
      <c r="I204" t="str">
        <f t="shared" si="21"/>
        <v>N/A</v>
      </c>
      <c r="J204">
        <f t="shared" si="22"/>
        <v>0</v>
      </c>
      <c r="K204">
        <f t="shared" si="23"/>
        <v>0</v>
      </c>
      <c r="L204">
        <f t="shared" si="24"/>
        <v>0</v>
      </c>
      <c r="M204">
        <f t="shared" si="25"/>
        <v>0</v>
      </c>
      <c r="N204">
        <f t="shared" si="26"/>
        <v>0</v>
      </c>
    </row>
    <row r="205" spans="1:14" x14ac:dyDescent="0.3">
      <c r="B205" s="1" t="s">
        <v>250</v>
      </c>
      <c r="C205" s="1" t="s">
        <v>251</v>
      </c>
      <c r="D205" s="1" t="s">
        <v>252</v>
      </c>
      <c r="E205" s="1" t="s">
        <v>253</v>
      </c>
      <c r="F205" s="1" t="s">
        <v>254</v>
      </c>
      <c r="G205" s="1" t="s">
        <v>255</v>
      </c>
      <c r="H205" s="1" t="s">
        <v>256</v>
      </c>
      <c r="I205" t="str">
        <f t="shared" si="21"/>
        <v>pos_trend</v>
      </c>
      <c r="J205" t="str">
        <f t="shared" si="22"/>
        <v>2012</v>
      </c>
      <c r="K205" t="str">
        <f t="shared" si="23"/>
        <v>2013</v>
      </c>
      <c r="L205" t="str">
        <f t="shared" si="24"/>
        <v>2014</v>
      </c>
      <c r="M205" t="str">
        <f t="shared" si="25"/>
        <v>2015</v>
      </c>
      <c r="N205" t="str">
        <f t="shared" si="26"/>
        <v>2016</v>
      </c>
    </row>
    <row r="206" spans="1:14" x14ac:dyDescent="0.3">
      <c r="A206" s="1">
        <v>0</v>
      </c>
      <c r="B206" t="s">
        <v>413</v>
      </c>
      <c r="C206" t="s">
        <v>7230</v>
      </c>
      <c r="D206" t="s">
        <v>7231</v>
      </c>
      <c r="E206" t="s">
        <v>7232</v>
      </c>
      <c r="F206" t="s">
        <v>7233</v>
      </c>
      <c r="G206" t="s">
        <v>7234</v>
      </c>
      <c r="I206" t="str">
        <f t="shared" si="21"/>
        <v>N/A</v>
      </c>
      <c r="J206">
        <f t="shared" si="22"/>
        <v>423950000</v>
      </c>
      <c r="K206">
        <f t="shared" si="23"/>
        <v>270640000</v>
      </c>
      <c r="L206">
        <f t="shared" si="24"/>
        <v>346270000</v>
      </c>
      <c r="M206">
        <f t="shared" si="25"/>
        <v>363500000</v>
      </c>
      <c r="N206">
        <f t="shared" si="26"/>
        <v>509700000</v>
      </c>
    </row>
    <row r="207" spans="1:14" x14ac:dyDescent="0.3">
      <c r="A207" s="1">
        <v>1</v>
      </c>
      <c r="B207" t="s">
        <v>418</v>
      </c>
      <c r="C207" t="s">
        <v>7230</v>
      </c>
      <c r="D207" t="s">
        <v>7231</v>
      </c>
      <c r="E207" t="s">
        <v>7232</v>
      </c>
      <c r="F207" t="s">
        <v>7233</v>
      </c>
      <c r="G207" t="s">
        <v>7234</v>
      </c>
      <c r="I207" t="str">
        <f t="shared" si="21"/>
        <v>N/A</v>
      </c>
      <c r="J207">
        <f t="shared" si="22"/>
        <v>423950000</v>
      </c>
      <c r="K207">
        <f t="shared" si="23"/>
        <v>270640000</v>
      </c>
      <c r="L207">
        <f t="shared" si="24"/>
        <v>346270000</v>
      </c>
      <c r="M207">
        <f t="shared" si="25"/>
        <v>363500000</v>
      </c>
      <c r="N207">
        <f t="shared" si="26"/>
        <v>509700000</v>
      </c>
    </row>
    <row r="208" spans="1:14" x14ac:dyDescent="0.3">
      <c r="A208" s="1">
        <v>2</v>
      </c>
      <c r="B208" t="s">
        <v>4331</v>
      </c>
      <c r="C208" t="s">
        <v>264</v>
      </c>
      <c r="D208" t="s">
        <v>264</v>
      </c>
      <c r="E208" t="s">
        <v>264</v>
      </c>
      <c r="F208" t="s">
        <v>264</v>
      </c>
      <c r="G208" t="s">
        <v>264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420</v>
      </c>
      <c r="C209" t="s">
        <v>264</v>
      </c>
      <c r="D209" t="s">
        <v>7235</v>
      </c>
      <c r="E209" t="s">
        <v>7236</v>
      </c>
      <c r="F209" t="s">
        <v>5606</v>
      </c>
      <c r="G209" t="s">
        <v>7237</v>
      </c>
      <c r="I209" t="str">
        <f t="shared" si="21"/>
        <v>N/A</v>
      </c>
      <c r="J209" t="str">
        <f t="shared" si="22"/>
        <v>N/A</v>
      </c>
      <c r="K209">
        <f t="shared" si="23"/>
        <v>-0.36159999999999998</v>
      </c>
      <c r="L209">
        <f t="shared" si="24"/>
        <v>0.27940000000000004</v>
      </c>
      <c r="M209">
        <f t="shared" si="25"/>
        <v>4.9800000000000004E-2</v>
      </c>
      <c r="N209">
        <f t="shared" si="26"/>
        <v>0.4022</v>
      </c>
    </row>
    <row r="210" spans="1:14" x14ac:dyDescent="0.3">
      <c r="A210" s="1">
        <v>4</v>
      </c>
      <c r="B210" t="s">
        <v>4341</v>
      </c>
      <c r="C210" t="s">
        <v>6428</v>
      </c>
      <c r="D210" t="s">
        <v>7238</v>
      </c>
      <c r="E210" t="s">
        <v>7239</v>
      </c>
      <c r="F210" t="s">
        <v>3854</v>
      </c>
      <c r="G210" t="s">
        <v>7240</v>
      </c>
      <c r="I210" t="str">
        <f t="shared" si="21"/>
        <v>N/A</v>
      </c>
      <c r="J210">
        <f t="shared" si="22"/>
        <v>0.1467</v>
      </c>
      <c r="K210">
        <f t="shared" si="23"/>
        <v>7.5999999999999998E-2</v>
      </c>
      <c r="L210">
        <f t="shared" si="24"/>
        <v>0.1003</v>
      </c>
      <c r="M210">
        <f t="shared" si="25"/>
        <v>0.10890000000000001</v>
      </c>
      <c r="N210">
        <f t="shared" si="26"/>
        <v>0.1487</v>
      </c>
    </row>
    <row r="211" spans="1:14" x14ac:dyDescent="0.3">
      <c r="A211" s="1">
        <v>5</v>
      </c>
      <c r="B211" t="s">
        <v>4347</v>
      </c>
      <c r="C211" t="s">
        <v>7241</v>
      </c>
      <c r="D211" t="s">
        <v>7242</v>
      </c>
      <c r="E211" t="s">
        <v>7243</v>
      </c>
      <c r="F211" t="s">
        <v>7244</v>
      </c>
      <c r="G211" t="s">
        <v>7245</v>
      </c>
      <c r="I211" t="str">
        <f t="shared" si="21"/>
        <v>N/A</v>
      </c>
      <c r="J211">
        <f t="shared" si="22"/>
        <v>367050000</v>
      </c>
      <c r="K211">
        <f t="shared" si="23"/>
        <v>460320000</v>
      </c>
      <c r="L211">
        <f t="shared" si="24"/>
        <v>431350000</v>
      </c>
      <c r="M211">
        <f t="shared" si="25"/>
        <v>418100000</v>
      </c>
      <c r="N211">
        <f t="shared" si="26"/>
        <v>414400000</v>
      </c>
    </row>
    <row r="212" spans="1:14" x14ac:dyDescent="0.3">
      <c r="A212" s="1">
        <v>6</v>
      </c>
      <c r="B212" t="s">
        <v>4353</v>
      </c>
      <c r="C212" t="s">
        <v>7246</v>
      </c>
      <c r="D212" t="s">
        <v>7247</v>
      </c>
      <c r="E212" t="s">
        <v>7248</v>
      </c>
      <c r="F212" t="s">
        <v>7249</v>
      </c>
      <c r="G212" t="s">
        <v>7250</v>
      </c>
      <c r="I212" t="str">
        <f t="shared" si="21"/>
        <v>N/A</v>
      </c>
      <c r="J212">
        <f t="shared" si="22"/>
        <v>333330000</v>
      </c>
      <c r="K212">
        <f t="shared" si="23"/>
        <v>437540000</v>
      </c>
      <c r="L212">
        <f t="shared" si="24"/>
        <v>410850000</v>
      </c>
      <c r="M212">
        <f t="shared" si="25"/>
        <v>397600000</v>
      </c>
      <c r="N212">
        <f t="shared" si="26"/>
        <v>396400000</v>
      </c>
    </row>
    <row r="213" spans="1:14" x14ac:dyDescent="0.3">
      <c r="A213" s="1">
        <v>7</v>
      </c>
      <c r="B213" t="s">
        <v>4355</v>
      </c>
      <c r="C213" t="s">
        <v>7246</v>
      </c>
      <c r="D213" t="s">
        <v>7251</v>
      </c>
      <c r="E213" t="s">
        <v>7252</v>
      </c>
      <c r="F213" t="s">
        <v>7253</v>
      </c>
      <c r="G213" t="s">
        <v>7254</v>
      </c>
      <c r="I213" t="str">
        <f t="shared" si="21"/>
        <v>N/A</v>
      </c>
      <c r="J213">
        <f t="shared" si="22"/>
        <v>333330000</v>
      </c>
      <c r="K213">
        <f t="shared" si="23"/>
        <v>442540000</v>
      </c>
      <c r="L213">
        <f t="shared" si="24"/>
        <v>415750000</v>
      </c>
      <c r="M213">
        <f t="shared" si="25"/>
        <v>402300000</v>
      </c>
      <c r="N213">
        <f t="shared" si="26"/>
        <v>403700000</v>
      </c>
    </row>
    <row r="214" spans="1:14" x14ac:dyDescent="0.3">
      <c r="A214" s="1">
        <v>8</v>
      </c>
      <c r="B214" t="s">
        <v>4357</v>
      </c>
      <c r="C214" t="s">
        <v>264</v>
      </c>
      <c r="D214" t="s">
        <v>6235</v>
      </c>
      <c r="E214" t="s">
        <v>7255</v>
      </c>
      <c r="F214" t="s">
        <v>7256</v>
      </c>
      <c r="G214" t="s">
        <v>7257</v>
      </c>
      <c r="I214" t="str">
        <f t="shared" si="21"/>
        <v>N/A</v>
      </c>
      <c r="J214" t="str">
        <f t="shared" si="22"/>
        <v>N/A</v>
      </c>
      <c r="K214" t="str">
        <f t="shared" si="23"/>
        <v>(5M)</v>
      </c>
      <c r="L214" t="str">
        <f t="shared" si="24"/>
        <v>(4.9M)</v>
      </c>
      <c r="M214" t="str">
        <f t="shared" si="25"/>
        <v>(4.7M)</v>
      </c>
      <c r="N214" t="str">
        <f t="shared" si="26"/>
        <v>(7.3M)</v>
      </c>
    </row>
    <row r="215" spans="1:14" x14ac:dyDescent="0.3">
      <c r="A215" s="1">
        <v>9</v>
      </c>
      <c r="B215" t="s">
        <v>4359</v>
      </c>
      <c r="C215" t="s">
        <v>6662</v>
      </c>
      <c r="D215" t="s">
        <v>7258</v>
      </c>
      <c r="E215" t="s">
        <v>7259</v>
      </c>
      <c r="F215" t="s">
        <v>7259</v>
      </c>
      <c r="G215" t="s">
        <v>397</v>
      </c>
      <c r="I215" t="str">
        <f t="shared" si="21"/>
        <v>N/A</v>
      </c>
      <c r="J215">
        <f t="shared" si="22"/>
        <v>33720000</v>
      </c>
      <c r="K215">
        <f t="shared" si="23"/>
        <v>22780000</v>
      </c>
      <c r="L215">
        <f t="shared" si="24"/>
        <v>20500000</v>
      </c>
      <c r="M215">
        <f t="shared" si="25"/>
        <v>20500000</v>
      </c>
      <c r="N215">
        <f t="shared" si="26"/>
        <v>18000000</v>
      </c>
    </row>
    <row r="216" spans="1:14" x14ac:dyDescent="0.3">
      <c r="A216" s="1">
        <v>10</v>
      </c>
      <c r="B216" t="s">
        <v>4360</v>
      </c>
      <c r="C216" t="s">
        <v>264</v>
      </c>
      <c r="D216" t="s">
        <v>7260</v>
      </c>
      <c r="E216" t="s">
        <v>7261</v>
      </c>
      <c r="F216" t="s">
        <v>7262</v>
      </c>
      <c r="G216" t="s">
        <v>7263</v>
      </c>
      <c r="I216" t="str">
        <f t="shared" si="21"/>
        <v>N/A</v>
      </c>
      <c r="J216" t="str">
        <f t="shared" si="22"/>
        <v>N/A</v>
      </c>
      <c r="K216">
        <f t="shared" si="23"/>
        <v>0.25409999999999999</v>
      </c>
      <c r="L216">
        <f t="shared" si="24"/>
        <v>-6.2899999999999998E-2</v>
      </c>
      <c r="M216">
        <f t="shared" si="25"/>
        <v>-3.0699999999999998E-2</v>
      </c>
      <c r="N216">
        <f t="shared" si="26"/>
        <v>-8.8000000000000005E-3</v>
      </c>
    </row>
    <row r="217" spans="1:14" x14ac:dyDescent="0.3">
      <c r="A217" s="1">
        <v>11</v>
      </c>
      <c r="B217" t="s">
        <v>4365</v>
      </c>
      <c r="C217" t="s">
        <v>7264</v>
      </c>
      <c r="D217" t="s">
        <v>7265</v>
      </c>
      <c r="E217" t="s">
        <v>7266</v>
      </c>
      <c r="F217" t="s">
        <v>7267</v>
      </c>
      <c r="G217" t="s">
        <v>7268</v>
      </c>
      <c r="I217" t="str">
        <f t="shared" si="21"/>
        <v>N/A</v>
      </c>
      <c r="J217" t="str">
        <f t="shared" si="22"/>
        <v>7.03</v>
      </c>
      <c r="K217" t="str">
        <f t="shared" si="23"/>
        <v>5.64</v>
      </c>
      <c r="L217" t="str">
        <f t="shared" si="24"/>
        <v>6.78</v>
      </c>
      <c r="M217" t="str">
        <f t="shared" si="25"/>
        <v>6.55</v>
      </c>
      <c r="N217" t="str">
        <f t="shared" si="26"/>
        <v>6.63</v>
      </c>
    </row>
    <row r="218" spans="1:14" x14ac:dyDescent="0.3">
      <c r="A218" s="1">
        <v>12</v>
      </c>
      <c r="B218" t="s">
        <v>4371</v>
      </c>
      <c r="C218" t="s">
        <v>7269</v>
      </c>
      <c r="D218" t="s">
        <v>5613</v>
      </c>
      <c r="E218" t="s">
        <v>7270</v>
      </c>
      <c r="F218" t="s">
        <v>7271</v>
      </c>
      <c r="G218" t="s">
        <v>7272</v>
      </c>
      <c r="I218" t="str">
        <f t="shared" si="21"/>
        <v>N/A</v>
      </c>
      <c r="J218">
        <f t="shared" si="22"/>
        <v>352730000</v>
      </c>
      <c r="K218">
        <f t="shared" si="23"/>
        <v>368890000</v>
      </c>
      <c r="L218">
        <f t="shared" si="24"/>
        <v>369720000</v>
      </c>
      <c r="M218">
        <f t="shared" si="25"/>
        <v>376900000</v>
      </c>
      <c r="N218">
        <f t="shared" si="26"/>
        <v>342500000</v>
      </c>
    </row>
    <row r="219" spans="1:14" x14ac:dyDescent="0.3">
      <c r="A219" s="1">
        <v>13</v>
      </c>
      <c r="B219" t="s">
        <v>4375</v>
      </c>
      <c r="C219" t="s">
        <v>7273</v>
      </c>
      <c r="D219" t="s">
        <v>4511</v>
      </c>
      <c r="E219" t="s">
        <v>7274</v>
      </c>
      <c r="F219" t="s">
        <v>7275</v>
      </c>
      <c r="G219" t="s">
        <v>7276</v>
      </c>
      <c r="I219" t="str">
        <f t="shared" si="21"/>
        <v>N/A</v>
      </c>
      <c r="J219">
        <f t="shared" si="22"/>
        <v>151390000</v>
      </c>
      <c r="K219">
        <f t="shared" si="23"/>
        <v>145050000</v>
      </c>
      <c r="L219">
        <f t="shared" si="24"/>
        <v>154300000</v>
      </c>
      <c r="M219">
        <f t="shared" si="25"/>
        <v>149200000</v>
      </c>
      <c r="N219">
        <f t="shared" si="26"/>
        <v>135900000</v>
      </c>
    </row>
    <row r="220" spans="1:14" x14ac:dyDescent="0.3">
      <c r="A220" s="1">
        <v>14</v>
      </c>
      <c r="B220" t="s">
        <v>4380</v>
      </c>
      <c r="C220" t="s">
        <v>7277</v>
      </c>
      <c r="D220" t="s">
        <v>7278</v>
      </c>
      <c r="E220" t="s">
        <v>7279</v>
      </c>
      <c r="F220" t="s">
        <v>7280</v>
      </c>
      <c r="G220" t="s">
        <v>7281</v>
      </c>
      <c r="I220" t="str">
        <f t="shared" si="21"/>
        <v>N/A</v>
      </c>
      <c r="J220">
        <f t="shared" si="22"/>
        <v>59280000</v>
      </c>
      <c r="K220">
        <f t="shared" si="23"/>
        <v>55430000</v>
      </c>
      <c r="L220">
        <f t="shared" si="24"/>
        <v>53250000</v>
      </c>
      <c r="M220">
        <f t="shared" si="25"/>
        <v>60700000</v>
      </c>
      <c r="N220">
        <f t="shared" si="26"/>
        <v>56000000</v>
      </c>
    </row>
    <row r="221" spans="1:14" x14ac:dyDescent="0.3">
      <c r="A221" s="1">
        <v>15</v>
      </c>
      <c r="B221" t="s">
        <v>4381</v>
      </c>
      <c r="C221" t="s">
        <v>7282</v>
      </c>
      <c r="D221" t="s">
        <v>7283</v>
      </c>
      <c r="E221" t="s">
        <v>7284</v>
      </c>
      <c r="F221" t="s">
        <v>6402</v>
      </c>
      <c r="G221" t="s">
        <v>7285</v>
      </c>
      <c r="I221" t="str">
        <f t="shared" si="21"/>
        <v>N/A</v>
      </c>
      <c r="J221">
        <f t="shared" si="22"/>
        <v>142060000</v>
      </c>
      <c r="K221">
        <f t="shared" si="23"/>
        <v>168400000</v>
      </c>
      <c r="L221">
        <f t="shared" si="24"/>
        <v>162170000</v>
      </c>
      <c r="M221">
        <f t="shared" si="25"/>
        <v>167000000</v>
      </c>
      <c r="N221">
        <f t="shared" si="26"/>
        <v>150600000</v>
      </c>
    </row>
    <row r="222" spans="1:14" x14ac:dyDescent="0.3">
      <c r="A222" s="1">
        <v>16</v>
      </c>
      <c r="B222" t="s">
        <v>4387</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4388</v>
      </c>
      <c r="C223" t="s">
        <v>7286</v>
      </c>
      <c r="D223" t="s">
        <v>7287</v>
      </c>
      <c r="E223" t="s">
        <v>7288</v>
      </c>
      <c r="F223" t="s">
        <v>5691</v>
      </c>
      <c r="G223" t="s">
        <v>7289</v>
      </c>
      <c r="I223" t="str">
        <f t="shared" si="21"/>
        <v>N/A</v>
      </c>
      <c r="J223">
        <f t="shared" si="22"/>
        <v>36800000</v>
      </c>
      <c r="K223">
        <f t="shared" si="23"/>
        <v>49240000</v>
      </c>
      <c r="L223">
        <f t="shared" si="24"/>
        <v>47850000</v>
      </c>
      <c r="M223">
        <f t="shared" si="25"/>
        <v>45000000</v>
      </c>
      <c r="N223">
        <f t="shared" si="26"/>
        <v>49100000</v>
      </c>
    </row>
    <row r="224" spans="1:14" x14ac:dyDescent="0.3">
      <c r="A224" s="1">
        <v>18</v>
      </c>
      <c r="B224" t="s">
        <v>4394</v>
      </c>
      <c r="C224" t="s">
        <v>7286</v>
      </c>
      <c r="D224" t="s">
        <v>7287</v>
      </c>
      <c r="E224" t="s">
        <v>7288</v>
      </c>
      <c r="F224" t="s">
        <v>5691</v>
      </c>
      <c r="G224" t="s">
        <v>7289</v>
      </c>
      <c r="I224" t="str">
        <f t="shared" si="21"/>
        <v>N/A</v>
      </c>
      <c r="J224">
        <f t="shared" si="22"/>
        <v>36800000</v>
      </c>
      <c r="K224">
        <f t="shared" si="23"/>
        <v>49240000</v>
      </c>
      <c r="L224">
        <f t="shared" si="24"/>
        <v>47850000</v>
      </c>
      <c r="M224">
        <f t="shared" si="25"/>
        <v>45000000</v>
      </c>
      <c r="N224">
        <f t="shared" si="26"/>
        <v>49100000</v>
      </c>
    </row>
    <row r="225" spans="1:14" x14ac:dyDescent="0.3">
      <c r="A225" s="1">
        <v>19</v>
      </c>
      <c r="B225" t="s">
        <v>4395</v>
      </c>
      <c r="C225" t="s">
        <v>7290</v>
      </c>
      <c r="D225" t="s">
        <v>2862</v>
      </c>
      <c r="E225" t="s">
        <v>3929</v>
      </c>
      <c r="F225" t="s">
        <v>3929</v>
      </c>
      <c r="G225" t="s">
        <v>2864</v>
      </c>
      <c r="I225" t="str">
        <f t="shared" si="21"/>
        <v>N/A</v>
      </c>
      <c r="J225">
        <f t="shared" si="22"/>
        <v>1180000000</v>
      </c>
      <c r="K225">
        <f t="shared" si="23"/>
        <v>1150000000</v>
      </c>
      <c r="L225">
        <f t="shared" si="24"/>
        <v>1200000000</v>
      </c>
      <c r="M225">
        <f t="shared" si="25"/>
        <v>1200000000</v>
      </c>
      <c r="N225">
        <f t="shared" si="26"/>
        <v>1320000000</v>
      </c>
    </row>
    <row r="226" spans="1:14" x14ac:dyDescent="0.3">
      <c r="I226" t="str">
        <f t="shared" si="21"/>
        <v>N/A</v>
      </c>
      <c r="J226">
        <f t="shared" si="22"/>
        <v>0</v>
      </c>
      <c r="K226">
        <f t="shared" si="23"/>
        <v>0</v>
      </c>
      <c r="L226">
        <f t="shared" si="24"/>
        <v>0</v>
      </c>
      <c r="M226">
        <f t="shared" si="25"/>
        <v>0</v>
      </c>
      <c r="N226">
        <f t="shared" si="26"/>
        <v>0</v>
      </c>
    </row>
    <row r="227" spans="1:14" x14ac:dyDescent="0.3">
      <c r="B227" s="1" t="s">
        <v>299</v>
      </c>
      <c r="C227" s="1" t="s">
        <v>251</v>
      </c>
      <c r="D227" s="1" t="s">
        <v>252</v>
      </c>
      <c r="E227" s="1" t="s">
        <v>253</v>
      </c>
      <c r="F227" s="1" t="s">
        <v>254</v>
      </c>
      <c r="G227" s="1" t="s">
        <v>255</v>
      </c>
      <c r="H227" s="1" t="s">
        <v>256</v>
      </c>
      <c r="I227" t="str">
        <f t="shared" si="21"/>
        <v>pos_trend</v>
      </c>
      <c r="J227" t="str">
        <f t="shared" si="22"/>
        <v>2012</v>
      </c>
      <c r="K227" t="str">
        <f t="shared" si="23"/>
        <v>2013</v>
      </c>
      <c r="L227" t="str">
        <f t="shared" si="24"/>
        <v>2014</v>
      </c>
      <c r="M227" t="str">
        <f t="shared" si="25"/>
        <v>2015</v>
      </c>
      <c r="N227" t="str">
        <f t="shared" si="26"/>
        <v>2016</v>
      </c>
    </row>
    <row r="228" spans="1:14" x14ac:dyDescent="0.3">
      <c r="A228" s="1">
        <v>0</v>
      </c>
      <c r="B228" t="s">
        <v>443</v>
      </c>
      <c r="C228" t="s">
        <v>7291</v>
      </c>
      <c r="D228" t="s">
        <v>7292</v>
      </c>
      <c r="E228" t="s">
        <v>7293</v>
      </c>
      <c r="F228" t="s">
        <v>7294</v>
      </c>
      <c r="G228" t="s">
        <v>7295</v>
      </c>
      <c r="I228" t="str">
        <f t="shared" si="21"/>
        <v>N/A</v>
      </c>
      <c r="J228">
        <f t="shared" si="22"/>
        <v>268279999.99999997</v>
      </c>
      <c r="K228">
        <f t="shared" si="23"/>
        <v>305060000</v>
      </c>
      <c r="L228">
        <f t="shared" si="24"/>
        <v>290260000</v>
      </c>
      <c r="M228">
        <f t="shared" si="25"/>
        <v>276000000</v>
      </c>
      <c r="N228">
        <f t="shared" si="26"/>
        <v>278900000</v>
      </c>
    </row>
    <row r="229" spans="1:14" x14ac:dyDescent="0.3">
      <c r="A229" s="1">
        <v>1</v>
      </c>
      <c r="B229" t="s">
        <v>4403</v>
      </c>
      <c r="C229" t="s">
        <v>7296</v>
      </c>
      <c r="D229" t="s">
        <v>7297</v>
      </c>
      <c r="E229" t="s">
        <v>7298</v>
      </c>
      <c r="F229" t="s">
        <v>7299</v>
      </c>
      <c r="G229" t="s">
        <v>7300</v>
      </c>
      <c r="I229" t="str">
        <f t="shared" si="21"/>
        <v>N/A</v>
      </c>
      <c r="J229">
        <f t="shared" si="22"/>
        <v>796380000</v>
      </c>
      <c r="K229">
        <f t="shared" si="23"/>
        <v>841230000</v>
      </c>
      <c r="L229">
        <f t="shared" si="24"/>
        <v>824940000</v>
      </c>
      <c r="M229">
        <f t="shared" si="25"/>
        <v>809500000</v>
      </c>
      <c r="N229">
        <f t="shared" si="26"/>
        <v>826900000</v>
      </c>
    </row>
    <row r="230" spans="1:14" x14ac:dyDescent="0.3">
      <c r="A230" s="1">
        <v>2</v>
      </c>
      <c r="B230" t="s">
        <v>4408</v>
      </c>
      <c r="C230" t="s">
        <v>7301</v>
      </c>
      <c r="D230" t="s">
        <v>7302</v>
      </c>
      <c r="E230" t="s">
        <v>7303</v>
      </c>
      <c r="F230" t="s">
        <v>7304</v>
      </c>
      <c r="G230" t="s">
        <v>7305</v>
      </c>
      <c r="I230" t="str">
        <f t="shared" si="21"/>
        <v>N/A</v>
      </c>
      <c r="J230">
        <f t="shared" si="22"/>
        <v>180910000</v>
      </c>
      <c r="K230">
        <f t="shared" si="23"/>
        <v>181230000</v>
      </c>
      <c r="L230">
        <f t="shared" si="24"/>
        <v>179820000</v>
      </c>
      <c r="M230">
        <f t="shared" si="25"/>
        <v>174700000</v>
      </c>
      <c r="N230">
        <f t="shared" si="26"/>
        <v>193500000</v>
      </c>
    </row>
    <row r="231" spans="1:14" x14ac:dyDescent="0.3">
      <c r="A231" s="1">
        <v>3</v>
      </c>
      <c r="B231" t="s">
        <v>4414</v>
      </c>
      <c r="C231" t="s">
        <v>7306</v>
      </c>
      <c r="D231" t="s">
        <v>7307</v>
      </c>
      <c r="E231" t="s">
        <v>7308</v>
      </c>
      <c r="F231" t="s">
        <v>7309</v>
      </c>
      <c r="G231" t="s">
        <v>7310</v>
      </c>
      <c r="I231" t="str">
        <f t="shared" si="21"/>
        <v>N/A</v>
      </c>
      <c r="J231">
        <f t="shared" si="22"/>
        <v>69390000</v>
      </c>
      <c r="K231">
        <f t="shared" si="23"/>
        <v>71250000</v>
      </c>
      <c r="L231">
        <f t="shared" si="24"/>
        <v>73270000</v>
      </c>
      <c r="M231">
        <f t="shared" si="25"/>
        <v>68800000</v>
      </c>
      <c r="N231">
        <f t="shared" si="26"/>
        <v>66599999.999999993</v>
      </c>
    </row>
    <row r="232" spans="1:14" x14ac:dyDescent="0.3">
      <c r="A232" s="1">
        <v>4</v>
      </c>
      <c r="B232" t="s">
        <v>4419</v>
      </c>
      <c r="C232" t="s">
        <v>264</v>
      </c>
      <c r="D232" t="s">
        <v>264</v>
      </c>
      <c r="E232" t="s">
        <v>264</v>
      </c>
      <c r="F232" t="s">
        <v>264</v>
      </c>
      <c r="G232" t="s">
        <v>264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4425</v>
      </c>
      <c r="C233" t="s">
        <v>264</v>
      </c>
      <c r="D233" t="s">
        <v>264</v>
      </c>
      <c r="E233" t="s">
        <v>264</v>
      </c>
      <c r="F233" t="s">
        <v>264</v>
      </c>
      <c r="G233" t="s">
        <v>264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4431</v>
      </c>
      <c r="C234" t="s">
        <v>7311</v>
      </c>
      <c r="D234" t="s">
        <v>7312</v>
      </c>
      <c r="E234" t="s">
        <v>7313</v>
      </c>
      <c r="F234" t="s">
        <v>7314</v>
      </c>
      <c r="G234" t="s">
        <v>7315</v>
      </c>
      <c r="I234" t="str">
        <f t="shared" si="21"/>
        <v>N/A</v>
      </c>
      <c r="J234">
        <f t="shared" si="22"/>
        <v>528090000.00000006</v>
      </c>
      <c r="K234">
        <f t="shared" si="23"/>
        <v>536179999.99999994</v>
      </c>
      <c r="L234">
        <f t="shared" si="24"/>
        <v>534679999.99999994</v>
      </c>
      <c r="M234">
        <f t="shared" si="25"/>
        <v>533500000</v>
      </c>
      <c r="N234">
        <f t="shared" si="26"/>
        <v>548000000</v>
      </c>
    </row>
    <row r="235" spans="1:14" x14ac:dyDescent="0.3">
      <c r="A235" s="1">
        <v>7</v>
      </c>
      <c r="B235" t="s">
        <v>4437</v>
      </c>
      <c r="C235" t="s">
        <v>264</v>
      </c>
      <c r="D235" t="s">
        <v>264</v>
      </c>
      <c r="E235" t="s">
        <v>264</v>
      </c>
      <c r="F235" t="s">
        <v>264</v>
      </c>
      <c r="G235" t="s">
        <v>264</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4443</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4445</v>
      </c>
      <c r="C237" t="s">
        <v>7316</v>
      </c>
      <c r="D237" t="s">
        <v>666</v>
      </c>
      <c r="E237" t="s">
        <v>7317</v>
      </c>
      <c r="F237" t="s">
        <v>7318</v>
      </c>
      <c r="G237" t="s">
        <v>7319</v>
      </c>
      <c r="I237" t="str">
        <f t="shared" si="21"/>
        <v>N/A</v>
      </c>
      <c r="J237">
        <f t="shared" si="22"/>
        <v>171750000</v>
      </c>
      <c r="K237">
        <f t="shared" si="23"/>
        <v>148220000</v>
      </c>
      <c r="L237">
        <f t="shared" si="24"/>
        <v>126750000</v>
      </c>
      <c r="M237">
        <f t="shared" si="25"/>
        <v>108700000</v>
      </c>
      <c r="N237">
        <f t="shared" si="26"/>
        <v>125200000</v>
      </c>
    </row>
    <row r="238" spans="1:14" x14ac:dyDescent="0.3">
      <c r="A238" s="1">
        <v>10</v>
      </c>
      <c r="B238" t="s">
        <v>457</v>
      </c>
      <c r="C238" t="s">
        <v>7320</v>
      </c>
      <c r="D238" t="s">
        <v>7082</v>
      </c>
      <c r="E238" t="s">
        <v>4189</v>
      </c>
      <c r="F238" t="s">
        <v>3341</v>
      </c>
      <c r="G238" t="s">
        <v>3384</v>
      </c>
      <c r="I238" t="str">
        <f t="shared" si="21"/>
        <v>N/A</v>
      </c>
      <c r="J238">
        <f t="shared" si="22"/>
        <v>939710000</v>
      </c>
      <c r="K238">
        <f t="shared" si="23"/>
        <v>1660000000</v>
      </c>
      <c r="L238">
        <f t="shared" si="24"/>
        <v>1540000000</v>
      </c>
      <c r="M238">
        <f t="shared" si="25"/>
        <v>1490000000</v>
      </c>
      <c r="N238">
        <f t="shared" si="26"/>
        <v>1430000000</v>
      </c>
    </row>
    <row r="239" spans="1:14" x14ac:dyDescent="0.3">
      <c r="A239" s="1">
        <v>11</v>
      </c>
      <c r="B239" t="s">
        <v>4454</v>
      </c>
      <c r="C239" t="s">
        <v>7321</v>
      </c>
      <c r="D239" t="s">
        <v>3393</v>
      </c>
      <c r="E239" t="s">
        <v>2725</v>
      </c>
      <c r="F239" t="s">
        <v>7322</v>
      </c>
      <c r="G239" t="s">
        <v>2862</v>
      </c>
      <c r="I239" t="str">
        <f t="shared" si="21"/>
        <v>N/A</v>
      </c>
      <c r="J239">
        <f t="shared" si="22"/>
        <v>813790000</v>
      </c>
      <c r="K239">
        <f t="shared" si="23"/>
        <v>1250000000</v>
      </c>
      <c r="L239">
        <f t="shared" si="24"/>
        <v>1190000000</v>
      </c>
      <c r="M239">
        <f t="shared" si="25"/>
        <v>1170000000</v>
      </c>
      <c r="N239">
        <f t="shared" si="26"/>
        <v>1150000000</v>
      </c>
    </row>
    <row r="240" spans="1:14" x14ac:dyDescent="0.3">
      <c r="A240" s="1">
        <v>12</v>
      </c>
      <c r="B240" t="s">
        <v>4460</v>
      </c>
      <c r="C240" t="s">
        <v>7323</v>
      </c>
      <c r="D240" t="s">
        <v>7324</v>
      </c>
      <c r="E240" t="s">
        <v>7325</v>
      </c>
      <c r="F240" t="s">
        <v>7326</v>
      </c>
      <c r="G240" t="s">
        <v>7327</v>
      </c>
      <c r="I240" t="str">
        <f t="shared" si="21"/>
        <v>N/A</v>
      </c>
      <c r="J240">
        <f t="shared" si="22"/>
        <v>125910000</v>
      </c>
      <c r="K240">
        <f t="shared" si="23"/>
        <v>408920000</v>
      </c>
      <c r="L240">
        <f t="shared" si="24"/>
        <v>353450000</v>
      </c>
      <c r="M240">
        <f t="shared" si="25"/>
        <v>317100000</v>
      </c>
      <c r="N240">
        <f t="shared" si="26"/>
        <v>282200000</v>
      </c>
    </row>
    <row r="241" spans="1:14" x14ac:dyDescent="0.3">
      <c r="A241" s="1">
        <v>13</v>
      </c>
      <c r="B241" t="s">
        <v>452</v>
      </c>
      <c r="C241" t="s">
        <v>7328</v>
      </c>
      <c r="D241" t="s">
        <v>7329</v>
      </c>
      <c r="E241" t="s">
        <v>7330</v>
      </c>
      <c r="F241" t="s">
        <v>7331</v>
      </c>
      <c r="G241" t="s">
        <v>7332</v>
      </c>
      <c r="I241" t="str">
        <f t="shared" si="21"/>
        <v>N/A</v>
      </c>
      <c r="J241">
        <f t="shared" si="22"/>
        <v>83770000</v>
      </c>
      <c r="K241">
        <f t="shared" si="23"/>
        <v>112270000</v>
      </c>
      <c r="L241">
        <f t="shared" si="24"/>
        <v>97580000</v>
      </c>
      <c r="M241">
        <f t="shared" si="25"/>
        <v>101300000</v>
      </c>
      <c r="N241">
        <f t="shared" si="26"/>
        <v>95000000</v>
      </c>
    </row>
    <row r="242" spans="1:14" x14ac:dyDescent="0.3">
      <c r="A242" s="1">
        <v>14</v>
      </c>
      <c r="B242" t="s">
        <v>4471</v>
      </c>
      <c r="C242" t="s">
        <v>7328</v>
      </c>
      <c r="D242" t="s">
        <v>7329</v>
      </c>
      <c r="E242" t="s">
        <v>7330</v>
      </c>
      <c r="F242" t="s">
        <v>7331</v>
      </c>
      <c r="G242" t="s">
        <v>7332</v>
      </c>
      <c r="I242" t="str">
        <f t="shared" si="21"/>
        <v>N/A</v>
      </c>
      <c r="J242">
        <f t="shared" si="22"/>
        <v>83770000</v>
      </c>
      <c r="K242">
        <f t="shared" si="23"/>
        <v>112270000</v>
      </c>
      <c r="L242">
        <f t="shared" si="24"/>
        <v>97580000</v>
      </c>
      <c r="M242">
        <f t="shared" si="25"/>
        <v>101300000</v>
      </c>
      <c r="N242">
        <f t="shared" si="26"/>
        <v>95000000</v>
      </c>
    </row>
    <row r="243" spans="1:14" x14ac:dyDescent="0.3">
      <c r="A243" s="1">
        <v>15</v>
      </c>
      <c r="B243" t="s">
        <v>462</v>
      </c>
      <c r="C243" t="s">
        <v>7333</v>
      </c>
      <c r="D243" t="s">
        <v>2729</v>
      </c>
      <c r="E243" t="s">
        <v>7334</v>
      </c>
      <c r="F243" t="s">
        <v>7335</v>
      </c>
      <c r="G243" t="s">
        <v>7336</v>
      </c>
      <c r="I243" t="str">
        <f t="shared" si="21"/>
        <v>N/A</v>
      </c>
      <c r="J243">
        <f t="shared" si="22"/>
        <v>2890000000</v>
      </c>
      <c r="K243">
        <f t="shared" si="23"/>
        <v>3560000000</v>
      </c>
      <c r="L243">
        <f t="shared" si="24"/>
        <v>3450000000</v>
      </c>
      <c r="M243">
        <f t="shared" si="25"/>
        <v>3340000000</v>
      </c>
      <c r="N243">
        <f t="shared" si="26"/>
        <v>3430000000</v>
      </c>
    </row>
    <row r="244" spans="1:14" x14ac:dyDescent="0.3">
      <c r="A244" s="1">
        <v>16</v>
      </c>
      <c r="B244" t="s">
        <v>4479</v>
      </c>
      <c r="C244" t="s">
        <v>264</v>
      </c>
      <c r="D244" t="s">
        <v>7337</v>
      </c>
      <c r="E244" t="s">
        <v>7338</v>
      </c>
      <c r="F244" t="s">
        <v>7019</v>
      </c>
      <c r="G244" t="s">
        <v>7339</v>
      </c>
      <c r="I244" t="str">
        <f t="shared" si="21"/>
        <v>N/A</v>
      </c>
      <c r="J244" t="str">
        <f t="shared" si="22"/>
        <v>N/A</v>
      </c>
      <c r="K244">
        <f t="shared" si="23"/>
        <v>0.23170000000000002</v>
      </c>
      <c r="L244">
        <f t="shared" si="24"/>
        <v>-3.0600000000000002E-2</v>
      </c>
      <c r="M244">
        <f t="shared" si="25"/>
        <v>-3.3000000000000002E-2</v>
      </c>
      <c r="N244">
        <f t="shared" si="26"/>
        <v>2.7300000000000001E-2</v>
      </c>
    </row>
    <row r="245" spans="1:14" x14ac:dyDescent="0.3">
      <c r="I245" t="str">
        <f t="shared" si="21"/>
        <v>N/A</v>
      </c>
      <c r="J245">
        <f t="shared" si="22"/>
        <v>0</v>
      </c>
      <c r="K245">
        <f t="shared" si="23"/>
        <v>0</v>
      </c>
      <c r="L245">
        <f t="shared" si="24"/>
        <v>0</v>
      </c>
      <c r="M245">
        <f t="shared" si="25"/>
        <v>0</v>
      </c>
      <c r="N245">
        <f t="shared" si="26"/>
        <v>0</v>
      </c>
    </row>
    <row r="246" spans="1:14" x14ac:dyDescent="0.3">
      <c r="B246" s="1" t="s">
        <v>299</v>
      </c>
      <c r="C246" s="1" t="s">
        <v>251</v>
      </c>
      <c r="D246" s="1" t="s">
        <v>252</v>
      </c>
      <c r="E246" s="1" t="s">
        <v>253</v>
      </c>
      <c r="F246" s="1" t="s">
        <v>254</v>
      </c>
      <c r="G246" s="1" t="s">
        <v>255</v>
      </c>
      <c r="H246" s="1" t="s">
        <v>256</v>
      </c>
      <c r="I246" t="str">
        <f t="shared" si="21"/>
        <v>pos_trend</v>
      </c>
      <c r="J246" t="str">
        <f t="shared" si="22"/>
        <v>2012</v>
      </c>
      <c r="K246" t="str">
        <f t="shared" si="23"/>
        <v>2013</v>
      </c>
      <c r="L246" t="str">
        <f t="shared" si="24"/>
        <v>2014</v>
      </c>
      <c r="M246" t="str">
        <f t="shared" si="25"/>
        <v>2015</v>
      </c>
      <c r="N246" t="str">
        <f t="shared" si="26"/>
        <v>2016</v>
      </c>
    </row>
    <row r="247" spans="1:14" x14ac:dyDescent="0.3">
      <c r="A247" s="1">
        <v>0</v>
      </c>
      <c r="B247" t="s">
        <v>481</v>
      </c>
      <c r="C247" t="s">
        <v>1573</v>
      </c>
      <c r="D247" t="s">
        <v>7340</v>
      </c>
      <c r="E247" t="s">
        <v>7341</v>
      </c>
      <c r="F247" t="s">
        <v>7342</v>
      </c>
      <c r="G247" t="s">
        <v>264</v>
      </c>
      <c r="I247" t="str">
        <f t="shared" si="21"/>
        <v>N/A</v>
      </c>
      <c r="J247">
        <f t="shared" si="22"/>
        <v>1120000</v>
      </c>
      <c r="K247">
        <f t="shared" si="23"/>
        <v>125830000</v>
      </c>
      <c r="L247">
        <f t="shared" si="24"/>
        <v>100810000</v>
      </c>
      <c r="M247">
        <f t="shared" si="25"/>
        <v>49600000</v>
      </c>
      <c r="N247" t="str">
        <f t="shared" si="26"/>
        <v>N/A</v>
      </c>
    </row>
    <row r="248" spans="1:14" x14ac:dyDescent="0.3">
      <c r="A248" s="1">
        <v>1</v>
      </c>
      <c r="B248" t="s">
        <v>485</v>
      </c>
      <c r="C248" t="s">
        <v>1573</v>
      </c>
      <c r="D248" t="s">
        <v>7340</v>
      </c>
      <c r="E248" t="s">
        <v>7341</v>
      </c>
      <c r="F248" t="s">
        <v>7342</v>
      </c>
      <c r="G248" t="s">
        <v>264</v>
      </c>
      <c r="I248" t="str">
        <f t="shared" si="21"/>
        <v>N/A</v>
      </c>
      <c r="J248">
        <f t="shared" si="22"/>
        <v>1120000</v>
      </c>
      <c r="K248">
        <f t="shared" si="23"/>
        <v>125830000</v>
      </c>
      <c r="L248">
        <f t="shared" si="24"/>
        <v>100810000</v>
      </c>
      <c r="M248">
        <f t="shared" si="25"/>
        <v>49600000</v>
      </c>
      <c r="N248" t="str">
        <f t="shared" si="26"/>
        <v>N/A</v>
      </c>
    </row>
    <row r="249" spans="1:14" x14ac:dyDescent="0.3">
      <c r="A249" s="1">
        <v>2</v>
      </c>
      <c r="B249" t="s">
        <v>486</v>
      </c>
      <c r="C249" t="s">
        <v>264</v>
      </c>
      <c r="D249" t="s">
        <v>264</v>
      </c>
      <c r="E249" t="s">
        <v>264</v>
      </c>
      <c r="F249" t="s">
        <v>264</v>
      </c>
      <c r="G249" t="s">
        <v>264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4487</v>
      </c>
      <c r="C250" t="s">
        <v>7343</v>
      </c>
      <c r="D250" t="s">
        <v>7344</v>
      </c>
      <c r="E250" t="s">
        <v>7345</v>
      </c>
      <c r="F250" t="s">
        <v>7346</v>
      </c>
      <c r="G250" t="s">
        <v>7347</v>
      </c>
      <c r="I250" t="str">
        <f t="shared" si="21"/>
        <v>N/A</v>
      </c>
      <c r="J250">
        <f t="shared" si="22"/>
        <v>182730000</v>
      </c>
      <c r="K250">
        <f t="shared" si="23"/>
        <v>229830000</v>
      </c>
      <c r="L250">
        <f t="shared" si="24"/>
        <v>228820000</v>
      </c>
      <c r="M250">
        <f t="shared" si="25"/>
        <v>223300000</v>
      </c>
      <c r="N250">
        <f t="shared" si="26"/>
        <v>223200000</v>
      </c>
    </row>
    <row r="251" spans="1:14" x14ac:dyDescent="0.3">
      <c r="A251" s="1">
        <v>4</v>
      </c>
      <c r="B251" t="s">
        <v>4491</v>
      </c>
      <c r="C251" t="s">
        <v>264</v>
      </c>
      <c r="D251" t="s">
        <v>7348</v>
      </c>
      <c r="E251" t="s">
        <v>7349</v>
      </c>
      <c r="F251" t="s">
        <v>7350</v>
      </c>
      <c r="G251" t="s">
        <v>7351</v>
      </c>
      <c r="I251" t="str">
        <f t="shared" si="21"/>
        <v>N/A</v>
      </c>
      <c r="J251" t="str">
        <f t="shared" si="22"/>
        <v>N/A</v>
      </c>
      <c r="K251">
        <f t="shared" si="23"/>
        <v>0.25769999999999998</v>
      </c>
      <c r="L251">
        <f t="shared" si="24"/>
        <v>-4.4000000000000003E-3</v>
      </c>
      <c r="M251">
        <f t="shared" si="25"/>
        <v>-2.4100000000000003E-2</v>
      </c>
      <c r="N251">
        <f t="shared" si="26"/>
        <v>-4.0000000000000002E-4</v>
      </c>
    </row>
    <row r="252" spans="1:14" x14ac:dyDescent="0.3">
      <c r="A252" s="1">
        <v>5</v>
      </c>
      <c r="B252" t="s">
        <v>4496</v>
      </c>
      <c r="C252" t="s">
        <v>3736</v>
      </c>
      <c r="D252" t="s">
        <v>3446</v>
      </c>
      <c r="E252" t="s">
        <v>3940</v>
      </c>
      <c r="F252" t="s">
        <v>7177</v>
      </c>
      <c r="G252" t="s">
        <v>7178</v>
      </c>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15690000</v>
      </c>
      <c r="K252">
        <f t="shared" ref="K252:K315" si="29">IF(TRIM(D252)="-", "N/A", IF(RIGHT(D252,1)="M",1000000*VALUE(LEFT(D252,LEN(D252)-1)),IF(RIGHT(D252,1)="B",1000000000*VALUE(LEFT(D252,LEN(D252)-1)),IF(RIGHT(D252,1)="%",0.01*VALUE(LEFT(D252,LEN(D252)-1)),D252))))</f>
        <v>2060000</v>
      </c>
      <c r="L252">
        <f t="shared" ref="L252:L315" si="30">IF(TRIM(E252)="-", "N/A", IF(RIGHT(E252,1)="M",1000000*VALUE(LEFT(E252,LEN(E252)-1)),IF(RIGHT(E252,1)="B",1000000000*VALUE(LEFT(E252,LEN(E252)-1)),IF(RIGHT(E252,1)="%",0.01*VALUE(LEFT(E252,LEN(E252)-1)),E252))))</f>
        <v>5620000</v>
      </c>
      <c r="M252">
        <f t="shared" ref="M252:M315" si="31">IF(TRIM(F252)="-", "N/A", IF(RIGHT(F252,1)="M",1000000*VALUE(LEFT(F252,LEN(F252)-1)),IF(RIGHT(F252,1)="B",1000000000*VALUE(LEFT(F252,LEN(F252)-1)),IF(RIGHT(F252,1)="%",0.01*VALUE(LEFT(F252,LEN(F252)-1)),F252))))</f>
        <v>6500000</v>
      </c>
      <c r="N252">
        <f t="shared" ref="N252:N315" si="32">IF(TRIM(G252)="-", "N/A", IF(RIGHT(G252,1)="M",1000000*VALUE(LEFT(G252,LEN(G252)-1)),IF(RIGHT(G252,1)="B",1000000000*VALUE(LEFT(G252,LEN(G252)-1)),IF(RIGHT(G252,1)="%",0.01*VALUE(LEFT(G252,LEN(G252)-1)),G252))))</f>
        <v>3600000</v>
      </c>
    </row>
    <row r="253" spans="1:14" x14ac:dyDescent="0.3">
      <c r="A253" s="1">
        <v>6</v>
      </c>
      <c r="B253" t="s">
        <v>4502</v>
      </c>
      <c r="C253" t="s">
        <v>7352</v>
      </c>
      <c r="D253" t="s">
        <v>7353</v>
      </c>
      <c r="E253" t="s">
        <v>7354</v>
      </c>
      <c r="F253" t="s">
        <v>7355</v>
      </c>
      <c r="G253" t="s">
        <v>7356</v>
      </c>
      <c r="I253" t="str">
        <f t="shared" si="27"/>
        <v>N/A</v>
      </c>
      <c r="J253">
        <f t="shared" si="28"/>
        <v>312350000</v>
      </c>
      <c r="K253">
        <f t="shared" si="29"/>
        <v>311190000</v>
      </c>
      <c r="L253">
        <f t="shared" si="30"/>
        <v>304770000</v>
      </c>
      <c r="M253">
        <f t="shared" si="31"/>
        <v>293400000</v>
      </c>
      <c r="N253">
        <f t="shared" si="32"/>
        <v>294000000</v>
      </c>
    </row>
    <row r="254" spans="1:14" x14ac:dyDescent="0.3">
      <c r="A254" s="1">
        <v>7</v>
      </c>
      <c r="B254" t="s">
        <v>4508</v>
      </c>
      <c r="C254" t="s">
        <v>264</v>
      </c>
      <c r="D254" t="s">
        <v>264</v>
      </c>
      <c r="E254" t="s">
        <v>264</v>
      </c>
      <c r="F254" t="s">
        <v>264</v>
      </c>
      <c r="G254" t="s">
        <v>264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4509</v>
      </c>
      <c r="C255" t="s">
        <v>7357</v>
      </c>
      <c r="D255" t="s">
        <v>7358</v>
      </c>
      <c r="E255" t="s">
        <v>7359</v>
      </c>
      <c r="F255" t="s">
        <v>7360</v>
      </c>
      <c r="G255" t="s">
        <v>7361</v>
      </c>
      <c r="I255" t="str">
        <f t="shared" si="27"/>
        <v>N/A</v>
      </c>
      <c r="J255">
        <f t="shared" si="28"/>
        <v>90910000</v>
      </c>
      <c r="K255">
        <f t="shared" si="29"/>
        <v>91980000</v>
      </c>
      <c r="L255">
        <f t="shared" si="30"/>
        <v>81430000</v>
      </c>
      <c r="M255">
        <f t="shared" si="31"/>
        <v>83100000</v>
      </c>
      <c r="N255">
        <f t="shared" si="32"/>
        <v>95400000</v>
      </c>
    </row>
    <row r="256" spans="1:14" x14ac:dyDescent="0.3">
      <c r="A256" s="1">
        <v>9</v>
      </c>
      <c r="B256" t="s">
        <v>4515</v>
      </c>
      <c r="C256" t="s">
        <v>7362</v>
      </c>
      <c r="D256" t="s">
        <v>7363</v>
      </c>
      <c r="E256" t="s">
        <v>7364</v>
      </c>
      <c r="F256" t="s">
        <v>7365</v>
      </c>
      <c r="G256" t="s">
        <v>7366</v>
      </c>
      <c r="I256" t="str">
        <f t="shared" si="27"/>
        <v>N/A</v>
      </c>
      <c r="J256">
        <f t="shared" si="28"/>
        <v>221440000</v>
      </c>
      <c r="K256">
        <f t="shared" si="29"/>
        <v>219200000</v>
      </c>
      <c r="L256">
        <f t="shared" si="30"/>
        <v>223350000</v>
      </c>
      <c r="M256">
        <f t="shared" si="31"/>
        <v>210300000</v>
      </c>
      <c r="N256">
        <f t="shared" si="32"/>
        <v>198600000</v>
      </c>
    </row>
    <row r="257" spans="1:14" x14ac:dyDescent="0.3">
      <c r="A257" s="1">
        <v>10</v>
      </c>
      <c r="B257" t="s">
        <v>4521</v>
      </c>
      <c r="C257" t="s">
        <v>7367</v>
      </c>
      <c r="D257" t="s">
        <v>7368</v>
      </c>
      <c r="E257" t="s">
        <v>7369</v>
      </c>
      <c r="F257" t="s">
        <v>7370</v>
      </c>
      <c r="G257" t="s">
        <v>7371</v>
      </c>
      <c r="I257" t="str">
        <f t="shared" si="27"/>
        <v>N/A</v>
      </c>
      <c r="J257">
        <f t="shared" si="28"/>
        <v>511890000</v>
      </c>
      <c r="K257">
        <f t="shared" si="29"/>
        <v>668900000</v>
      </c>
      <c r="L257">
        <f t="shared" si="30"/>
        <v>640030000</v>
      </c>
      <c r="M257">
        <f t="shared" si="31"/>
        <v>572800000</v>
      </c>
      <c r="N257">
        <f t="shared" si="32"/>
        <v>520799999.99999994</v>
      </c>
    </row>
    <row r="258" spans="1:14" x14ac:dyDescent="0.3">
      <c r="A258" s="1">
        <v>11</v>
      </c>
      <c r="B258" t="s">
        <v>487</v>
      </c>
      <c r="C258" t="s">
        <v>7372</v>
      </c>
      <c r="D258" t="s">
        <v>7373</v>
      </c>
      <c r="E258" t="s">
        <v>7374</v>
      </c>
      <c r="F258" t="s">
        <v>7375</v>
      </c>
      <c r="G258" t="s">
        <v>7376</v>
      </c>
      <c r="I258" t="str">
        <f t="shared" si="27"/>
        <v>N/A</v>
      </c>
      <c r="J258">
        <f t="shared" si="28"/>
        <v>399090000</v>
      </c>
      <c r="K258">
        <f t="shared" si="29"/>
        <v>749170000</v>
      </c>
      <c r="L258">
        <f t="shared" si="30"/>
        <v>749210000</v>
      </c>
      <c r="M258">
        <f t="shared" si="31"/>
        <v>744600000</v>
      </c>
      <c r="N258">
        <f t="shared" si="32"/>
        <v>745300000</v>
      </c>
    </row>
    <row r="259" spans="1:14" x14ac:dyDescent="0.3">
      <c r="A259" s="1">
        <v>12</v>
      </c>
      <c r="B259" t="s">
        <v>4527</v>
      </c>
      <c r="C259" t="s">
        <v>7372</v>
      </c>
      <c r="D259" t="s">
        <v>7373</v>
      </c>
      <c r="E259" t="s">
        <v>7374</v>
      </c>
      <c r="F259" t="s">
        <v>7375</v>
      </c>
      <c r="G259" t="s">
        <v>7376</v>
      </c>
      <c r="I259" t="str">
        <f t="shared" si="27"/>
        <v>N/A</v>
      </c>
      <c r="J259">
        <f t="shared" si="28"/>
        <v>399090000</v>
      </c>
      <c r="K259">
        <f t="shared" si="29"/>
        <v>749170000</v>
      </c>
      <c r="L259">
        <f t="shared" si="30"/>
        <v>749210000</v>
      </c>
      <c r="M259">
        <f t="shared" si="31"/>
        <v>744600000</v>
      </c>
      <c r="N259">
        <f t="shared" si="32"/>
        <v>745300000</v>
      </c>
    </row>
    <row r="260" spans="1:14" x14ac:dyDescent="0.3">
      <c r="A260" s="1">
        <v>13</v>
      </c>
      <c r="B260" t="s">
        <v>4528</v>
      </c>
      <c r="C260" t="s">
        <v>7372</v>
      </c>
      <c r="D260" t="s">
        <v>7373</v>
      </c>
      <c r="E260" t="s">
        <v>7374</v>
      </c>
      <c r="F260" t="s">
        <v>7375</v>
      </c>
      <c r="G260" t="s">
        <v>7376</v>
      </c>
      <c r="I260" t="str">
        <f t="shared" si="27"/>
        <v>N/A</v>
      </c>
      <c r="J260">
        <f t="shared" si="28"/>
        <v>399090000</v>
      </c>
      <c r="K260">
        <f t="shared" si="29"/>
        <v>749170000</v>
      </c>
      <c r="L260">
        <f t="shared" si="30"/>
        <v>749210000</v>
      </c>
      <c r="M260">
        <f t="shared" si="31"/>
        <v>744600000</v>
      </c>
      <c r="N260">
        <f t="shared" si="32"/>
        <v>745300000</v>
      </c>
    </row>
    <row r="261" spans="1:14" x14ac:dyDescent="0.3">
      <c r="A261" s="1">
        <v>14</v>
      </c>
      <c r="B261" t="s">
        <v>4529</v>
      </c>
      <c r="C261" t="s">
        <v>264</v>
      </c>
      <c r="D261" t="s">
        <v>264</v>
      </c>
      <c r="E261" t="s">
        <v>264</v>
      </c>
      <c r="F261" t="s">
        <v>264</v>
      </c>
      <c r="G261" t="s">
        <v>264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492</v>
      </c>
      <c r="C262" t="s">
        <v>264</v>
      </c>
      <c r="D262" t="s">
        <v>264</v>
      </c>
      <c r="E262" t="s">
        <v>264</v>
      </c>
      <c r="F262" t="s">
        <v>264</v>
      </c>
      <c r="G262" t="s">
        <v>264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4530</v>
      </c>
      <c r="C263" t="s">
        <v>7377</v>
      </c>
      <c r="D263" t="s">
        <v>7378</v>
      </c>
      <c r="E263" t="s">
        <v>7379</v>
      </c>
      <c r="F263" t="s">
        <v>7380</v>
      </c>
      <c r="G263" t="s">
        <v>7381</v>
      </c>
      <c r="I263" t="str">
        <f t="shared" si="27"/>
        <v>N/A</v>
      </c>
      <c r="J263">
        <f t="shared" si="28"/>
        <v>233600000</v>
      </c>
      <c r="K263">
        <f t="shared" si="29"/>
        <v>151130000</v>
      </c>
      <c r="L263">
        <f t="shared" si="30"/>
        <v>278250000</v>
      </c>
      <c r="M263">
        <f t="shared" si="31"/>
        <v>754800000</v>
      </c>
      <c r="N263">
        <f t="shared" si="32"/>
        <v>908000000</v>
      </c>
    </row>
    <row r="264" spans="1:14" x14ac:dyDescent="0.3">
      <c r="A264" s="1">
        <v>17</v>
      </c>
      <c r="B264" t="s">
        <v>504</v>
      </c>
      <c r="C264" t="s">
        <v>7382</v>
      </c>
      <c r="D264" t="s">
        <v>7383</v>
      </c>
      <c r="E264" t="s">
        <v>7384</v>
      </c>
      <c r="F264" t="s">
        <v>7385</v>
      </c>
      <c r="G264" t="s">
        <v>7386</v>
      </c>
      <c r="I264" t="str">
        <f t="shared" si="27"/>
        <v>N/A</v>
      </c>
      <c r="J264" t="str">
        <f t="shared" si="28"/>
        <v>(208.99M)</v>
      </c>
      <c r="K264" t="str">
        <f t="shared" si="29"/>
        <v>(110.69M)</v>
      </c>
      <c r="L264" t="str">
        <f t="shared" si="30"/>
        <v>(149.94M)</v>
      </c>
      <c r="M264" t="str">
        <f t="shared" si="31"/>
        <v>(112.4M)</v>
      </c>
      <c r="N264" t="str">
        <f t="shared" si="32"/>
        <v>(139.4M)</v>
      </c>
    </row>
    <row r="265" spans="1:14" x14ac:dyDescent="0.3">
      <c r="A265" s="1">
        <v>18</v>
      </c>
      <c r="B265" t="s">
        <v>4540</v>
      </c>
      <c r="C265" t="s">
        <v>7387</v>
      </c>
      <c r="D265" t="s">
        <v>7388</v>
      </c>
      <c r="E265" t="s">
        <v>7389</v>
      </c>
      <c r="F265" t="s">
        <v>2965</v>
      </c>
      <c r="G265" t="s">
        <v>7390</v>
      </c>
      <c r="I265" t="str">
        <f t="shared" si="27"/>
        <v>N/A</v>
      </c>
      <c r="J265">
        <f t="shared" si="28"/>
        <v>36850000</v>
      </c>
      <c r="K265">
        <f t="shared" si="29"/>
        <v>76040000</v>
      </c>
      <c r="L265">
        <f t="shared" si="30"/>
        <v>46300000</v>
      </c>
      <c r="M265">
        <f t="shared" si="31"/>
        <v>50000000</v>
      </c>
      <c r="N265">
        <f t="shared" si="32"/>
        <v>42400000</v>
      </c>
    </row>
    <row r="266" spans="1:14" x14ac:dyDescent="0.3">
      <c r="A266" s="1">
        <v>19</v>
      </c>
      <c r="B266" t="s">
        <v>4541</v>
      </c>
      <c r="C266" t="s">
        <v>7391</v>
      </c>
      <c r="D266" t="s">
        <v>7392</v>
      </c>
      <c r="E266" t="s">
        <v>7393</v>
      </c>
      <c r="F266" t="s">
        <v>7394</v>
      </c>
      <c r="G266" t="s">
        <v>7395</v>
      </c>
      <c r="I266" t="str">
        <f t="shared" si="27"/>
        <v>N/A</v>
      </c>
      <c r="J266">
        <f t="shared" si="28"/>
        <v>245840000</v>
      </c>
      <c r="K266">
        <f t="shared" si="29"/>
        <v>186730000</v>
      </c>
      <c r="L266">
        <f t="shared" si="30"/>
        <v>196250000</v>
      </c>
      <c r="M266">
        <f t="shared" si="31"/>
        <v>162400000</v>
      </c>
      <c r="N266">
        <f t="shared" si="32"/>
        <v>181800000</v>
      </c>
    </row>
    <row r="267" spans="1:14" x14ac:dyDescent="0.3">
      <c r="A267" s="1">
        <v>20</v>
      </c>
      <c r="B267" t="s">
        <v>506</v>
      </c>
      <c r="C267" t="s">
        <v>7396</v>
      </c>
      <c r="D267" t="s">
        <v>7397</v>
      </c>
      <c r="E267" t="s">
        <v>7398</v>
      </c>
      <c r="F267" t="s">
        <v>6557</v>
      </c>
      <c r="G267" t="s">
        <v>7399</v>
      </c>
      <c r="I267" t="str">
        <f t="shared" si="27"/>
        <v>N/A</v>
      </c>
      <c r="J267">
        <f t="shared" si="28"/>
        <v>781070000</v>
      </c>
      <c r="K267">
        <f t="shared" si="29"/>
        <v>699690000</v>
      </c>
      <c r="L267">
        <f t="shared" si="30"/>
        <v>666390000</v>
      </c>
      <c r="M267">
        <f t="shared" si="31"/>
        <v>63900000</v>
      </c>
      <c r="N267">
        <f t="shared" si="32"/>
        <v>65800000</v>
      </c>
    </row>
    <row r="268" spans="1:14" x14ac:dyDescent="0.3">
      <c r="A268" s="1">
        <v>21</v>
      </c>
      <c r="B268" t="s">
        <v>512</v>
      </c>
      <c r="C268" t="s">
        <v>7396</v>
      </c>
      <c r="D268" t="s">
        <v>7397</v>
      </c>
      <c r="E268" t="s">
        <v>7398</v>
      </c>
      <c r="F268" t="s">
        <v>6557</v>
      </c>
      <c r="G268" t="s">
        <v>7399</v>
      </c>
      <c r="I268" t="str">
        <f t="shared" si="27"/>
        <v>N/A</v>
      </c>
      <c r="J268">
        <f t="shared" si="28"/>
        <v>781070000</v>
      </c>
      <c r="K268">
        <f t="shared" si="29"/>
        <v>699690000</v>
      </c>
      <c r="L268">
        <f t="shared" si="30"/>
        <v>666390000</v>
      </c>
      <c r="M268">
        <f t="shared" si="31"/>
        <v>63900000</v>
      </c>
      <c r="N268">
        <f t="shared" si="32"/>
        <v>65800000</v>
      </c>
    </row>
    <row r="269" spans="1:14" x14ac:dyDescent="0.3">
      <c r="A269" s="1">
        <v>22</v>
      </c>
      <c r="B269" t="s">
        <v>4556</v>
      </c>
      <c r="C269" t="s">
        <v>264</v>
      </c>
      <c r="D269" t="s">
        <v>264</v>
      </c>
      <c r="E269" t="s">
        <v>264</v>
      </c>
      <c r="F269" t="s">
        <v>264</v>
      </c>
      <c r="G269" t="s">
        <v>264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517</v>
      </c>
      <c r="C270" t="s">
        <v>6982</v>
      </c>
      <c r="D270" t="s">
        <v>7400</v>
      </c>
      <c r="E270" t="s">
        <v>1559</v>
      </c>
      <c r="F270" t="s">
        <v>7401</v>
      </c>
      <c r="G270" t="s">
        <v>7402</v>
      </c>
      <c r="I270" t="str">
        <f t="shared" si="27"/>
        <v>N/A</v>
      </c>
      <c r="J270">
        <f t="shared" si="28"/>
        <v>1960000000</v>
      </c>
      <c r="K270">
        <f t="shared" si="29"/>
        <v>2340000000</v>
      </c>
      <c r="L270">
        <f t="shared" si="30"/>
        <v>2380000000</v>
      </c>
      <c r="M270">
        <f t="shared" si="31"/>
        <v>2190000000</v>
      </c>
      <c r="N270">
        <f t="shared" si="32"/>
        <v>2280000000</v>
      </c>
    </row>
    <row r="271" spans="1:14" x14ac:dyDescent="0.3">
      <c r="A271" s="1">
        <v>24</v>
      </c>
      <c r="B271" t="s">
        <v>4565</v>
      </c>
      <c r="C271" t="s">
        <v>264</v>
      </c>
      <c r="D271" t="s">
        <v>264</v>
      </c>
      <c r="E271" t="s">
        <v>264</v>
      </c>
      <c r="F271" t="s">
        <v>264</v>
      </c>
      <c r="G271" t="s">
        <v>264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4566</v>
      </c>
      <c r="C272" t="s">
        <v>7403</v>
      </c>
      <c r="D272" t="s">
        <v>7404</v>
      </c>
      <c r="E272" t="s">
        <v>7405</v>
      </c>
      <c r="F272" t="s">
        <v>7406</v>
      </c>
      <c r="G272" t="s">
        <v>7407</v>
      </c>
      <c r="I272" t="str">
        <f t="shared" si="27"/>
        <v>N/A</v>
      </c>
      <c r="J272">
        <f t="shared" si="28"/>
        <v>0.67909999999999993</v>
      </c>
      <c r="K272">
        <f t="shared" si="29"/>
        <v>0.65879999999999994</v>
      </c>
      <c r="L272">
        <f t="shared" si="30"/>
        <v>0.68980000000000008</v>
      </c>
      <c r="M272">
        <f t="shared" si="31"/>
        <v>0.65510000000000002</v>
      </c>
      <c r="N272">
        <f t="shared" si="32"/>
        <v>0.66579999999999995</v>
      </c>
    </row>
    <row r="273" spans="1:14" x14ac:dyDescent="0.3">
      <c r="A273" s="1">
        <v>26</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531</v>
      </c>
      <c r="C276" t="s">
        <v>7408</v>
      </c>
      <c r="D276" t="s">
        <v>3929</v>
      </c>
      <c r="E276" t="s">
        <v>2680</v>
      </c>
      <c r="F276" t="s">
        <v>3352</v>
      </c>
      <c r="G276" t="s">
        <v>3354</v>
      </c>
      <c r="I276" t="str">
        <f t="shared" si="27"/>
        <v>N/A</v>
      </c>
      <c r="J276">
        <f t="shared" si="28"/>
        <v>918380000</v>
      </c>
      <c r="K276">
        <f t="shared" si="29"/>
        <v>1200000000</v>
      </c>
      <c r="L276">
        <f t="shared" si="30"/>
        <v>1060000000</v>
      </c>
      <c r="M276">
        <f t="shared" si="31"/>
        <v>1140000000</v>
      </c>
      <c r="N276">
        <f t="shared" si="32"/>
        <v>1130000000</v>
      </c>
    </row>
    <row r="277" spans="1:14" x14ac:dyDescent="0.3">
      <c r="A277" s="1">
        <v>30</v>
      </c>
      <c r="B277" t="s">
        <v>537</v>
      </c>
      <c r="C277" t="s">
        <v>7409</v>
      </c>
      <c r="D277" t="s">
        <v>7409</v>
      </c>
      <c r="E277" t="s">
        <v>7409</v>
      </c>
      <c r="F277" t="s">
        <v>3413</v>
      </c>
      <c r="G277" t="s">
        <v>3413</v>
      </c>
      <c r="I277" t="str">
        <f t="shared" si="27"/>
        <v>N/A</v>
      </c>
      <c r="J277">
        <f t="shared" si="28"/>
        <v>72430000</v>
      </c>
      <c r="K277">
        <f t="shared" si="29"/>
        <v>72430000</v>
      </c>
      <c r="L277">
        <f t="shared" si="30"/>
        <v>72430000</v>
      </c>
      <c r="M277">
        <f t="shared" si="31"/>
        <v>72400000</v>
      </c>
      <c r="N277">
        <f t="shared" si="32"/>
        <v>72400000</v>
      </c>
    </row>
    <row r="278" spans="1:14" x14ac:dyDescent="0.3">
      <c r="A278" s="1">
        <v>31</v>
      </c>
      <c r="B278" t="s">
        <v>549</v>
      </c>
      <c r="C278" t="s">
        <v>3393</v>
      </c>
      <c r="D278" t="s">
        <v>7410</v>
      </c>
      <c r="E278" t="s">
        <v>2724</v>
      </c>
      <c r="F278" t="s">
        <v>7411</v>
      </c>
      <c r="G278" t="s">
        <v>4575</v>
      </c>
      <c r="I278" t="str">
        <f t="shared" si="27"/>
        <v>pos_trend</v>
      </c>
      <c r="J278">
        <f t="shared" si="28"/>
        <v>1250000000</v>
      </c>
      <c r="K278">
        <f t="shared" si="29"/>
        <v>1400000000</v>
      </c>
      <c r="L278">
        <f t="shared" si="30"/>
        <v>1520000000</v>
      </c>
      <c r="M278">
        <f t="shared" si="31"/>
        <v>1670000000</v>
      </c>
      <c r="N278">
        <f t="shared" si="32"/>
        <v>1720000000</v>
      </c>
    </row>
    <row r="279" spans="1:14" x14ac:dyDescent="0.3">
      <c r="A279" s="1">
        <v>32</v>
      </c>
      <c r="B279" t="s">
        <v>555</v>
      </c>
      <c r="C279" t="s">
        <v>264</v>
      </c>
      <c r="D279" t="s">
        <v>264</v>
      </c>
      <c r="E279" t="s">
        <v>264</v>
      </c>
      <c r="F279" t="s">
        <v>264</v>
      </c>
      <c r="G279" t="s">
        <v>264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556</v>
      </c>
      <c r="C280" t="s">
        <v>7412</v>
      </c>
      <c r="D280" t="s">
        <v>7413</v>
      </c>
      <c r="E280" t="s">
        <v>7414</v>
      </c>
      <c r="F280" t="s">
        <v>7415</v>
      </c>
      <c r="G280" t="s">
        <v>7416</v>
      </c>
      <c r="I280" t="str">
        <f t="shared" si="27"/>
        <v>N/A</v>
      </c>
      <c r="J280">
        <f t="shared" si="28"/>
        <v>69730000</v>
      </c>
      <c r="K280">
        <f t="shared" si="29"/>
        <v>72670000</v>
      </c>
      <c r="L280" t="str">
        <f t="shared" si="30"/>
        <v>(40.94M)</v>
      </c>
      <c r="M280" t="str">
        <f t="shared" si="31"/>
        <v>(110.6M)</v>
      </c>
      <c r="N280" t="str">
        <f t="shared" si="32"/>
        <v>(174.8M)</v>
      </c>
    </row>
    <row r="281" spans="1:14" x14ac:dyDescent="0.3">
      <c r="A281" s="1">
        <v>34</v>
      </c>
      <c r="B281" t="s">
        <v>557</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558</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566</v>
      </c>
      <c r="C283" t="s">
        <v>7417</v>
      </c>
      <c r="D283" t="s">
        <v>7418</v>
      </c>
      <c r="E283" t="s">
        <v>7419</v>
      </c>
      <c r="F283" t="s">
        <v>7420</v>
      </c>
      <c r="G283" t="s">
        <v>7421</v>
      </c>
      <c r="I283" t="str">
        <f t="shared" si="27"/>
        <v>N/A</v>
      </c>
      <c r="J283" t="str">
        <f t="shared" si="28"/>
        <v>(481.41M)</v>
      </c>
      <c r="K283" t="str">
        <f t="shared" si="29"/>
        <v>(451.2M)</v>
      </c>
      <c r="L283" t="str">
        <f t="shared" si="30"/>
        <v>(485.1M)</v>
      </c>
      <c r="M283" t="str">
        <f t="shared" si="31"/>
        <v>(494.2M)</v>
      </c>
      <c r="N283" t="str">
        <f t="shared" si="32"/>
        <v>(459.3M)</v>
      </c>
    </row>
    <row r="284" spans="1:14" x14ac:dyDescent="0.3">
      <c r="A284" s="1">
        <v>37</v>
      </c>
      <c r="B284" t="s">
        <v>567</v>
      </c>
      <c r="C284" t="s">
        <v>7422</v>
      </c>
      <c r="D284" t="s">
        <v>7423</v>
      </c>
      <c r="E284" t="s">
        <v>5080</v>
      </c>
      <c r="F284" t="s">
        <v>7424</v>
      </c>
      <c r="G284" t="s">
        <v>471</v>
      </c>
      <c r="I284" t="str">
        <f t="shared" si="27"/>
        <v>N/A</v>
      </c>
      <c r="J284">
        <f t="shared" si="28"/>
        <v>0.31780000000000003</v>
      </c>
      <c r="K284">
        <f t="shared" si="29"/>
        <v>0.33829999999999999</v>
      </c>
      <c r="L284">
        <f t="shared" si="30"/>
        <v>0.30710000000000004</v>
      </c>
      <c r="M284">
        <f t="shared" si="31"/>
        <v>0.34149999999999997</v>
      </c>
      <c r="N284">
        <f t="shared" si="32"/>
        <v>0.33069999999999999</v>
      </c>
    </row>
    <row r="285" spans="1:14" x14ac:dyDescent="0.3">
      <c r="A285" s="1">
        <v>38</v>
      </c>
      <c r="B285" t="s">
        <v>573</v>
      </c>
      <c r="C285" t="s">
        <v>7408</v>
      </c>
      <c r="D285" t="s">
        <v>3929</v>
      </c>
      <c r="E285" t="s">
        <v>2680</v>
      </c>
      <c r="F285" t="s">
        <v>3352</v>
      </c>
      <c r="G285" t="s">
        <v>3354</v>
      </c>
      <c r="I285" t="str">
        <f t="shared" si="27"/>
        <v>N/A</v>
      </c>
      <c r="J285">
        <f t="shared" si="28"/>
        <v>918380000</v>
      </c>
      <c r="K285">
        <f t="shared" si="29"/>
        <v>1200000000</v>
      </c>
      <c r="L285">
        <f t="shared" si="30"/>
        <v>1060000000</v>
      </c>
      <c r="M285">
        <f t="shared" si="31"/>
        <v>1140000000</v>
      </c>
      <c r="N285">
        <f t="shared" si="32"/>
        <v>1130000000</v>
      </c>
    </row>
    <row r="286" spans="1:14" x14ac:dyDescent="0.3">
      <c r="A286" s="1">
        <v>39</v>
      </c>
      <c r="B286" t="s">
        <v>574</v>
      </c>
      <c r="C286" t="s">
        <v>7422</v>
      </c>
      <c r="D286" t="s">
        <v>7423</v>
      </c>
      <c r="E286" t="s">
        <v>5080</v>
      </c>
      <c r="F286" t="s">
        <v>7424</v>
      </c>
      <c r="G286" t="s">
        <v>471</v>
      </c>
      <c r="I286" t="str">
        <f t="shared" si="27"/>
        <v>N/A</v>
      </c>
      <c r="J286">
        <f t="shared" si="28"/>
        <v>0.31780000000000003</v>
      </c>
      <c r="K286">
        <f t="shared" si="29"/>
        <v>0.33829999999999999</v>
      </c>
      <c r="L286">
        <f t="shared" si="30"/>
        <v>0.30710000000000004</v>
      </c>
      <c r="M286">
        <f t="shared" si="31"/>
        <v>0.34149999999999997</v>
      </c>
      <c r="N286">
        <f t="shared" si="32"/>
        <v>0.33069999999999999</v>
      </c>
    </row>
    <row r="287" spans="1:14" x14ac:dyDescent="0.3">
      <c r="A287" s="1">
        <v>40</v>
      </c>
      <c r="B287" t="s">
        <v>577</v>
      </c>
      <c r="C287" t="s">
        <v>7425</v>
      </c>
      <c r="D287" t="s">
        <v>7426</v>
      </c>
      <c r="E287" t="s">
        <v>2830</v>
      </c>
      <c r="F287" t="s">
        <v>7427</v>
      </c>
      <c r="G287" t="s">
        <v>7428</v>
      </c>
      <c r="I287" t="str">
        <f t="shared" si="27"/>
        <v>pos_trend</v>
      </c>
      <c r="J287">
        <f t="shared" si="28"/>
        <v>8990000</v>
      </c>
      <c r="K287">
        <f t="shared" si="29"/>
        <v>10350000</v>
      </c>
      <c r="L287">
        <f t="shared" si="30"/>
        <v>10850000</v>
      </c>
      <c r="M287">
        <f t="shared" si="31"/>
        <v>11400000</v>
      </c>
      <c r="N287">
        <f t="shared" si="32"/>
        <v>11900000</v>
      </c>
    </row>
    <row r="288" spans="1:14" x14ac:dyDescent="0.3">
      <c r="A288" s="1">
        <v>41</v>
      </c>
      <c r="B288" t="s">
        <v>583</v>
      </c>
      <c r="C288" t="s">
        <v>7429</v>
      </c>
      <c r="D288" t="s">
        <v>3353</v>
      </c>
      <c r="E288" t="s">
        <v>2941</v>
      </c>
      <c r="F288" t="s">
        <v>2862</v>
      </c>
      <c r="G288" t="s">
        <v>2862</v>
      </c>
      <c r="I288" t="str">
        <f t="shared" si="27"/>
        <v>N/A</v>
      </c>
      <c r="J288">
        <f t="shared" si="28"/>
        <v>927380000</v>
      </c>
      <c r="K288">
        <f t="shared" si="29"/>
        <v>1210000000</v>
      </c>
      <c r="L288">
        <f t="shared" si="30"/>
        <v>1070000000.0000001</v>
      </c>
      <c r="M288">
        <f t="shared" si="31"/>
        <v>1150000000</v>
      </c>
      <c r="N288">
        <f t="shared" si="32"/>
        <v>1150000000</v>
      </c>
    </row>
    <row r="289" spans="1:14" x14ac:dyDescent="0.3">
      <c r="A289" s="1">
        <v>42</v>
      </c>
      <c r="B289" t="s">
        <v>589</v>
      </c>
      <c r="C289" t="s">
        <v>7333</v>
      </c>
      <c r="D289" t="s">
        <v>2729</v>
      </c>
      <c r="E289" t="s">
        <v>7334</v>
      </c>
      <c r="F289" t="s">
        <v>7335</v>
      </c>
      <c r="G289" t="s">
        <v>7336</v>
      </c>
      <c r="I289" t="str">
        <f t="shared" si="27"/>
        <v>N/A</v>
      </c>
      <c r="J289">
        <f t="shared" si="28"/>
        <v>2890000000</v>
      </c>
      <c r="K289">
        <f t="shared" si="29"/>
        <v>3560000000</v>
      </c>
      <c r="L289">
        <f t="shared" si="30"/>
        <v>3450000000</v>
      </c>
      <c r="M289">
        <f t="shared" si="31"/>
        <v>3340000000</v>
      </c>
      <c r="N289">
        <f t="shared" si="32"/>
        <v>3430000000</v>
      </c>
    </row>
    <row r="290" spans="1:14" x14ac:dyDescent="0.3">
      <c r="I290" t="str">
        <f t="shared" si="27"/>
        <v>N/A</v>
      </c>
      <c r="J290">
        <f t="shared" si="28"/>
        <v>0</v>
      </c>
      <c r="K290">
        <f t="shared" si="29"/>
        <v>0</v>
      </c>
      <c r="L290">
        <f t="shared" si="30"/>
        <v>0</v>
      </c>
      <c r="M290">
        <f t="shared" si="31"/>
        <v>0</v>
      </c>
      <c r="N290">
        <f t="shared" si="32"/>
        <v>0</v>
      </c>
    </row>
    <row r="291" spans="1:14" x14ac:dyDescent="0.3">
      <c r="B291" s="1" t="s">
        <v>250</v>
      </c>
      <c r="C291" s="1" t="s">
        <v>251</v>
      </c>
      <c r="D291" s="1" t="s">
        <v>252</v>
      </c>
      <c r="E291" s="1" t="s">
        <v>253</v>
      </c>
      <c r="F291" s="1" t="s">
        <v>254</v>
      </c>
      <c r="G291" s="1" t="s">
        <v>255</v>
      </c>
      <c r="H291" s="1" t="s">
        <v>256</v>
      </c>
      <c r="I291" t="str">
        <f t="shared" si="27"/>
        <v>pos_trend</v>
      </c>
      <c r="J291" t="str">
        <f t="shared" si="28"/>
        <v>2012</v>
      </c>
      <c r="K291" t="str">
        <f t="shared" si="29"/>
        <v>2013</v>
      </c>
      <c r="L291" t="str">
        <f t="shared" si="30"/>
        <v>2014</v>
      </c>
      <c r="M291" t="str">
        <f t="shared" si="31"/>
        <v>2015</v>
      </c>
      <c r="N291" t="str">
        <f t="shared" si="32"/>
        <v>2016</v>
      </c>
    </row>
    <row r="292" spans="1:14" x14ac:dyDescent="0.3">
      <c r="A292" s="1">
        <v>0</v>
      </c>
      <c r="B292" t="s">
        <v>4602</v>
      </c>
      <c r="C292" t="s">
        <v>7196</v>
      </c>
      <c r="D292" t="s">
        <v>7187</v>
      </c>
      <c r="E292" t="s">
        <v>7188</v>
      </c>
      <c r="F292" t="s">
        <v>7189</v>
      </c>
      <c r="G292" t="s">
        <v>7190</v>
      </c>
      <c r="I292" t="str">
        <f t="shared" si="27"/>
        <v>N/A</v>
      </c>
      <c r="J292">
        <f t="shared" si="28"/>
        <v>216990000</v>
      </c>
      <c r="K292">
        <f t="shared" si="29"/>
        <v>219500000</v>
      </c>
      <c r="L292">
        <f t="shared" si="30"/>
        <v>192670000</v>
      </c>
      <c r="M292">
        <f t="shared" si="31"/>
        <v>228900000</v>
      </c>
      <c r="N292">
        <f t="shared" si="32"/>
        <v>122800000</v>
      </c>
    </row>
    <row r="293" spans="1:14" x14ac:dyDescent="0.3">
      <c r="A293" s="1">
        <v>1</v>
      </c>
      <c r="B293" t="s">
        <v>353</v>
      </c>
      <c r="C293" t="s">
        <v>264</v>
      </c>
      <c r="D293" t="s">
        <v>7430</v>
      </c>
      <c r="E293" t="s">
        <v>7191</v>
      </c>
      <c r="F293" t="s">
        <v>1306</v>
      </c>
      <c r="G293" t="s">
        <v>7192</v>
      </c>
      <c r="I293" t="str">
        <f t="shared" si="27"/>
        <v>N/A</v>
      </c>
      <c r="J293" t="str">
        <f t="shared" si="28"/>
        <v>N/A</v>
      </c>
      <c r="K293">
        <f t="shared" si="29"/>
        <v>1.1599999999999999E-2</v>
      </c>
      <c r="L293">
        <f t="shared" si="30"/>
        <v>-0.1222</v>
      </c>
      <c r="M293">
        <f t="shared" si="31"/>
        <v>0.188</v>
      </c>
      <c r="N293">
        <f t="shared" si="32"/>
        <v>-0.46350000000000002</v>
      </c>
    </row>
    <row r="294" spans="1:14" x14ac:dyDescent="0.3">
      <c r="A294" s="1">
        <v>2</v>
      </c>
      <c r="B294" t="s">
        <v>4603</v>
      </c>
      <c r="C294" t="s">
        <v>7085</v>
      </c>
      <c r="D294" t="s">
        <v>7086</v>
      </c>
      <c r="E294" t="s">
        <v>7087</v>
      </c>
      <c r="F294" t="s">
        <v>7088</v>
      </c>
      <c r="G294" t="s">
        <v>7089</v>
      </c>
      <c r="I294" t="str">
        <f t="shared" si="27"/>
        <v>N/A</v>
      </c>
      <c r="J294">
        <f t="shared" si="28"/>
        <v>57260000</v>
      </c>
      <c r="K294">
        <f t="shared" si="29"/>
        <v>54840000</v>
      </c>
      <c r="L294">
        <f t="shared" si="30"/>
        <v>131570000</v>
      </c>
      <c r="M294">
        <f t="shared" si="31"/>
        <v>67000000</v>
      </c>
      <c r="N294">
        <f t="shared" si="32"/>
        <v>67400000</v>
      </c>
    </row>
    <row r="295" spans="1:14" x14ac:dyDescent="0.3">
      <c r="A295" s="1">
        <v>3</v>
      </c>
      <c r="B295" t="s">
        <v>4604</v>
      </c>
      <c r="C295" t="s">
        <v>7090</v>
      </c>
      <c r="D295" t="s">
        <v>7091</v>
      </c>
      <c r="E295" t="s">
        <v>7092</v>
      </c>
      <c r="F295" t="s">
        <v>7093</v>
      </c>
      <c r="G295" t="s">
        <v>7094</v>
      </c>
      <c r="I295" t="str">
        <f t="shared" si="27"/>
        <v>N/A</v>
      </c>
      <c r="J295">
        <f t="shared" si="28"/>
        <v>40400000</v>
      </c>
      <c r="K295">
        <f t="shared" si="29"/>
        <v>38700000</v>
      </c>
      <c r="L295">
        <f t="shared" si="30"/>
        <v>97500000</v>
      </c>
      <c r="M295">
        <f t="shared" si="31"/>
        <v>39100000</v>
      </c>
      <c r="N295">
        <f t="shared" si="32"/>
        <v>40200000</v>
      </c>
    </row>
    <row r="296" spans="1:14" x14ac:dyDescent="0.3">
      <c r="A296" s="1">
        <v>4</v>
      </c>
      <c r="B296" t="s">
        <v>4605</v>
      </c>
      <c r="C296" t="s">
        <v>7095</v>
      </c>
      <c r="D296" t="s">
        <v>1979</v>
      </c>
      <c r="E296" t="s">
        <v>4257</v>
      </c>
      <c r="F296" t="s">
        <v>7096</v>
      </c>
      <c r="G296" t="s">
        <v>7097</v>
      </c>
      <c r="I296" t="str">
        <f t="shared" si="27"/>
        <v>N/A</v>
      </c>
      <c r="J296">
        <f t="shared" si="28"/>
        <v>16860000</v>
      </c>
      <c r="K296">
        <f t="shared" si="29"/>
        <v>16140000</v>
      </c>
      <c r="L296">
        <f t="shared" si="30"/>
        <v>34070000</v>
      </c>
      <c r="M296">
        <f t="shared" si="31"/>
        <v>27900000</v>
      </c>
      <c r="N296">
        <f t="shared" si="32"/>
        <v>27200000</v>
      </c>
    </row>
    <row r="297" spans="1:14" x14ac:dyDescent="0.3">
      <c r="A297" s="1">
        <v>5</v>
      </c>
      <c r="B297" t="s">
        <v>4606</v>
      </c>
      <c r="C297" t="s">
        <v>7431</v>
      </c>
      <c r="D297" t="s">
        <v>7432</v>
      </c>
      <c r="E297" t="s">
        <v>7433</v>
      </c>
      <c r="F297" t="s">
        <v>7434</v>
      </c>
      <c r="G297" t="s">
        <v>7435</v>
      </c>
      <c r="I297" t="str">
        <f t="shared" si="27"/>
        <v>N/A</v>
      </c>
      <c r="J297">
        <f t="shared" si="28"/>
        <v>55000000</v>
      </c>
      <c r="K297">
        <f t="shared" si="29"/>
        <v>48960000</v>
      </c>
      <c r="L297">
        <f t="shared" si="30"/>
        <v>37910000</v>
      </c>
      <c r="M297">
        <f t="shared" si="31"/>
        <v>39700000</v>
      </c>
      <c r="N297" t="str">
        <f t="shared" si="32"/>
        <v>(25.1M)</v>
      </c>
    </row>
    <row r="298" spans="1:14" x14ac:dyDescent="0.3">
      <c r="A298" s="1">
        <v>6</v>
      </c>
      <c r="B298" t="s">
        <v>504</v>
      </c>
      <c r="C298" t="s">
        <v>7431</v>
      </c>
      <c r="D298" t="s">
        <v>7432</v>
      </c>
      <c r="E298" t="s">
        <v>7433</v>
      </c>
      <c r="F298" t="s">
        <v>7434</v>
      </c>
      <c r="G298" t="s">
        <v>7435</v>
      </c>
      <c r="I298" t="str">
        <f t="shared" si="27"/>
        <v>N/A</v>
      </c>
      <c r="J298">
        <f t="shared" si="28"/>
        <v>55000000</v>
      </c>
      <c r="K298">
        <f t="shared" si="29"/>
        <v>48960000</v>
      </c>
      <c r="L298">
        <f t="shared" si="30"/>
        <v>37910000</v>
      </c>
      <c r="M298">
        <f t="shared" si="31"/>
        <v>39700000</v>
      </c>
      <c r="N298" t="str">
        <f t="shared" si="32"/>
        <v>(25.1M)</v>
      </c>
    </row>
    <row r="299" spans="1:14" x14ac:dyDescent="0.3">
      <c r="A299" s="1">
        <v>7</v>
      </c>
      <c r="B299" t="s">
        <v>4611</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677</v>
      </c>
      <c r="C300" t="s">
        <v>7436</v>
      </c>
      <c r="D300" t="s">
        <v>7437</v>
      </c>
      <c r="E300" t="s">
        <v>3198</v>
      </c>
      <c r="F300" t="s">
        <v>7438</v>
      </c>
      <c r="G300" t="s">
        <v>7439</v>
      </c>
      <c r="I300" t="str">
        <f t="shared" si="27"/>
        <v>N/A</v>
      </c>
      <c r="J300" t="str">
        <f t="shared" si="28"/>
        <v>(96.32M)</v>
      </c>
      <c r="K300" t="str">
        <f t="shared" si="29"/>
        <v>(57.2M)</v>
      </c>
      <c r="L300">
        <f t="shared" si="30"/>
        <v>7110000</v>
      </c>
      <c r="M300" t="str">
        <f t="shared" si="31"/>
        <v>(90.2M)</v>
      </c>
      <c r="N300">
        <f t="shared" si="32"/>
        <v>126000000</v>
      </c>
    </row>
    <row r="301" spans="1:14" x14ac:dyDescent="0.3">
      <c r="A301" s="1">
        <v>9</v>
      </c>
      <c r="B301" t="s">
        <v>4617</v>
      </c>
      <c r="C301" t="s">
        <v>7440</v>
      </c>
      <c r="D301" t="s">
        <v>7441</v>
      </c>
      <c r="E301" t="s">
        <v>7442</v>
      </c>
      <c r="F301" t="s">
        <v>7443</v>
      </c>
      <c r="G301" t="s">
        <v>7444</v>
      </c>
      <c r="I301" t="str">
        <f t="shared" si="27"/>
        <v>N/A</v>
      </c>
      <c r="J301">
        <f t="shared" si="28"/>
        <v>232930000</v>
      </c>
      <c r="K301">
        <f t="shared" si="29"/>
        <v>266100000.00000003</v>
      </c>
      <c r="L301">
        <f t="shared" si="30"/>
        <v>369250000</v>
      </c>
      <c r="M301">
        <f t="shared" si="31"/>
        <v>245400000</v>
      </c>
      <c r="N301">
        <f t="shared" si="32"/>
        <v>291100000</v>
      </c>
    </row>
    <row r="302" spans="1:14" x14ac:dyDescent="0.3">
      <c r="A302" s="1">
        <v>10</v>
      </c>
      <c r="B302" t="s">
        <v>4623</v>
      </c>
      <c r="C302" t="s">
        <v>264</v>
      </c>
      <c r="D302" t="s">
        <v>264</v>
      </c>
      <c r="E302" t="s">
        <v>264</v>
      </c>
      <c r="F302" t="s">
        <v>264</v>
      </c>
      <c r="G302" t="s">
        <v>264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4624</v>
      </c>
      <c r="C303" t="s">
        <v>7445</v>
      </c>
      <c r="D303" t="s">
        <v>7446</v>
      </c>
      <c r="E303" t="s">
        <v>7447</v>
      </c>
      <c r="F303" t="s">
        <v>7448</v>
      </c>
      <c r="G303" t="s">
        <v>7449</v>
      </c>
      <c r="I303" t="str">
        <f t="shared" si="27"/>
        <v>N/A</v>
      </c>
      <c r="J303">
        <f t="shared" si="28"/>
        <v>1820000</v>
      </c>
      <c r="K303" t="str">
        <f t="shared" si="29"/>
        <v>(26.67M)</v>
      </c>
      <c r="L303" t="str">
        <f t="shared" si="30"/>
        <v>(105.3M)</v>
      </c>
      <c r="M303" t="str">
        <f t="shared" si="31"/>
        <v>(16.1M)</v>
      </c>
      <c r="N303">
        <f t="shared" si="32"/>
        <v>27000000</v>
      </c>
    </row>
    <row r="304" spans="1:14" x14ac:dyDescent="0.3">
      <c r="A304" s="1">
        <v>12</v>
      </c>
      <c r="B304" t="s">
        <v>4630</v>
      </c>
      <c r="C304" t="s">
        <v>1189</v>
      </c>
      <c r="D304" t="s">
        <v>7450</v>
      </c>
      <c r="E304" t="s">
        <v>7451</v>
      </c>
      <c r="F304" t="s">
        <v>7452</v>
      </c>
      <c r="G304" t="s">
        <v>7453</v>
      </c>
      <c r="I304" t="str">
        <f t="shared" si="27"/>
        <v>N/A</v>
      </c>
      <c r="J304" t="str">
        <f t="shared" si="28"/>
        <v>(2.58M)</v>
      </c>
      <c r="K304" t="str">
        <f t="shared" si="29"/>
        <v>(42.86M)</v>
      </c>
      <c r="L304">
        <f t="shared" si="30"/>
        <v>25160000</v>
      </c>
      <c r="M304" t="str">
        <f t="shared" si="31"/>
        <v>(2.4M)</v>
      </c>
      <c r="N304" t="str">
        <f t="shared" si="32"/>
        <v>(6.2M)</v>
      </c>
    </row>
    <row r="305" spans="1:14" x14ac:dyDescent="0.3">
      <c r="A305" s="1">
        <v>13</v>
      </c>
      <c r="B305" t="s">
        <v>4487</v>
      </c>
      <c r="C305" t="s">
        <v>7454</v>
      </c>
      <c r="D305" t="s">
        <v>7455</v>
      </c>
      <c r="E305" t="s">
        <v>3965</v>
      </c>
      <c r="F305" t="s">
        <v>3938</v>
      </c>
      <c r="G305" t="s">
        <v>3229</v>
      </c>
      <c r="I305" t="str">
        <f t="shared" si="27"/>
        <v>N/A</v>
      </c>
      <c r="J305" t="str">
        <f t="shared" si="28"/>
        <v>(11.72M)</v>
      </c>
      <c r="K305">
        <f t="shared" si="29"/>
        <v>17960000</v>
      </c>
      <c r="L305">
        <f t="shared" si="30"/>
        <v>7690000</v>
      </c>
      <c r="M305">
        <f t="shared" si="31"/>
        <v>3300000</v>
      </c>
      <c r="N305">
        <f t="shared" si="32"/>
        <v>5500000</v>
      </c>
    </row>
    <row r="306" spans="1:14" x14ac:dyDescent="0.3">
      <c r="A306" s="1">
        <v>14</v>
      </c>
      <c r="B306" t="s">
        <v>4638</v>
      </c>
      <c r="C306" t="s">
        <v>7456</v>
      </c>
      <c r="D306" t="s">
        <v>7457</v>
      </c>
      <c r="E306" t="s">
        <v>7458</v>
      </c>
      <c r="F306" t="s">
        <v>7459</v>
      </c>
      <c r="G306" t="s">
        <v>7452</v>
      </c>
      <c r="I306" t="str">
        <f t="shared" si="27"/>
        <v>N/A</v>
      </c>
      <c r="J306">
        <f t="shared" si="28"/>
        <v>13410000</v>
      </c>
      <c r="K306" t="str">
        <f t="shared" si="29"/>
        <v>(969,000)</v>
      </c>
      <c r="L306" t="str">
        <f t="shared" si="30"/>
        <v>(125.94M)</v>
      </c>
      <c r="M306" t="str">
        <f t="shared" si="31"/>
        <v>(3M)</v>
      </c>
      <c r="N306" t="str">
        <f t="shared" si="32"/>
        <v>(2.4M)</v>
      </c>
    </row>
    <row r="307" spans="1:14" x14ac:dyDescent="0.3">
      <c r="A307" s="1">
        <v>15</v>
      </c>
      <c r="B307" t="s">
        <v>4643</v>
      </c>
      <c r="C307" t="s">
        <v>7460</v>
      </c>
      <c r="D307" t="s">
        <v>7461</v>
      </c>
      <c r="E307" t="s">
        <v>7462</v>
      </c>
      <c r="F307" t="s">
        <v>7463</v>
      </c>
      <c r="G307" t="s">
        <v>7464</v>
      </c>
      <c r="I307" t="str">
        <f t="shared" si="27"/>
        <v>N/A</v>
      </c>
      <c r="J307">
        <f t="shared" si="28"/>
        <v>234760000</v>
      </c>
      <c r="K307">
        <f t="shared" si="29"/>
        <v>239430000</v>
      </c>
      <c r="L307">
        <f t="shared" si="30"/>
        <v>263950000</v>
      </c>
      <c r="M307">
        <f t="shared" si="31"/>
        <v>229300000</v>
      </c>
      <c r="N307">
        <f t="shared" si="32"/>
        <v>318100000</v>
      </c>
    </row>
    <row r="308" spans="1:14" x14ac:dyDescent="0.3">
      <c r="A308" s="1">
        <v>16</v>
      </c>
      <c r="B308" t="s">
        <v>4649</v>
      </c>
      <c r="C308" t="s">
        <v>264</v>
      </c>
      <c r="D308" t="s">
        <v>7465</v>
      </c>
      <c r="E308" t="s">
        <v>7466</v>
      </c>
      <c r="F308" t="s">
        <v>7467</v>
      </c>
      <c r="G308" t="s">
        <v>7468</v>
      </c>
      <c r="I308" t="str">
        <f t="shared" si="27"/>
        <v>N/A</v>
      </c>
      <c r="J308" t="str">
        <f t="shared" si="28"/>
        <v>N/A</v>
      </c>
      <c r="K308">
        <f t="shared" si="29"/>
        <v>1.9900000000000001E-2</v>
      </c>
      <c r="L308">
        <f t="shared" si="30"/>
        <v>0.1024</v>
      </c>
      <c r="M308">
        <f t="shared" si="31"/>
        <v>-0.1313</v>
      </c>
      <c r="N308">
        <f t="shared" si="32"/>
        <v>0.38729999999999998</v>
      </c>
    </row>
    <row r="309" spans="1:14" x14ac:dyDescent="0.3">
      <c r="A309" s="1">
        <v>17</v>
      </c>
      <c r="B309" t="s">
        <v>4654</v>
      </c>
      <c r="C309" t="s">
        <v>121</v>
      </c>
      <c r="D309" t="s">
        <v>2253</v>
      </c>
      <c r="E309" t="s">
        <v>7469</v>
      </c>
      <c r="F309" t="s">
        <v>7470</v>
      </c>
      <c r="G309" t="s">
        <v>7471</v>
      </c>
      <c r="I309" t="str">
        <f t="shared" si="27"/>
        <v>N/A</v>
      </c>
      <c r="J309">
        <f t="shared" si="28"/>
        <v>9.0999999999999998E-2</v>
      </c>
      <c r="K309">
        <f t="shared" si="29"/>
        <v>9.2300000000000007E-2</v>
      </c>
      <c r="L309">
        <f t="shared" si="30"/>
        <v>9.0200000000000002E-2</v>
      </c>
      <c r="M309">
        <f t="shared" si="31"/>
        <v>8.3699999999999997E-2</v>
      </c>
      <c r="N309">
        <f t="shared" si="32"/>
        <v>0.1158</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590</v>
      </c>
      <c r="C312" t="s">
        <v>7472</v>
      </c>
      <c r="D312" t="s">
        <v>7473</v>
      </c>
      <c r="E312" t="s">
        <v>7474</v>
      </c>
      <c r="F312" t="s">
        <v>7475</v>
      </c>
      <c r="G312" t="s">
        <v>7476</v>
      </c>
      <c r="I312" t="str">
        <f t="shared" si="27"/>
        <v>N/A</v>
      </c>
      <c r="J312" t="str">
        <f t="shared" si="28"/>
        <v>(29.31M)</v>
      </c>
      <c r="K312" t="str">
        <f t="shared" si="29"/>
        <v>(29.46M)</v>
      </c>
      <c r="L312" t="str">
        <f t="shared" si="30"/>
        <v>(43.73M)</v>
      </c>
      <c r="M312" t="str">
        <f t="shared" si="31"/>
        <v>(39.6M)</v>
      </c>
      <c r="N312" t="str">
        <f t="shared" si="32"/>
        <v>(51.5M)</v>
      </c>
    </row>
    <row r="313" spans="1:14" x14ac:dyDescent="0.3">
      <c r="A313" s="1">
        <v>1</v>
      </c>
      <c r="B313" t="s">
        <v>596</v>
      </c>
      <c r="C313" t="s">
        <v>7472</v>
      </c>
      <c r="D313" t="s">
        <v>7473</v>
      </c>
      <c r="E313" t="s">
        <v>7474</v>
      </c>
      <c r="F313" t="s">
        <v>7475</v>
      </c>
      <c r="G313" t="s">
        <v>7476</v>
      </c>
      <c r="I313" t="str">
        <f t="shared" si="27"/>
        <v>N/A</v>
      </c>
      <c r="J313" t="str">
        <f t="shared" si="28"/>
        <v>(29.31M)</v>
      </c>
      <c r="K313" t="str">
        <f t="shared" si="29"/>
        <v>(29.46M)</v>
      </c>
      <c r="L313" t="str">
        <f t="shared" si="30"/>
        <v>(43.73M)</v>
      </c>
      <c r="M313" t="str">
        <f t="shared" si="31"/>
        <v>(39.6M)</v>
      </c>
      <c r="N313" t="str">
        <f t="shared" si="32"/>
        <v>(51.5M)</v>
      </c>
    </row>
    <row r="314" spans="1:14" x14ac:dyDescent="0.3">
      <c r="A314" s="1">
        <v>2</v>
      </c>
      <c r="B314" t="s">
        <v>601</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606</v>
      </c>
      <c r="C315" t="s">
        <v>264</v>
      </c>
      <c r="D315" t="s">
        <v>389</v>
      </c>
      <c r="E315" t="s">
        <v>7477</v>
      </c>
      <c r="F315" t="s">
        <v>7478</v>
      </c>
      <c r="G315" t="s">
        <v>7479</v>
      </c>
      <c r="I315" t="str">
        <f t="shared" si="27"/>
        <v>N/A</v>
      </c>
      <c r="J315" t="str">
        <f t="shared" si="28"/>
        <v>N/A</v>
      </c>
      <c r="K315">
        <f t="shared" si="29"/>
        <v>-5.2000000000000006E-3</v>
      </c>
      <c r="L315">
        <f t="shared" si="30"/>
        <v>-0.4844</v>
      </c>
      <c r="M315">
        <f t="shared" si="31"/>
        <v>9.4500000000000001E-2</v>
      </c>
      <c r="N315">
        <f t="shared" si="32"/>
        <v>-0.30049999999999999</v>
      </c>
    </row>
    <row r="316" spans="1:14" x14ac:dyDescent="0.3">
      <c r="A316" s="1">
        <v>4</v>
      </c>
      <c r="B316" t="s">
        <v>4668</v>
      </c>
      <c r="C316" t="s">
        <v>3672</v>
      </c>
      <c r="D316" t="s">
        <v>3672</v>
      </c>
      <c r="E316" t="s">
        <v>7480</v>
      </c>
      <c r="F316" t="s">
        <v>7481</v>
      </c>
      <c r="G316" t="s">
        <v>7482</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-1.1399999999999999E-2</v>
      </c>
      <c r="K316">
        <f t="shared" ref="K316:K379" si="35">IF(TRIM(D316)="-", "N/A", IF(RIGHT(D316,1)="M",1000000*VALUE(LEFT(D316,LEN(D316)-1)),IF(RIGHT(D316,1)="B",1000000000*VALUE(LEFT(D316,LEN(D316)-1)),IF(RIGHT(D316,1)="%",0.01*VALUE(LEFT(D316,LEN(D316)-1)),D316))))</f>
        <v>-1.1399999999999999E-2</v>
      </c>
      <c r="L316">
        <f t="shared" ref="L316:L379" si="36">IF(TRIM(E316)="-", "N/A", IF(RIGHT(E316,1)="M",1000000*VALUE(LEFT(E316,LEN(E316)-1)),IF(RIGHT(E316,1)="B",1000000000*VALUE(LEFT(E316,LEN(E316)-1)),IF(RIGHT(E316,1)="%",0.01*VALUE(LEFT(E316,LEN(E316)-1)),E316))))</f>
        <v>-1.4999999999999999E-2</v>
      </c>
      <c r="M316">
        <f t="shared" ref="M316:M379" si="37">IF(TRIM(F316)="-", "N/A", IF(RIGHT(F316,1)="M",1000000*VALUE(LEFT(F316,LEN(F316)-1)),IF(RIGHT(F316,1)="B",1000000000*VALUE(LEFT(F316,LEN(F316)-1)),IF(RIGHT(F316,1)="%",0.01*VALUE(LEFT(F316,LEN(F316)-1)),F316))))</f>
        <v>-1.44E-2</v>
      </c>
      <c r="N316">
        <f t="shared" ref="N316:N379" si="38">IF(TRIM(G316)="-", "N/A", IF(RIGHT(G316,1)="M",1000000*VALUE(LEFT(G316,LEN(G316)-1)),IF(RIGHT(G316,1)="B",1000000000*VALUE(LEFT(G316,LEN(G316)-1)),IF(RIGHT(G316,1)="%",0.01*VALUE(LEFT(G316,LEN(G316)-1)),G316))))</f>
        <v>-1.8700000000000001E-2</v>
      </c>
    </row>
    <row r="317" spans="1:14" x14ac:dyDescent="0.3">
      <c r="A317" s="1">
        <v>5</v>
      </c>
      <c r="B317" t="s">
        <v>611</v>
      </c>
      <c r="C317" t="s">
        <v>264</v>
      </c>
      <c r="D317" t="s">
        <v>7483</v>
      </c>
      <c r="E317" t="s">
        <v>264</v>
      </c>
      <c r="F317" t="s">
        <v>264</v>
      </c>
      <c r="G317" t="s">
        <v>264</v>
      </c>
      <c r="I317" t="str">
        <f t="shared" si="33"/>
        <v>N/A</v>
      </c>
      <c r="J317" t="str">
        <f t="shared" si="34"/>
        <v>N/A</v>
      </c>
      <c r="K317" t="str">
        <f t="shared" si="35"/>
        <v>(801.78M)</v>
      </c>
      <c r="L317" t="str">
        <f t="shared" si="36"/>
        <v>N/A</v>
      </c>
      <c r="M317" t="str">
        <f t="shared" si="37"/>
        <v>N/A</v>
      </c>
      <c r="N317" t="str">
        <f t="shared" si="38"/>
        <v>N/A</v>
      </c>
    </row>
    <row r="318" spans="1:14" x14ac:dyDescent="0.3">
      <c r="A318" s="1">
        <v>6</v>
      </c>
      <c r="B318" t="s">
        <v>612</v>
      </c>
      <c r="C318" t="s">
        <v>7484</v>
      </c>
      <c r="D318" t="s">
        <v>7485</v>
      </c>
      <c r="E318" t="s">
        <v>7486</v>
      </c>
      <c r="F318" t="s">
        <v>5975</v>
      </c>
      <c r="G318" t="s">
        <v>6668</v>
      </c>
      <c r="I318" t="str">
        <f t="shared" si="33"/>
        <v>N/A</v>
      </c>
      <c r="J318">
        <f t="shared" si="34"/>
        <v>6440000</v>
      </c>
      <c r="K318" t="str">
        <f t="shared" si="35"/>
        <v>455000</v>
      </c>
      <c r="L318">
        <f t="shared" si="36"/>
        <v>17880000</v>
      </c>
      <c r="M318">
        <f t="shared" si="37"/>
        <v>4400000</v>
      </c>
      <c r="N318" t="str">
        <f t="shared" si="38"/>
        <v>900000</v>
      </c>
    </row>
    <row r="319" spans="1:14" x14ac:dyDescent="0.3">
      <c r="A319" s="1">
        <v>7</v>
      </c>
      <c r="B319" t="s">
        <v>615</v>
      </c>
      <c r="C319" t="s">
        <v>264</v>
      </c>
      <c r="D319" t="s">
        <v>264</v>
      </c>
      <c r="E319" t="s">
        <v>264</v>
      </c>
      <c r="F319" t="s">
        <v>264</v>
      </c>
      <c r="G319" t="s">
        <v>264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619</v>
      </c>
      <c r="C320" t="s">
        <v>264</v>
      </c>
      <c r="D320" t="s">
        <v>264</v>
      </c>
      <c r="E320" t="s">
        <v>264</v>
      </c>
      <c r="F320" t="s">
        <v>264</v>
      </c>
      <c r="G320" t="s">
        <v>264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621</v>
      </c>
      <c r="C321" t="s">
        <v>264</v>
      </c>
      <c r="D321" t="s">
        <v>264</v>
      </c>
      <c r="E321" t="s">
        <v>264</v>
      </c>
      <c r="F321" t="s">
        <v>264</v>
      </c>
      <c r="G321" t="s">
        <v>264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623</v>
      </c>
      <c r="C322" t="s">
        <v>264</v>
      </c>
      <c r="D322" t="s">
        <v>264</v>
      </c>
      <c r="E322" t="s">
        <v>264</v>
      </c>
      <c r="F322" t="s">
        <v>264</v>
      </c>
      <c r="G322" t="s">
        <v>264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624</v>
      </c>
      <c r="C323" t="s">
        <v>7487</v>
      </c>
      <c r="D323" t="s">
        <v>7488</v>
      </c>
      <c r="E323" t="s">
        <v>264</v>
      </c>
      <c r="F323" t="s">
        <v>264</v>
      </c>
      <c r="G323" t="s">
        <v>264</v>
      </c>
      <c r="I323" t="str">
        <f t="shared" si="33"/>
        <v>N/A</v>
      </c>
      <c r="J323">
        <f t="shared" si="34"/>
        <v>54080000</v>
      </c>
      <c r="K323">
        <f t="shared" si="35"/>
        <v>6840000</v>
      </c>
      <c r="L323" t="str">
        <f t="shared" si="36"/>
        <v>N/A</v>
      </c>
      <c r="M323" t="str">
        <f t="shared" si="37"/>
        <v>N/A</v>
      </c>
      <c r="N323" t="str">
        <f t="shared" si="38"/>
        <v>N/A</v>
      </c>
    </row>
    <row r="324" spans="1:14" x14ac:dyDescent="0.3">
      <c r="A324" s="1">
        <v>12</v>
      </c>
      <c r="B324" t="s">
        <v>627</v>
      </c>
      <c r="C324" t="s">
        <v>5096</v>
      </c>
      <c r="D324" t="s">
        <v>7489</v>
      </c>
      <c r="E324" t="s">
        <v>7490</v>
      </c>
      <c r="F324" t="s">
        <v>7491</v>
      </c>
      <c r="G324" t="s">
        <v>7492</v>
      </c>
      <c r="I324" t="str">
        <f t="shared" si="33"/>
        <v>N/A</v>
      </c>
      <c r="J324">
        <f t="shared" si="34"/>
        <v>31210000</v>
      </c>
      <c r="K324" t="str">
        <f t="shared" si="35"/>
        <v>(823.95M)</v>
      </c>
      <c r="L324" t="str">
        <f t="shared" si="36"/>
        <v>(25.86M)</v>
      </c>
      <c r="M324" t="str">
        <f t="shared" si="37"/>
        <v>(35.2M)</v>
      </c>
      <c r="N324" t="str">
        <f t="shared" si="38"/>
        <v>(50.6M)</v>
      </c>
    </row>
    <row r="325" spans="1:14" x14ac:dyDescent="0.3">
      <c r="A325" s="1">
        <v>13</v>
      </c>
      <c r="B325" t="s">
        <v>2292</v>
      </c>
      <c r="C325" t="s">
        <v>264</v>
      </c>
      <c r="D325" t="s">
        <v>7493</v>
      </c>
      <c r="E325" t="s">
        <v>7494</v>
      </c>
      <c r="F325" t="s">
        <v>7495</v>
      </c>
      <c r="G325" t="s">
        <v>7496</v>
      </c>
      <c r="I325" t="str">
        <f t="shared" si="33"/>
        <v>N/A</v>
      </c>
      <c r="J325" t="str">
        <f t="shared" si="34"/>
        <v>N/A</v>
      </c>
      <c r="K325">
        <f t="shared" si="35"/>
        <v>-27.401100000000003</v>
      </c>
      <c r="L325">
        <f t="shared" si="36"/>
        <v>0.96860000000000002</v>
      </c>
      <c r="M325">
        <f t="shared" si="37"/>
        <v>-0.36130000000000001</v>
      </c>
      <c r="N325">
        <f t="shared" si="38"/>
        <v>-0.4375</v>
      </c>
    </row>
    <row r="326" spans="1:14" x14ac:dyDescent="0.3">
      <c r="A326" s="1">
        <v>14</v>
      </c>
      <c r="B326" t="s">
        <v>4701</v>
      </c>
      <c r="C326" t="s">
        <v>5403</v>
      </c>
      <c r="D326" t="s">
        <v>7497</v>
      </c>
      <c r="E326" t="s">
        <v>7263</v>
      </c>
      <c r="F326" t="s">
        <v>7498</v>
      </c>
      <c r="G326" t="s">
        <v>2352</v>
      </c>
      <c r="I326" t="str">
        <f t="shared" si="33"/>
        <v>N/A</v>
      </c>
      <c r="J326">
        <f t="shared" si="34"/>
        <v>1.21E-2</v>
      </c>
      <c r="K326">
        <f t="shared" si="35"/>
        <v>-0.3175</v>
      </c>
      <c r="L326">
        <f t="shared" si="36"/>
        <v>-8.8000000000000005E-3</v>
      </c>
      <c r="M326">
        <f t="shared" si="37"/>
        <v>-1.2800000000000001E-2</v>
      </c>
      <c r="N326">
        <f t="shared" si="38"/>
        <v>-1.84E-2</v>
      </c>
    </row>
    <row r="327" spans="1:14" x14ac:dyDescent="0.3">
      <c r="I327" t="str">
        <f t="shared" si="33"/>
        <v>N/A</v>
      </c>
      <c r="J327">
        <f t="shared" si="34"/>
        <v>0</v>
      </c>
      <c r="K327">
        <f t="shared" si="35"/>
        <v>0</v>
      </c>
      <c r="L327">
        <f t="shared" si="36"/>
        <v>0</v>
      </c>
      <c r="M327">
        <f t="shared" si="37"/>
        <v>0</v>
      </c>
      <c r="N327">
        <f t="shared" si="38"/>
        <v>0</v>
      </c>
    </row>
    <row r="328" spans="1:14" x14ac:dyDescent="0.3">
      <c r="B328" s="1" t="s">
        <v>299</v>
      </c>
      <c r="C328" s="1" t="s">
        <v>251</v>
      </c>
      <c r="D328" s="1" t="s">
        <v>252</v>
      </c>
      <c r="E328" s="1" t="s">
        <v>253</v>
      </c>
      <c r="F328" s="1" t="s">
        <v>254</v>
      </c>
      <c r="G328" s="1" t="s">
        <v>255</v>
      </c>
      <c r="H328" s="1" t="s">
        <v>256</v>
      </c>
      <c r="I328" t="str">
        <f t="shared" si="33"/>
        <v>pos_trend</v>
      </c>
      <c r="J328" t="str">
        <f t="shared" si="34"/>
        <v>2012</v>
      </c>
      <c r="K328" t="str">
        <f t="shared" si="35"/>
        <v>2013</v>
      </c>
      <c r="L328" t="str">
        <f t="shared" si="36"/>
        <v>2014</v>
      </c>
      <c r="M328" t="str">
        <f t="shared" si="37"/>
        <v>2015</v>
      </c>
      <c r="N328" t="str">
        <f t="shared" si="38"/>
        <v>2016</v>
      </c>
    </row>
    <row r="329" spans="1:14" x14ac:dyDescent="0.3">
      <c r="A329" s="1">
        <v>0</v>
      </c>
      <c r="B329" t="s">
        <v>633</v>
      </c>
      <c r="C329" t="s">
        <v>7499</v>
      </c>
      <c r="D329" t="s">
        <v>7500</v>
      </c>
      <c r="E329" t="s">
        <v>7501</v>
      </c>
      <c r="F329" t="s">
        <v>7502</v>
      </c>
      <c r="G329" t="s">
        <v>7503</v>
      </c>
      <c r="I329" t="str">
        <f t="shared" si="33"/>
        <v>pos_trend</v>
      </c>
      <c r="J329" t="str">
        <f t="shared" si="34"/>
        <v>(61.97M)</v>
      </c>
      <c r="K329" t="str">
        <f t="shared" si="35"/>
        <v>(67.27M)</v>
      </c>
      <c r="L329" t="str">
        <f t="shared" si="36"/>
        <v>(73.88M)</v>
      </c>
      <c r="M329" t="str">
        <f t="shared" si="37"/>
        <v>(76.6M)</v>
      </c>
      <c r="N329" t="str">
        <f t="shared" si="38"/>
        <v>(77.2M)</v>
      </c>
    </row>
    <row r="330" spans="1:14" x14ac:dyDescent="0.3">
      <c r="A330" s="1">
        <v>1</v>
      </c>
      <c r="B330" t="s">
        <v>639</v>
      </c>
      <c r="C330" t="s">
        <v>7499</v>
      </c>
      <c r="D330" t="s">
        <v>7500</v>
      </c>
      <c r="E330" t="s">
        <v>7501</v>
      </c>
      <c r="F330" t="s">
        <v>7502</v>
      </c>
      <c r="G330" t="s">
        <v>7503</v>
      </c>
      <c r="I330" t="str">
        <f t="shared" si="33"/>
        <v>pos_trend</v>
      </c>
      <c r="J330" t="str">
        <f t="shared" si="34"/>
        <v>(61.97M)</v>
      </c>
      <c r="K330" t="str">
        <f t="shared" si="35"/>
        <v>(67.27M)</v>
      </c>
      <c r="L330" t="str">
        <f t="shared" si="36"/>
        <v>(73.88M)</v>
      </c>
      <c r="M330" t="str">
        <f t="shared" si="37"/>
        <v>(76.6M)</v>
      </c>
      <c r="N330" t="str">
        <f t="shared" si="38"/>
        <v>(77.2M)</v>
      </c>
    </row>
    <row r="331" spans="1:14" x14ac:dyDescent="0.3">
      <c r="A331" s="1">
        <v>2</v>
      </c>
      <c r="B331" t="s">
        <v>377</v>
      </c>
      <c r="C331" t="s">
        <v>264</v>
      </c>
      <c r="D331" t="s">
        <v>264</v>
      </c>
      <c r="E331" t="s">
        <v>264</v>
      </c>
      <c r="F331" t="s">
        <v>264</v>
      </c>
      <c r="G331" t="s">
        <v>264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645</v>
      </c>
      <c r="C332" t="s">
        <v>7504</v>
      </c>
      <c r="D332" t="s">
        <v>7505</v>
      </c>
      <c r="E332" t="s">
        <v>7506</v>
      </c>
      <c r="F332" t="s">
        <v>7448</v>
      </c>
      <c r="G332" t="s">
        <v>7507</v>
      </c>
      <c r="I332" t="str">
        <f t="shared" si="33"/>
        <v>N/A</v>
      </c>
      <c r="J332">
        <f t="shared" si="34"/>
        <v>13060000</v>
      </c>
      <c r="K332">
        <f t="shared" si="35"/>
        <v>24920000</v>
      </c>
      <c r="L332" t="str">
        <f t="shared" si="36"/>
        <v>(41.81M)</v>
      </c>
      <c r="M332" t="str">
        <f t="shared" si="37"/>
        <v>(16.1M)</v>
      </c>
      <c r="N332">
        <f t="shared" si="38"/>
        <v>26400000</v>
      </c>
    </row>
    <row r="333" spans="1:14" x14ac:dyDescent="0.3">
      <c r="A333" s="1">
        <v>4</v>
      </c>
      <c r="B333" t="s">
        <v>651</v>
      </c>
      <c r="C333" t="s">
        <v>264</v>
      </c>
      <c r="D333" t="s">
        <v>264</v>
      </c>
      <c r="E333" t="s">
        <v>2969</v>
      </c>
      <c r="F333" t="s">
        <v>3520</v>
      </c>
      <c r="G333" t="s">
        <v>264</v>
      </c>
      <c r="I333" t="str">
        <f t="shared" si="33"/>
        <v>N/A</v>
      </c>
      <c r="J333" t="str">
        <f t="shared" si="34"/>
        <v>N/A</v>
      </c>
      <c r="K333" t="str">
        <f t="shared" si="35"/>
        <v>N/A</v>
      </c>
      <c r="L333" t="str">
        <f t="shared" si="36"/>
        <v>(50M)</v>
      </c>
      <c r="M333" t="str">
        <f t="shared" si="37"/>
        <v>(25M)</v>
      </c>
      <c r="N333" t="str">
        <f t="shared" si="38"/>
        <v>N/A</v>
      </c>
    </row>
    <row r="334" spans="1:14" x14ac:dyDescent="0.3">
      <c r="A334" s="1">
        <v>5</v>
      </c>
      <c r="B334" t="s">
        <v>653</v>
      </c>
      <c r="C334" t="s">
        <v>7504</v>
      </c>
      <c r="D334" t="s">
        <v>7505</v>
      </c>
      <c r="E334" t="s">
        <v>6014</v>
      </c>
      <c r="F334" t="s">
        <v>5388</v>
      </c>
      <c r="G334" t="s">
        <v>7507</v>
      </c>
      <c r="I334" t="str">
        <f t="shared" si="33"/>
        <v>N/A</v>
      </c>
      <c r="J334">
        <f t="shared" si="34"/>
        <v>13060000</v>
      </c>
      <c r="K334">
        <f t="shared" si="35"/>
        <v>24920000</v>
      </c>
      <c r="L334">
        <f t="shared" si="36"/>
        <v>8189999.9999999991</v>
      </c>
      <c r="M334">
        <f t="shared" si="37"/>
        <v>8900000</v>
      </c>
      <c r="N334">
        <f t="shared" si="38"/>
        <v>26400000</v>
      </c>
    </row>
    <row r="335" spans="1:14" x14ac:dyDescent="0.3">
      <c r="A335" s="1">
        <v>6</v>
      </c>
      <c r="B335" t="s">
        <v>655</v>
      </c>
      <c r="C335" t="s">
        <v>264</v>
      </c>
      <c r="D335" t="s">
        <v>264</v>
      </c>
      <c r="E335" t="s">
        <v>264</v>
      </c>
      <c r="F335" t="s">
        <v>264</v>
      </c>
      <c r="G335" t="s">
        <v>264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656</v>
      </c>
      <c r="C336" t="s">
        <v>7504</v>
      </c>
      <c r="D336" t="s">
        <v>7505</v>
      </c>
      <c r="E336" t="s">
        <v>6014</v>
      </c>
      <c r="F336" t="s">
        <v>5388</v>
      </c>
      <c r="G336" t="s">
        <v>7507</v>
      </c>
      <c r="I336" t="str">
        <f t="shared" si="33"/>
        <v>N/A</v>
      </c>
      <c r="J336">
        <f t="shared" si="34"/>
        <v>13060000</v>
      </c>
      <c r="K336">
        <f t="shared" si="35"/>
        <v>24920000</v>
      </c>
      <c r="L336">
        <f t="shared" si="36"/>
        <v>8189999.9999999991</v>
      </c>
      <c r="M336">
        <f t="shared" si="37"/>
        <v>8900000</v>
      </c>
      <c r="N336">
        <f t="shared" si="38"/>
        <v>26400000</v>
      </c>
    </row>
    <row r="337" spans="1:14" x14ac:dyDescent="0.3">
      <c r="A337" s="1">
        <v>8</v>
      </c>
      <c r="B337" t="s">
        <v>657</v>
      </c>
      <c r="C337" t="s">
        <v>264</v>
      </c>
      <c r="D337" t="s">
        <v>7508</v>
      </c>
      <c r="E337" t="s">
        <v>3520</v>
      </c>
      <c r="F337" t="s">
        <v>7509</v>
      </c>
      <c r="G337" t="s">
        <v>7510</v>
      </c>
      <c r="I337" t="str">
        <f t="shared" si="33"/>
        <v>N/A</v>
      </c>
      <c r="J337" t="str">
        <f t="shared" si="34"/>
        <v>N/A</v>
      </c>
      <c r="K337">
        <f t="shared" si="35"/>
        <v>468670000</v>
      </c>
      <c r="L337" t="str">
        <f t="shared" si="36"/>
        <v>(25M)</v>
      </c>
      <c r="M337" t="str">
        <f t="shared" si="37"/>
        <v>(51.2M)</v>
      </c>
      <c r="N337" t="str">
        <f t="shared" si="38"/>
        <v>(49.6M)</v>
      </c>
    </row>
    <row r="338" spans="1:14" x14ac:dyDescent="0.3">
      <c r="A338" s="1">
        <v>9</v>
      </c>
      <c r="B338" t="s">
        <v>663</v>
      </c>
      <c r="C338" t="s">
        <v>264</v>
      </c>
      <c r="D338" t="s">
        <v>7511</v>
      </c>
      <c r="E338" t="s">
        <v>3520</v>
      </c>
      <c r="F338" t="s">
        <v>3302</v>
      </c>
      <c r="G338" t="s">
        <v>7510</v>
      </c>
      <c r="I338" t="str">
        <f t="shared" si="33"/>
        <v>N/A</v>
      </c>
      <c r="J338" t="str">
        <f t="shared" si="34"/>
        <v>N/A</v>
      </c>
      <c r="K338" t="str">
        <f t="shared" si="35"/>
        <v>(321,000)</v>
      </c>
      <c r="L338" t="str">
        <f t="shared" si="36"/>
        <v>(25M)</v>
      </c>
      <c r="M338">
        <f t="shared" si="37"/>
        <v>48800000</v>
      </c>
      <c r="N338" t="str">
        <f t="shared" si="38"/>
        <v>(49.6M)</v>
      </c>
    </row>
    <row r="339" spans="1:14" x14ac:dyDescent="0.3">
      <c r="A339" s="1">
        <v>10</v>
      </c>
      <c r="B339" t="s">
        <v>664</v>
      </c>
      <c r="C339" t="s">
        <v>264</v>
      </c>
      <c r="D339" t="s">
        <v>7512</v>
      </c>
      <c r="E339" t="s">
        <v>264</v>
      </c>
      <c r="F339" t="s">
        <v>2968</v>
      </c>
      <c r="G339" t="s">
        <v>264</v>
      </c>
      <c r="I339" t="str">
        <f t="shared" si="33"/>
        <v>N/A</v>
      </c>
      <c r="J339" t="str">
        <f t="shared" si="34"/>
        <v>N/A</v>
      </c>
      <c r="K339">
        <f t="shared" si="35"/>
        <v>468990000</v>
      </c>
      <c r="L339" t="str">
        <f t="shared" si="36"/>
        <v>N/A</v>
      </c>
      <c r="M339" t="str">
        <f t="shared" si="37"/>
        <v>(100M)</v>
      </c>
      <c r="N339" t="str">
        <f t="shared" si="38"/>
        <v>N/A</v>
      </c>
    </row>
    <row r="340" spans="1:14" x14ac:dyDescent="0.3">
      <c r="A340" s="1">
        <v>11</v>
      </c>
      <c r="B340" t="s">
        <v>665</v>
      </c>
      <c r="C340" t="s">
        <v>264</v>
      </c>
      <c r="D340" t="s">
        <v>7513</v>
      </c>
      <c r="E340" t="s">
        <v>264</v>
      </c>
      <c r="F340" t="s">
        <v>264</v>
      </c>
      <c r="G340" t="s">
        <v>264</v>
      </c>
      <c r="I340" t="str">
        <f t="shared" si="33"/>
        <v>N/A</v>
      </c>
      <c r="J340" t="str">
        <f t="shared" si="34"/>
        <v>N/A</v>
      </c>
      <c r="K340">
        <f t="shared" si="35"/>
        <v>668990000</v>
      </c>
      <c r="L340" t="str">
        <f t="shared" si="36"/>
        <v>N/A</v>
      </c>
      <c r="M340" t="str">
        <f t="shared" si="37"/>
        <v>N/A</v>
      </c>
      <c r="N340" t="str">
        <f t="shared" si="38"/>
        <v>N/A</v>
      </c>
    </row>
    <row r="341" spans="1:14" x14ac:dyDescent="0.3">
      <c r="A341" s="1">
        <v>12</v>
      </c>
      <c r="B341" t="s">
        <v>671</v>
      </c>
      <c r="C341" t="s">
        <v>264</v>
      </c>
      <c r="D341" t="s">
        <v>7514</v>
      </c>
      <c r="E341" t="s">
        <v>264</v>
      </c>
      <c r="F341" t="s">
        <v>2968</v>
      </c>
      <c r="G341" t="s">
        <v>264</v>
      </c>
      <c r="I341" t="str">
        <f t="shared" si="33"/>
        <v>N/A</v>
      </c>
      <c r="J341" t="str">
        <f t="shared" si="34"/>
        <v>N/A</v>
      </c>
      <c r="K341" t="str">
        <f t="shared" si="35"/>
        <v>(200M)</v>
      </c>
      <c r="L341" t="str">
        <f t="shared" si="36"/>
        <v>N/A</v>
      </c>
      <c r="M341" t="str">
        <f t="shared" si="37"/>
        <v>(100M)</v>
      </c>
      <c r="N341" t="str">
        <f t="shared" si="38"/>
        <v>N/A</v>
      </c>
    </row>
    <row r="342" spans="1:14" x14ac:dyDescent="0.3">
      <c r="A342" s="1">
        <v>13</v>
      </c>
      <c r="B342" t="s">
        <v>677</v>
      </c>
      <c r="C342" t="s">
        <v>7515</v>
      </c>
      <c r="D342" t="s">
        <v>5104</v>
      </c>
      <c r="E342" t="s">
        <v>7516</v>
      </c>
      <c r="F342" t="s">
        <v>7517</v>
      </c>
      <c r="G342" t="s">
        <v>264</v>
      </c>
      <c r="I342" t="str">
        <f t="shared" si="33"/>
        <v>N/A</v>
      </c>
      <c r="J342" t="str">
        <f t="shared" si="34"/>
        <v>(46.39M)</v>
      </c>
      <c r="K342">
        <f t="shared" si="35"/>
        <v>6350000</v>
      </c>
      <c r="L342">
        <f t="shared" si="36"/>
        <v>7700000</v>
      </c>
      <c r="M342" t="str">
        <f t="shared" si="37"/>
        <v>100000</v>
      </c>
      <c r="N342" t="str">
        <f t="shared" si="38"/>
        <v>N/A</v>
      </c>
    </row>
    <row r="343" spans="1:14" x14ac:dyDescent="0.3">
      <c r="A343" s="1">
        <v>14</v>
      </c>
      <c r="B343" t="s">
        <v>623</v>
      </c>
      <c r="C343" t="s">
        <v>7518</v>
      </c>
      <c r="D343" t="s">
        <v>264</v>
      </c>
      <c r="E343" t="s">
        <v>264</v>
      </c>
      <c r="F343" t="s">
        <v>264</v>
      </c>
      <c r="G343" t="s">
        <v>264</v>
      </c>
      <c r="I343" t="str">
        <f t="shared" si="33"/>
        <v>N/A</v>
      </c>
      <c r="J343" t="str">
        <f t="shared" si="34"/>
        <v>(49.99M)</v>
      </c>
      <c r="K343" t="str">
        <f t="shared" si="35"/>
        <v>N/A</v>
      </c>
      <c r="L343" t="str">
        <f t="shared" si="36"/>
        <v>N/A</v>
      </c>
      <c r="M343" t="str">
        <f t="shared" si="37"/>
        <v>N/A</v>
      </c>
      <c r="N343" t="str">
        <f t="shared" si="38"/>
        <v>N/A</v>
      </c>
    </row>
    <row r="344" spans="1:14" x14ac:dyDescent="0.3">
      <c r="A344" s="1">
        <v>15</v>
      </c>
      <c r="B344" t="s">
        <v>624</v>
      </c>
      <c r="C344" t="s">
        <v>7178</v>
      </c>
      <c r="D344" t="s">
        <v>5104</v>
      </c>
      <c r="E344" t="s">
        <v>7516</v>
      </c>
      <c r="F344" t="s">
        <v>7517</v>
      </c>
      <c r="G344" t="s">
        <v>264</v>
      </c>
      <c r="I344" t="str">
        <f t="shared" si="33"/>
        <v>pos_trend</v>
      </c>
      <c r="J344">
        <f t="shared" si="34"/>
        <v>3600000</v>
      </c>
      <c r="K344">
        <f t="shared" si="35"/>
        <v>6350000</v>
      </c>
      <c r="L344">
        <f t="shared" si="36"/>
        <v>7700000</v>
      </c>
      <c r="M344" t="str">
        <f t="shared" si="37"/>
        <v>100000</v>
      </c>
      <c r="N344" t="str">
        <f t="shared" si="38"/>
        <v>N/A</v>
      </c>
    </row>
    <row r="345" spans="1:14" x14ac:dyDescent="0.3">
      <c r="A345" s="1">
        <v>16</v>
      </c>
      <c r="B345" t="s">
        <v>683</v>
      </c>
      <c r="C345" t="s">
        <v>7519</v>
      </c>
      <c r="D345" t="s">
        <v>7520</v>
      </c>
      <c r="E345" t="s">
        <v>7521</v>
      </c>
      <c r="F345" t="s">
        <v>7522</v>
      </c>
      <c r="G345" t="s">
        <v>7523</v>
      </c>
      <c r="I345" t="str">
        <f t="shared" si="33"/>
        <v>N/A</v>
      </c>
      <c r="J345" t="str">
        <f t="shared" si="34"/>
        <v>(95.31M)</v>
      </c>
      <c r="K345">
        <f t="shared" si="35"/>
        <v>432680000</v>
      </c>
      <c r="L345" t="str">
        <f t="shared" si="36"/>
        <v>(133M)</v>
      </c>
      <c r="M345" t="str">
        <f t="shared" si="37"/>
        <v>(143.8M)</v>
      </c>
      <c r="N345" t="str">
        <f t="shared" si="38"/>
        <v>(100.4M)</v>
      </c>
    </row>
    <row r="346" spans="1:14" x14ac:dyDescent="0.3">
      <c r="A346" s="1">
        <v>17</v>
      </c>
      <c r="B346" t="s">
        <v>689</v>
      </c>
      <c r="C346" t="s">
        <v>264</v>
      </c>
      <c r="D346" t="s">
        <v>7524</v>
      </c>
      <c r="E346" t="s">
        <v>7525</v>
      </c>
      <c r="F346" t="s">
        <v>7526</v>
      </c>
      <c r="G346" t="s">
        <v>7527</v>
      </c>
      <c r="I346" t="str">
        <f t="shared" si="33"/>
        <v>N/A</v>
      </c>
      <c r="J346" t="str">
        <f t="shared" si="34"/>
        <v>N/A</v>
      </c>
      <c r="K346">
        <f t="shared" si="35"/>
        <v>5.5399000000000003</v>
      </c>
      <c r="L346">
        <f t="shared" si="36"/>
        <v>-1.3074000000000001</v>
      </c>
      <c r="M346">
        <f t="shared" si="37"/>
        <v>-8.1199999999999994E-2</v>
      </c>
      <c r="N346">
        <f t="shared" si="38"/>
        <v>0.30180000000000001</v>
      </c>
    </row>
    <row r="347" spans="1:14" x14ac:dyDescent="0.3">
      <c r="A347" s="1">
        <v>18</v>
      </c>
      <c r="B347" t="s">
        <v>4750</v>
      </c>
      <c r="C347" t="s">
        <v>6064</v>
      </c>
      <c r="D347" t="s">
        <v>7528</v>
      </c>
      <c r="E347" t="s">
        <v>7529</v>
      </c>
      <c r="F347" t="s">
        <v>7530</v>
      </c>
      <c r="G347" t="s">
        <v>7531</v>
      </c>
      <c r="I347" t="str">
        <f t="shared" si="33"/>
        <v>N/A</v>
      </c>
      <c r="J347">
        <f t="shared" si="34"/>
        <v>-3.7000000000000005E-2</v>
      </c>
      <c r="K347">
        <f t="shared" si="35"/>
        <v>0.16670000000000001</v>
      </c>
      <c r="L347">
        <f t="shared" si="36"/>
        <v>-4.5499999999999999E-2</v>
      </c>
      <c r="M347">
        <f t="shared" si="37"/>
        <v>-5.2499999999999998E-2</v>
      </c>
      <c r="N347">
        <f t="shared" si="38"/>
        <v>-3.6499999999999998E-2</v>
      </c>
    </row>
    <row r="348" spans="1:14" x14ac:dyDescent="0.3">
      <c r="A348" s="1">
        <v>19</v>
      </c>
      <c r="B348" t="s">
        <v>694</v>
      </c>
      <c r="C348" t="s">
        <v>3318</v>
      </c>
      <c r="D348" t="s">
        <v>1152</v>
      </c>
      <c r="E348" t="s">
        <v>7532</v>
      </c>
      <c r="F348" t="s">
        <v>7533</v>
      </c>
      <c r="G348" t="s">
        <v>7534</v>
      </c>
      <c r="I348" t="str">
        <f t="shared" si="33"/>
        <v>N/A</v>
      </c>
      <c r="J348">
        <f t="shared" si="34"/>
        <v>8199999.9999999991</v>
      </c>
      <c r="K348" t="str">
        <f t="shared" si="35"/>
        <v>(1.46M)</v>
      </c>
      <c r="L348" t="str">
        <f t="shared" si="36"/>
        <v>(29.47M)</v>
      </c>
      <c r="M348" t="str">
        <f t="shared" si="37"/>
        <v>(33.1M)</v>
      </c>
      <c r="N348" t="str">
        <f t="shared" si="38"/>
        <v>(20.9M)</v>
      </c>
    </row>
    <row r="349" spans="1:14" x14ac:dyDescent="0.3">
      <c r="A349" s="1">
        <v>20</v>
      </c>
      <c r="B349" t="s">
        <v>695</v>
      </c>
      <c r="C349" t="s">
        <v>696</v>
      </c>
      <c r="D349" t="s">
        <v>696</v>
      </c>
      <c r="E349" t="s">
        <v>696</v>
      </c>
      <c r="F349" t="s">
        <v>696</v>
      </c>
      <c r="G349" t="s">
        <v>696</v>
      </c>
      <c r="I349" t="str">
        <f t="shared" si="33"/>
        <v>N/A</v>
      </c>
      <c r="J349" t="str">
        <f t="shared" si="34"/>
        <v>0</v>
      </c>
      <c r="K349" t="str">
        <f t="shared" si="35"/>
        <v>0</v>
      </c>
      <c r="L349" t="str">
        <f t="shared" si="36"/>
        <v>0</v>
      </c>
      <c r="M349" t="str">
        <f t="shared" si="37"/>
        <v>0</v>
      </c>
      <c r="N349" t="str">
        <f t="shared" si="38"/>
        <v>0</v>
      </c>
    </row>
    <row r="350" spans="1:14" x14ac:dyDescent="0.3">
      <c r="A350" s="1">
        <v>21</v>
      </c>
      <c r="B350" t="s">
        <v>697</v>
      </c>
      <c r="C350" t="s">
        <v>7535</v>
      </c>
      <c r="D350" t="s">
        <v>7536</v>
      </c>
      <c r="E350" t="s">
        <v>7537</v>
      </c>
      <c r="F350" t="s">
        <v>4930</v>
      </c>
      <c r="G350" t="s">
        <v>7538</v>
      </c>
      <c r="I350" t="str">
        <f t="shared" si="33"/>
        <v>N/A</v>
      </c>
      <c r="J350">
        <f t="shared" si="34"/>
        <v>178860000</v>
      </c>
      <c r="K350" t="str">
        <f t="shared" si="35"/>
        <v>(153.3M)</v>
      </c>
      <c r="L350">
        <f t="shared" si="36"/>
        <v>75620000</v>
      </c>
      <c r="M350">
        <f t="shared" si="37"/>
        <v>17200000</v>
      </c>
      <c r="N350">
        <f t="shared" si="38"/>
        <v>146200000</v>
      </c>
    </row>
    <row r="351" spans="1:14" x14ac:dyDescent="0.3">
      <c r="A351" s="1">
        <v>22</v>
      </c>
      <c r="B351" t="s">
        <v>703</v>
      </c>
      <c r="C351" t="s">
        <v>7539</v>
      </c>
      <c r="D351" t="s">
        <v>7540</v>
      </c>
      <c r="E351" t="s">
        <v>7541</v>
      </c>
      <c r="F351" t="s">
        <v>7542</v>
      </c>
      <c r="G351" t="s">
        <v>7543</v>
      </c>
      <c r="I351" t="str">
        <f t="shared" si="33"/>
        <v>N/A</v>
      </c>
      <c r="J351">
        <f t="shared" si="34"/>
        <v>205450000</v>
      </c>
      <c r="K351">
        <f t="shared" si="35"/>
        <v>209970000</v>
      </c>
      <c r="L351">
        <f t="shared" si="36"/>
        <v>220220000</v>
      </c>
      <c r="M351">
        <f t="shared" si="37"/>
        <v>189700000</v>
      </c>
      <c r="N351">
        <f t="shared" si="38"/>
        <v>266600000.00000003</v>
      </c>
    </row>
    <row r="352" spans="1:14" x14ac:dyDescent="0.3">
      <c r="A352" s="1">
        <v>23</v>
      </c>
      <c r="B352" t="s">
        <v>709</v>
      </c>
      <c r="C352" t="s">
        <v>264</v>
      </c>
      <c r="D352" t="s">
        <v>2541</v>
      </c>
      <c r="E352" t="s">
        <v>7544</v>
      </c>
      <c r="F352" t="s">
        <v>7545</v>
      </c>
      <c r="G352" t="s">
        <v>7546</v>
      </c>
      <c r="I352" t="str">
        <f t="shared" si="33"/>
        <v>N/A</v>
      </c>
      <c r="J352" t="str">
        <f t="shared" si="34"/>
        <v>N/A</v>
      </c>
      <c r="K352">
        <f t="shared" si="35"/>
        <v>2.2000000000000002E-2</v>
      </c>
      <c r="L352">
        <f t="shared" si="36"/>
        <v>4.8800000000000003E-2</v>
      </c>
      <c r="M352">
        <f t="shared" si="37"/>
        <v>-0.1386</v>
      </c>
      <c r="N352">
        <f t="shared" si="38"/>
        <v>0.40539999999999998</v>
      </c>
    </row>
    <row r="353" spans="1:14" x14ac:dyDescent="0.3">
      <c r="A353" s="1">
        <v>24</v>
      </c>
      <c r="B353" t="s">
        <v>714</v>
      </c>
      <c r="C353" t="s">
        <v>264</v>
      </c>
      <c r="D353" t="s">
        <v>264</v>
      </c>
      <c r="E353" t="s">
        <v>264</v>
      </c>
      <c r="F353" t="s">
        <v>264</v>
      </c>
      <c r="G353" t="s">
        <v>7547</v>
      </c>
      <c r="I353" t="str">
        <f t="shared" si="33"/>
        <v>N/A</v>
      </c>
      <c r="J353" t="str">
        <f t="shared" si="34"/>
        <v>N/A</v>
      </c>
      <c r="K353" t="str">
        <f t="shared" si="35"/>
        <v>N/A</v>
      </c>
      <c r="L353" t="str">
        <f t="shared" si="36"/>
        <v>N/A</v>
      </c>
      <c r="M353" t="str">
        <f t="shared" si="37"/>
        <v>N/A</v>
      </c>
      <c r="N353">
        <f t="shared" si="38"/>
        <v>4.4299999999999999E-2</v>
      </c>
    </row>
    <row r="354" spans="1:14" x14ac:dyDescent="0.3">
      <c r="I354" t="str">
        <f t="shared" si="33"/>
        <v>N/A</v>
      </c>
      <c r="J354">
        <f t="shared" si="34"/>
        <v>0</v>
      </c>
      <c r="K354">
        <f t="shared" si="35"/>
        <v>0</v>
      </c>
      <c r="L354">
        <f t="shared" si="36"/>
        <v>0</v>
      </c>
      <c r="M354">
        <f t="shared" si="37"/>
        <v>0</v>
      </c>
      <c r="N354">
        <f t="shared" si="38"/>
        <v>0</v>
      </c>
    </row>
    <row r="355" spans="1:14" x14ac:dyDescent="0.3">
      <c r="A355" s="1">
        <v>0</v>
      </c>
      <c r="B355" t="s">
        <v>7548</v>
      </c>
      <c r="C355" t="s">
        <v>7549</v>
      </c>
      <c r="I355" t="str">
        <f t="shared" si="33"/>
        <v>N/A</v>
      </c>
      <c r="J355" t="str">
        <f t="shared" si="34"/>
        <v>Federal Signal</v>
      </c>
      <c r="K355">
        <f t="shared" si="35"/>
        <v>0</v>
      </c>
      <c r="L355">
        <f t="shared" si="36"/>
        <v>0</v>
      </c>
      <c r="M355">
        <f t="shared" si="37"/>
        <v>0</v>
      </c>
      <c r="N355">
        <f t="shared" si="38"/>
        <v>0</v>
      </c>
    </row>
    <row r="356" spans="1:14" x14ac:dyDescent="0.3">
      <c r="A356" s="1">
        <v>1</v>
      </c>
      <c r="B356" t="s">
        <v>7550</v>
      </c>
      <c r="C356" t="s">
        <v>7551</v>
      </c>
      <c r="I356" t="str">
        <f t="shared" si="33"/>
        <v>N/A</v>
      </c>
      <c r="J356" t="str">
        <f t="shared" si="34"/>
        <v>Chase</v>
      </c>
      <c r="K356">
        <f t="shared" si="35"/>
        <v>0</v>
      </c>
      <c r="L356">
        <f t="shared" si="36"/>
        <v>0</v>
      </c>
      <c r="M356">
        <f t="shared" si="37"/>
        <v>0</v>
      </c>
      <c r="N356">
        <f t="shared" si="38"/>
        <v>0</v>
      </c>
    </row>
    <row r="357" spans="1:14" x14ac:dyDescent="0.3">
      <c r="A357" s="1">
        <v>2</v>
      </c>
      <c r="B357" t="s">
        <v>7552</v>
      </c>
      <c r="C357" t="s">
        <v>7553</v>
      </c>
      <c r="I357" t="str">
        <f t="shared" si="33"/>
        <v>N/A</v>
      </c>
      <c r="J357" t="str">
        <f t="shared" si="34"/>
        <v>Multi-Color</v>
      </c>
      <c r="K357">
        <f t="shared" si="35"/>
        <v>0</v>
      </c>
      <c r="L357">
        <f t="shared" si="36"/>
        <v>0</v>
      </c>
      <c r="M357">
        <f t="shared" si="37"/>
        <v>0</v>
      </c>
      <c r="N357">
        <f t="shared" si="38"/>
        <v>0</v>
      </c>
    </row>
    <row r="358" spans="1:14" x14ac:dyDescent="0.3">
      <c r="A358" s="1">
        <v>3</v>
      </c>
      <c r="B358" t="s">
        <v>7554</v>
      </c>
      <c r="C358" t="s">
        <v>7555</v>
      </c>
      <c r="I358" t="str">
        <f t="shared" si="33"/>
        <v>N/A</v>
      </c>
      <c r="J358" t="str">
        <f t="shared" si="34"/>
        <v>Raven Industries</v>
      </c>
      <c r="K358">
        <f t="shared" si="35"/>
        <v>0</v>
      </c>
      <c r="L358">
        <f t="shared" si="36"/>
        <v>0</v>
      </c>
      <c r="M358">
        <f t="shared" si="37"/>
        <v>0</v>
      </c>
      <c r="N358">
        <f t="shared" si="38"/>
        <v>0</v>
      </c>
    </row>
    <row r="359" spans="1:14" x14ac:dyDescent="0.3">
      <c r="A359" s="1">
        <v>4</v>
      </c>
      <c r="B359" t="s">
        <v>7556</v>
      </c>
      <c r="C359" t="s">
        <v>7557</v>
      </c>
      <c r="I359" t="str">
        <f t="shared" si="33"/>
        <v>N/A</v>
      </c>
      <c r="J359" t="str">
        <f t="shared" si="34"/>
        <v>TriMas</v>
      </c>
      <c r="K359">
        <f t="shared" si="35"/>
        <v>0</v>
      </c>
      <c r="L359">
        <f t="shared" si="36"/>
        <v>0</v>
      </c>
      <c r="M359">
        <f t="shared" si="37"/>
        <v>0</v>
      </c>
      <c r="N359">
        <f t="shared" si="38"/>
        <v>0</v>
      </c>
    </row>
    <row r="360" spans="1:14" x14ac:dyDescent="0.3">
      <c r="A360" s="1">
        <v>5</v>
      </c>
      <c r="B360" t="s">
        <v>7558</v>
      </c>
      <c r="C360" t="s">
        <v>7559</v>
      </c>
      <c r="I360" t="str">
        <f t="shared" si="33"/>
        <v>N/A</v>
      </c>
      <c r="J360" t="str">
        <f t="shared" si="34"/>
        <v>SPX FLOW</v>
      </c>
      <c r="K360">
        <f t="shared" si="35"/>
        <v>0</v>
      </c>
      <c r="L360">
        <f t="shared" si="36"/>
        <v>0</v>
      </c>
      <c r="M360">
        <f t="shared" si="37"/>
        <v>0</v>
      </c>
      <c r="N360">
        <f t="shared" si="38"/>
        <v>0</v>
      </c>
    </row>
    <row r="361" spans="1:14" x14ac:dyDescent="0.3">
      <c r="I361" t="str">
        <f t="shared" si="33"/>
        <v>N/A</v>
      </c>
      <c r="J361">
        <f t="shared" si="34"/>
        <v>0</v>
      </c>
      <c r="K361">
        <f t="shared" si="35"/>
        <v>0</v>
      </c>
      <c r="L361">
        <f t="shared" si="36"/>
        <v>0</v>
      </c>
      <c r="M361">
        <f t="shared" si="37"/>
        <v>0</v>
      </c>
      <c r="N361">
        <f t="shared" si="38"/>
        <v>0</v>
      </c>
    </row>
    <row r="362" spans="1:14" x14ac:dyDescent="0.3">
      <c r="I362" t="str">
        <f t="shared" si="33"/>
        <v>N/A</v>
      </c>
      <c r="J362">
        <f t="shared" si="34"/>
        <v>0</v>
      </c>
      <c r="K362">
        <f t="shared" si="35"/>
        <v>0</v>
      </c>
      <c r="L362">
        <f t="shared" si="36"/>
        <v>0</v>
      </c>
      <c r="M362">
        <f t="shared" si="37"/>
        <v>0</v>
      </c>
      <c r="N362">
        <f t="shared" si="38"/>
        <v>0</v>
      </c>
    </row>
    <row r="363" spans="1:14" x14ac:dyDescent="0.3">
      <c r="A363" s="1">
        <v>0</v>
      </c>
      <c r="B363" t="s">
        <v>123</v>
      </c>
      <c r="C363" t="s">
        <v>875</v>
      </c>
      <c r="I363" t="str">
        <f t="shared" si="33"/>
        <v>N/A</v>
      </c>
      <c r="J363">
        <f t="shared" si="34"/>
        <v>1080000000</v>
      </c>
      <c r="K363">
        <f t="shared" si="35"/>
        <v>0</v>
      </c>
      <c r="L363">
        <f t="shared" si="36"/>
        <v>0</v>
      </c>
      <c r="M363">
        <f t="shared" si="37"/>
        <v>0</v>
      </c>
      <c r="N363">
        <f t="shared" si="38"/>
        <v>0</v>
      </c>
    </row>
    <row r="364" spans="1:14" x14ac:dyDescent="0.3">
      <c r="A364" s="1">
        <v>1</v>
      </c>
      <c r="B364" t="s">
        <v>125</v>
      </c>
      <c r="I364" t="str">
        <f t="shared" si="33"/>
        <v>N/A</v>
      </c>
      <c r="J364">
        <f t="shared" si="34"/>
        <v>0</v>
      </c>
      <c r="K364">
        <f t="shared" si="35"/>
        <v>0</v>
      </c>
      <c r="L364">
        <f t="shared" si="36"/>
        <v>0</v>
      </c>
      <c r="M364">
        <f t="shared" si="37"/>
        <v>0</v>
      </c>
      <c r="N364">
        <f t="shared" si="38"/>
        <v>0</v>
      </c>
    </row>
    <row r="365" spans="1:14" x14ac:dyDescent="0.3">
      <c r="A365" s="1">
        <v>2</v>
      </c>
      <c r="B365" t="s">
        <v>126</v>
      </c>
      <c r="C365" t="s">
        <v>7560</v>
      </c>
      <c r="I365" t="str">
        <f t="shared" si="33"/>
        <v>N/A</v>
      </c>
      <c r="J365" t="str">
        <f t="shared" si="34"/>
        <v>29.62</v>
      </c>
      <c r="K365">
        <f t="shared" si="35"/>
        <v>0</v>
      </c>
      <c r="L365">
        <f t="shared" si="36"/>
        <v>0</v>
      </c>
      <c r="M365">
        <f t="shared" si="37"/>
        <v>0</v>
      </c>
      <c r="N365">
        <f t="shared" si="38"/>
        <v>0</v>
      </c>
    </row>
    <row r="366" spans="1:14" x14ac:dyDescent="0.3">
      <c r="A366" s="1">
        <v>3</v>
      </c>
      <c r="B366" t="s">
        <v>128</v>
      </c>
      <c r="C366" t="s">
        <v>7561</v>
      </c>
      <c r="I366" t="str">
        <f t="shared" si="33"/>
        <v>N/A</v>
      </c>
      <c r="J366" t="str">
        <f t="shared" si="34"/>
        <v>17.57</v>
      </c>
      <c r="K366">
        <f t="shared" si="35"/>
        <v>0</v>
      </c>
      <c r="L366">
        <f t="shared" si="36"/>
        <v>0</v>
      </c>
      <c r="M366">
        <f t="shared" si="37"/>
        <v>0</v>
      </c>
      <c r="N366">
        <f t="shared" si="38"/>
        <v>0</v>
      </c>
    </row>
    <row r="367" spans="1:14" x14ac:dyDescent="0.3">
      <c r="A367" s="1">
        <v>4</v>
      </c>
      <c r="B367" t="s">
        <v>130</v>
      </c>
      <c r="C367" t="s">
        <v>7562</v>
      </c>
      <c r="I367" t="str">
        <f t="shared" si="33"/>
        <v>N/A</v>
      </c>
      <c r="J367" t="str">
        <f t="shared" si="34"/>
        <v>2.33</v>
      </c>
      <c r="K367">
        <f t="shared" si="35"/>
        <v>0</v>
      </c>
      <c r="L367">
        <f t="shared" si="36"/>
        <v>0</v>
      </c>
      <c r="M367">
        <f t="shared" si="37"/>
        <v>0</v>
      </c>
      <c r="N367">
        <f t="shared" si="38"/>
        <v>0</v>
      </c>
    </row>
    <row r="368" spans="1:14" x14ac:dyDescent="0.3">
      <c r="A368" s="1">
        <v>5</v>
      </c>
      <c r="B368" t="s">
        <v>132</v>
      </c>
      <c r="C368" t="s">
        <v>7563</v>
      </c>
      <c r="I368" t="str">
        <f t="shared" si="33"/>
        <v>N/A</v>
      </c>
      <c r="J368" t="str">
        <f t="shared" si="34"/>
        <v>1.52</v>
      </c>
      <c r="K368">
        <f t="shared" si="35"/>
        <v>0</v>
      </c>
      <c r="L368">
        <f t="shared" si="36"/>
        <v>0</v>
      </c>
      <c r="M368">
        <f t="shared" si="37"/>
        <v>0</v>
      </c>
      <c r="N368">
        <f t="shared" si="38"/>
        <v>0</v>
      </c>
    </row>
    <row r="369" spans="1:14" x14ac:dyDescent="0.3">
      <c r="A369" s="1">
        <v>6</v>
      </c>
      <c r="B369" t="s">
        <v>134</v>
      </c>
      <c r="C369" t="s">
        <v>4801</v>
      </c>
      <c r="I369" t="str">
        <f t="shared" si="33"/>
        <v>N/A</v>
      </c>
      <c r="J369" t="str">
        <f t="shared" si="34"/>
        <v>2.72</v>
      </c>
      <c r="K369">
        <f t="shared" si="35"/>
        <v>0</v>
      </c>
      <c r="L369">
        <f t="shared" si="36"/>
        <v>0</v>
      </c>
      <c r="M369">
        <f t="shared" si="37"/>
        <v>0</v>
      </c>
      <c r="N369">
        <f t="shared" si="38"/>
        <v>0</v>
      </c>
    </row>
    <row r="370" spans="1:14" x14ac:dyDescent="0.3">
      <c r="A370" s="1">
        <v>7</v>
      </c>
      <c r="B370" t="s">
        <v>136</v>
      </c>
      <c r="I370" t="str">
        <f t="shared" si="33"/>
        <v>N/A</v>
      </c>
      <c r="J370">
        <f t="shared" si="34"/>
        <v>0</v>
      </c>
      <c r="K370">
        <f t="shared" si="35"/>
        <v>0</v>
      </c>
      <c r="L370">
        <f t="shared" si="36"/>
        <v>0</v>
      </c>
      <c r="M370">
        <f t="shared" si="37"/>
        <v>0</v>
      </c>
      <c r="N370">
        <f t="shared" si="38"/>
        <v>0</v>
      </c>
    </row>
    <row r="371" spans="1:14" x14ac:dyDescent="0.3">
      <c r="A371" s="1">
        <v>8</v>
      </c>
      <c r="B371" t="s">
        <v>137</v>
      </c>
      <c r="I371" t="str">
        <f t="shared" si="33"/>
        <v>N/A</v>
      </c>
      <c r="J371">
        <f t="shared" si="34"/>
        <v>0</v>
      </c>
      <c r="K371">
        <f t="shared" si="35"/>
        <v>0</v>
      </c>
      <c r="L371">
        <f t="shared" si="36"/>
        <v>0</v>
      </c>
      <c r="M371">
        <f t="shared" si="37"/>
        <v>0</v>
      </c>
      <c r="N371">
        <f t="shared" si="38"/>
        <v>0</v>
      </c>
    </row>
    <row r="372" spans="1:14" x14ac:dyDescent="0.3">
      <c r="I372" t="str">
        <f t="shared" si="33"/>
        <v>N/A</v>
      </c>
      <c r="J372">
        <f t="shared" si="34"/>
        <v>0</v>
      </c>
      <c r="K372">
        <f t="shared" si="35"/>
        <v>0</v>
      </c>
      <c r="L372">
        <f t="shared" si="36"/>
        <v>0</v>
      </c>
      <c r="M372">
        <f t="shared" si="37"/>
        <v>0</v>
      </c>
      <c r="N372">
        <f t="shared" si="38"/>
        <v>0</v>
      </c>
    </row>
    <row r="373" spans="1:14" x14ac:dyDescent="0.3">
      <c r="I373" t="str">
        <f t="shared" si="33"/>
        <v>N/A</v>
      </c>
      <c r="J373">
        <f t="shared" si="34"/>
        <v>0</v>
      </c>
      <c r="K373">
        <f t="shared" si="35"/>
        <v>0</v>
      </c>
      <c r="L373">
        <f t="shared" si="36"/>
        <v>0</v>
      </c>
      <c r="M373">
        <f t="shared" si="37"/>
        <v>0</v>
      </c>
      <c r="N373">
        <f t="shared" si="38"/>
        <v>0</v>
      </c>
    </row>
    <row r="374" spans="1:14" x14ac:dyDescent="0.3">
      <c r="A374" s="1">
        <v>0</v>
      </c>
      <c r="B374" t="s">
        <v>123</v>
      </c>
      <c r="C374" t="s">
        <v>2850</v>
      </c>
      <c r="I374" t="str">
        <f t="shared" si="33"/>
        <v>N/A</v>
      </c>
      <c r="J374">
        <f t="shared" si="34"/>
        <v>1010000000</v>
      </c>
      <c r="K374">
        <f t="shared" si="35"/>
        <v>0</v>
      </c>
      <c r="L374">
        <f t="shared" si="36"/>
        <v>0</v>
      </c>
      <c r="M374">
        <f t="shared" si="37"/>
        <v>0</v>
      </c>
      <c r="N374">
        <f t="shared" si="38"/>
        <v>0</v>
      </c>
    </row>
    <row r="375" spans="1:14" x14ac:dyDescent="0.3">
      <c r="A375" s="1">
        <v>1</v>
      </c>
      <c r="B375" t="s">
        <v>125</v>
      </c>
      <c r="I375" t="str">
        <f t="shared" si="33"/>
        <v>N/A</v>
      </c>
      <c r="J375">
        <f t="shared" si="34"/>
        <v>0</v>
      </c>
      <c r="K375">
        <f t="shared" si="35"/>
        <v>0</v>
      </c>
      <c r="L375">
        <f t="shared" si="36"/>
        <v>0</v>
      </c>
      <c r="M375">
        <f t="shared" si="37"/>
        <v>0</v>
      </c>
      <c r="N375">
        <f t="shared" si="38"/>
        <v>0</v>
      </c>
    </row>
    <row r="376" spans="1:14" x14ac:dyDescent="0.3">
      <c r="A376" s="1">
        <v>2</v>
      </c>
      <c r="B376" t="s">
        <v>126</v>
      </c>
      <c r="C376" t="s">
        <v>7564</v>
      </c>
      <c r="I376" t="str">
        <f t="shared" si="33"/>
        <v>N/A</v>
      </c>
      <c r="J376" t="str">
        <f t="shared" si="34"/>
        <v>24.44</v>
      </c>
      <c r="K376">
        <f t="shared" si="35"/>
        <v>0</v>
      </c>
      <c r="L376">
        <f t="shared" si="36"/>
        <v>0</v>
      </c>
      <c r="M376">
        <f t="shared" si="37"/>
        <v>0</v>
      </c>
      <c r="N376">
        <f t="shared" si="38"/>
        <v>0</v>
      </c>
    </row>
    <row r="377" spans="1:14" x14ac:dyDescent="0.3">
      <c r="A377" s="1">
        <v>3</v>
      </c>
      <c r="B377" t="s">
        <v>128</v>
      </c>
      <c r="I377" t="str">
        <f t="shared" si="33"/>
        <v>N/A</v>
      </c>
      <c r="J377">
        <f t="shared" si="34"/>
        <v>0</v>
      </c>
      <c r="K377">
        <f t="shared" si="35"/>
        <v>0</v>
      </c>
      <c r="L377">
        <f t="shared" si="36"/>
        <v>0</v>
      </c>
      <c r="M377">
        <f t="shared" si="37"/>
        <v>0</v>
      </c>
      <c r="N377">
        <f t="shared" si="38"/>
        <v>0</v>
      </c>
    </row>
    <row r="378" spans="1:14" x14ac:dyDescent="0.3">
      <c r="A378" s="1">
        <v>4</v>
      </c>
      <c r="B378" t="s">
        <v>130</v>
      </c>
      <c r="I378" t="str">
        <f t="shared" si="33"/>
        <v>N/A</v>
      </c>
      <c r="J378">
        <f t="shared" si="34"/>
        <v>0</v>
      </c>
      <c r="K378">
        <f t="shared" si="35"/>
        <v>0</v>
      </c>
      <c r="L378">
        <f t="shared" si="36"/>
        <v>0</v>
      </c>
      <c r="M378">
        <f t="shared" si="37"/>
        <v>0</v>
      </c>
      <c r="N378">
        <f t="shared" si="38"/>
        <v>0</v>
      </c>
    </row>
    <row r="379" spans="1:14" x14ac:dyDescent="0.3">
      <c r="A379" s="1">
        <v>5</v>
      </c>
      <c r="B379" t="s">
        <v>132</v>
      </c>
      <c r="C379" t="s">
        <v>7565</v>
      </c>
      <c r="I379" t="str">
        <f t="shared" si="33"/>
        <v>N/A</v>
      </c>
      <c r="J379" t="str">
        <f t="shared" si="34"/>
        <v>4.11</v>
      </c>
      <c r="K379">
        <f t="shared" si="35"/>
        <v>0</v>
      </c>
      <c r="L379">
        <f t="shared" si="36"/>
        <v>0</v>
      </c>
      <c r="M379">
        <f t="shared" si="37"/>
        <v>0</v>
      </c>
      <c r="N379">
        <f t="shared" si="38"/>
        <v>0</v>
      </c>
    </row>
    <row r="380" spans="1:14" x14ac:dyDescent="0.3">
      <c r="A380" s="1">
        <v>6</v>
      </c>
      <c r="B380" t="s">
        <v>134</v>
      </c>
      <c r="C380" t="s">
        <v>1815</v>
      </c>
      <c r="I380" t="str">
        <f t="shared" ref="I380:I443" si="39">IF(AND(K380&gt; J380, L380&gt; K380, M380&gt; L380, N380&gt; M380), "pos_trend", IF(AND(K380&lt; J380, L380&lt; K380, M380&lt; L380, N380&lt; M380), "neg_trend", "N/A"))</f>
        <v>N/A</v>
      </c>
      <c r="J380" t="str">
        <f t="shared" ref="J380:J399" si="40">IF(TRIM(C380)="-", "N/A", IF(RIGHT(C380,1)="M",1000000*VALUE(LEFT(C380,LEN(C380)-1)),IF(RIGHT(C380,1)="B",1000000000*VALUE(LEFT(C380,LEN(C380)-1)),IF(RIGHT(C380,1)="%",0.01*VALUE(LEFT(C380,LEN(C380)-1)),C380))))</f>
        <v>5.03</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7</v>
      </c>
      <c r="B381" t="s">
        <v>136</v>
      </c>
      <c r="I381" t="str">
        <f t="shared" si="39"/>
        <v>N/A</v>
      </c>
      <c r="J381">
        <f t="shared" si="40"/>
        <v>0</v>
      </c>
      <c r="K381">
        <f t="shared" si="41"/>
        <v>0</v>
      </c>
      <c r="L381">
        <f t="shared" si="42"/>
        <v>0</v>
      </c>
      <c r="M381">
        <f t="shared" si="43"/>
        <v>0</v>
      </c>
      <c r="N381">
        <f t="shared" si="44"/>
        <v>0</v>
      </c>
    </row>
    <row r="382" spans="1:14" x14ac:dyDescent="0.3">
      <c r="A382" s="1">
        <v>8</v>
      </c>
      <c r="B382" t="s">
        <v>137</v>
      </c>
      <c r="I382" t="str">
        <f t="shared" si="39"/>
        <v>N/A</v>
      </c>
      <c r="J382">
        <f t="shared" si="40"/>
        <v>0</v>
      </c>
      <c r="K382">
        <f t="shared" si="41"/>
        <v>0</v>
      </c>
      <c r="L382">
        <f t="shared" si="42"/>
        <v>0</v>
      </c>
      <c r="M382">
        <f t="shared" si="43"/>
        <v>0</v>
      </c>
      <c r="N382">
        <f t="shared" si="44"/>
        <v>0</v>
      </c>
    </row>
    <row r="383" spans="1:14" x14ac:dyDescent="0.3">
      <c r="I383" t="str">
        <f t="shared" si="39"/>
        <v>N/A</v>
      </c>
      <c r="J383">
        <f t="shared" si="40"/>
        <v>0</v>
      </c>
      <c r="K383">
        <f t="shared" si="41"/>
        <v>0</v>
      </c>
      <c r="L383">
        <f t="shared" si="42"/>
        <v>0</v>
      </c>
      <c r="M383">
        <f t="shared" si="43"/>
        <v>0</v>
      </c>
      <c r="N383">
        <f t="shared" si="44"/>
        <v>0</v>
      </c>
    </row>
    <row r="384" spans="1:14" x14ac:dyDescent="0.3">
      <c r="I384" t="str">
        <f t="shared" si="39"/>
        <v>N/A</v>
      </c>
      <c r="J384">
        <f t="shared" si="40"/>
        <v>0</v>
      </c>
      <c r="K384">
        <f t="shared" si="41"/>
        <v>0</v>
      </c>
      <c r="L384">
        <f t="shared" si="42"/>
        <v>0</v>
      </c>
      <c r="M384">
        <f t="shared" si="43"/>
        <v>0</v>
      </c>
      <c r="N384">
        <f t="shared" si="44"/>
        <v>0</v>
      </c>
    </row>
    <row r="385" spans="1:14" x14ac:dyDescent="0.3">
      <c r="A385" s="1">
        <v>0</v>
      </c>
      <c r="B385" t="s">
        <v>123</v>
      </c>
      <c r="C385" t="s">
        <v>22</v>
      </c>
      <c r="I385" t="str">
        <f t="shared" si="39"/>
        <v>N/A</v>
      </c>
      <c r="J385">
        <f t="shared" si="40"/>
        <v>1350000000</v>
      </c>
      <c r="K385">
        <f t="shared" si="41"/>
        <v>0</v>
      </c>
      <c r="L385">
        <f t="shared" si="42"/>
        <v>0</v>
      </c>
      <c r="M385">
        <f t="shared" si="43"/>
        <v>0</v>
      </c>
      <c r="N385">
        <f t="shared" si="44"/>
        <v>0</v>
      </c>
    </row>
    <row r="386" spans="1:14" x14ac:dyDescent="0.3">
      <c r="A386" s="1">
        <v>1</v>
      </c>
      <c r="B386" t="s">
        <v>125</v>
      </c>
      <c r="I386" t="str">
        <f t="shared" si="39"/>
        <v>N/A</v>
      </c>
      <c r="J386">
        <f t="shared" si="40"/>
        <v>0</v>
      </c>
      <c r="K386">
        <f t="shared" si="41"/>
        <v>0</v>
      </c>
      <c r="L386">
        <f t="shared" si="42"/>
        <v>0</v>
      </c>
      <c r="M386">
        <f t="shared" si="43"/>
        <v>0</v>
      </c>
      <c r="N386">
        <f t="shared" si="44"/>
        <v>0</v>
      </c>
    </row>
    <row r="387" spans="1:14" x14ac:dyDescent="0.3">
      <c r="A387" s="1">
        <v>2</v>
      </c>
      <c r="B387" t="s">
        <v>126</v>
      </c>
      <c r="C387" t="s">
        <v>7566</v>
      </c>
      <c r="I387" t="str">
        <f t="shared" si="39"/>
        <v>N/A</v>
      </c>
      <c r="J387" t="str">
        <f t="shared" si="40"/>
        <v>22.21</v>
      </c>
      <c r="K387">
        <f t="shared" si="41"/>
        <v>0</v>
      </c>
      <c r="L387">
        <f t="shared" si="42"/>
        <v>0</v>
      </c>
      <c r="M387">
        <f t="shared" si="43"/>
        <v>0</v>
      </c>
      <c r="N387">
        <f t="shared" si="44"/>
        <v>0</v>
      </c>
    </row>
    <row r="388" spans="1:14" x14ac:dyDescent="0.3">
      <c r="A388" s="1">
        <v>3</v>
      </c>
      <c r="B388" t="s">
        <v>128</v>
      </c>
      <c r="C388" t="s">
        <v>7567</v>
      </c>
      <c r="I388" t="str">
        <f t="shared" si="39"/>
        <v>N/A</v>
      </c>
      <c r="J388" t="str">
        <f t="shared" si="40"/>
        <v>18.71</v>
      </c>
      <c r="K388">
        <f t="shared" si="41"/>
        <v>0</v>
      </c>
      <c r="L388">
        <f t="shared" si="42"/>
        <v>0</v>
      </c>
      <c r="M388">
        <f t="shared" si="43"/>
        <v>0</v>
      </c>
      <c r="N388">
        <f t="shared" si="44"/>
        <v>0</v>
      </c>
    </row>
    <row r="389" spans="1:14" x14ac:dyDescent="0.3">
      <c r="A389" s="1">
        <v>4</v>
      </c>
      <c r="B389" t="s">
        <v>130</v>
      </c>
      <c r="C389" t="s">
        <v>7568</v>
      </c>
      <c r="I389" t="str">
        <f t="shared" si="39"/>
        <v>N/A</v>
      </c>
      <c r="J389" t="str">
        <f t="shared" si="40"/>
        <v>5.42</v>
      </c>
      <c r="K389">
        <f t="shared" si="41"/>
        <v>0</v>
      </c>
      <c r="L389">
        <f t="shared" si="42"/>
        <v>0</v>
      </c>
      <c r="M389">
        <f t="shared" si="43"/>
        <v>0</v>
      </c>
      <c r="N389">
        <f t="shared" si="44"/>
        <v>0</v>
      </c>
    </row>
    <row r="390" spans="1:14" x14ac:dyDescent="0.3">
      <c r="A390" s="1">
        <v>5</v>
      </c>
      <c r="B390" t="s">
        <v>132</v>
      </c>
      <c r="C390" t="s">
        <v>983</v>
      </c>
      <c r="I390" t="str">
        <f t="shared" si="39"/>
        <v>N/A</v>
      </c>
      <c r="J390" t="str">
        <f t="shared" si="40"/>
        <v>1.46</v>
      </c>
      <c r="K390">
        <f t="shared" si="41"/>
        <v>0</v>
      </c>
      <c r="L390">
        <f t="shared" si="42"/>
        <v>0</v>
      </c>
      <c r="M390">
        <f t="shared" si="43"/>
        <v>0</v>
      </c>
      <c r="N390">
        <f t="shared" si="44"/>
        <v>0</v>
      </c>
    </row>
    <row r="391" spans="1:14" x14ac:dyDescent="0.3">
      <c r="A391" s="1">
        <v>6</v>
      </c>
      <c r="B391" t="s">
        <v>134</v>
      </c>
      <c r="C391" t="s">
        <v>7569</v>
      </c>
      <c r="I391" t="str">
        <f t="shared" si="39"/>
        <v>N/A</v>
      </c>
      <c r="J391" t="str">
        <f t="shared" si="40"/>
        <v>3.56</v>
      </c>
      <c r="K391">
        <f t="shared" si="41"/>
        <v>0</v>
      </c>
      <c r="L391">
        <f t="shared" si="42"/>
        <v>0</v>
      </c>
      <c r="M391">
        <f t="shared" si="43"/>
        <v>0</v>
      </c>
      <c r="N391">
        <f t="shared" si="44"/>
        <v>0</v>
      </c>
    </row>
    <row r="392" spans="1:14" x14ac:dyDescent="0.3">
      <c r="A392" s="1">
        <v>7</v>
      </c>
      <c r="B392" t="s">
        <v>136</v>
      </c>
      <c r="I392" t="str">
        <f t="shared" si="39"/>
        <v>N/A</v>
      </c>
      <c r="J392">
        <f t="shared" si="40"/>
        <v>0</v>
      </c>
      <c r="K392">
        <f t="shared" si="41"/>
        <v>0</v>
      </c>
      <c r="L392">
        <f t="shared" si="42"/>
        <v>0</v>
      </c>
      <c r="M392">
        <f t="shared" si="43"/>
        <v>0</v>
      </c>
      <c r="N392">
        <f t="shared" si="44"/>
        <v>0</v>
      </c>
    </row>
    <row r="393" spans="1:14" x14ac:dyDescent="0.3">
      <c r="A393" s="1">
        <v>8</v>
      </c>
      <c r="B393" t="s">
        <v>137</v>
      </c>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A396" s="1">
        <v>0</v>
      </c>
      <c r="B396" t="s">
        <v>123</v>
      </c>
      <c r="C396" t="s">
        <v>1657</v>
      </c>
      <c r="I396" t="str">
        <f t="shared" si="39"/>
        <v>N/A</v>
      </c>
      <c r="J396">
        <f t="shared" si="40"/>
        <v>1260000000</v>
      </c>
      <c r="K396">
        <f t="shared" si="41"/>
        <v>0</v>
      </c>
      <c r="L396">
        <f t="shared" si="42"/>
        <v>0</v>
      </c>
      <c r="M396">
        <f t="shared" si="43"/>
        <v>0</v>
      </c>
      <c r="N396">
        <f t="shared" si="44"/>
        <v>0</v>
      </c>
    </row>
    <row r="397" spans="1:14" x14ac:dyDescent="0.3">
      <c r="A397" s="1">
        <v>1</v>
      </c>
      <c r="B397" t="s">
        <v>125</v>
      </c>
      <c r="I397" t="str">
        <f t="shared" si="39"/>
        <v>N/A</v>
      </c>
      <c r="J397">
        <f t="shared" si="40"/>
        <v>0</v>
      </c>
      <c r="K397">
        <f t="shared" si="41"/>
        <v>0</v>
      </c>
      <c r="L397">
        <f t="shared" si="42"/>
        <v>0</v>
      </c>
      <c r="M397">
        <f t="shared" si="43"/>
        <v>0</v>
      </c>
      <c r="N397">
        <f t="shared" si="44"/>
        <v>0</v>
      </c>
    </row>
    <row r="398" spans="1:14" x14ac:dyDescent="0.3">
      <c r="A398" s="1">
        <v>2</v>
      </c>
      <c r="B398" t="s">
        <v>126</v>
      </c>
      <c r="C398" t="s">
        <v>7570</v>
      </c>
      <c r="I398" t="str">
        <f t="shared" si="39"/>
        <v>N/A</v>
      </c>
      <c r="J398" t="str">
        <f t="shared" si="40"/>
        <v>46.52</v>
      </c>
      <c r="K398">
        <f t="shared" si="41"/>
        <v>0</v>
      </c>
      <c r="L398">
        <f t="shared" si="42"/>
        <v>0</v>
      </c>
      <c r="M398">
        <f t="shared" si="43"/>
        <v>0</v>
      </c>
      <c r="N398">
        <f t="shared" si="44"/>
        <v>0</v>
      </c>
    </row>
    <row r="399" spans="1:14" x14ac:dyDescent="0.3">
      <c r="A399" s="1">
        <v>3</v>
      </c>
      <c r="B399" t="s">
        <v>128</v>
      </c>
      <c r="C399" t="s">
        <v>7571</v>
      </c>
      <c r="I399" t="str">
        <f t="shared" si="39"/>
        <v>N/A</v>
      </c>
      <c r="J399" t="str">
        <f t="shared" si="40"/>
        <v>30.22</v>
      </c>
      <c r="K399">
        <f t="shared" si="41"/>
        <v>0</v>
      </c>
      <c r="L399">
        <f t="shared" si="42"/>
        <v>0</v>
      </c>
      <c r="M399">
        <f t="shared" si="43"/>
        <v>0</v>
      </c>
      <c r="N399">
        <f t="shared" si="44"/>
        <v>0</v>
      </c>
    </row>
    <row r="400" spans="1:14" x14ac:dyDescent="0.3">
      <c r="A400" s="1">
        <v>4</v>
      </c>
      <c r="B400" t="s">
        <v>130</v>
      </c>
      <c r="C400" t="s">
        <v>7572</v>
      </c>
    </row>
    <row r="401" spans="1:3" x14ac:dyDescent="0.3">
      <c r="A401" s="1">
        <v>5</v>
      </c>
      <c r="B401" t="s">
        <v>132</v>
      </c>
      <c r="C401" t="s">
        <v>7573</v>
      </c>
    </row>
    <row r="402" spans="1:3" x14ac:dyDescent="0.3">
      <c r="A402" s="1">
        <v>6</v>
      </c>
      <c r="B402" t="s">
        <v>134</v>
      </c>
      <c r="C402" t="s">
        <v>7574</v>
      </c>
    </row>
    <row r="403" spans="1:3" x14ac:dyDescent="0.3">
      <c r="A403" s="1">
        <v>7</v>
      </c>
      <c r="B403" t="s">
        <v>136</v>
      </c>
    </row>
    <row r="404" spans="1:3" x14ac:dyDescent="0.3">
      <c r="A404" s="1">
        <v>8</v>
      </c>
      <c r="B404" t="s">
        <v>137</v>
      </c>
    </row>
    <row r="500" spans="3:3" x14ac:dyDescent="0.3">
      <c r="C500" t="s">
        <v>3035</v>
      </c>
    </row>
    <row r="501" spans="3:3" x14ac:dyDescent="0.3">
      <c r="C501" t="s">
        <v>1250</v>
      </c>
    </row>
    <row r="502" spans="3:3" x14ac:dyDescent="0.3">
      <c r="C502" t="s">
        <v>1723</v>
      </c>
    </row>
    <row r="503" spans="3:3" x14ac:dyDescent="0.3">
      <c r="C503" t="s">
        <v>1250</v>
      </c>
    </row>
    <row r="504" spans="3:3" x14ac:dyDescent="0.3">
      <c r="C504" t="s">
        <v>2392</v>
      </c>
    </row>
    <row r="505" spans="3:3" x14ac:dyDescent="0.3">
      <c r="C505" t="s">
        <v>749</v>
      </c>
    </row>
    <row r="506" spans="3:3" x14ac:dyDescent="0.3">
      <c r="C506" t="s">
        <v>754</v>
      </c>
    </row>
    <row r="507" spans="3:3" x14ac:dyDescent="0.3">
      <c r="C507" t="s">
        <v>755</v>
      </c>
    </row>
    <row r="508" spans="3:3" x14ac:dyDescent="0.3">
      <c r="C508" t="s">
        <v>1251</v>
      </c>
    </row>
    <row r="509" spans="3:3" x14ac:dyDescent="0.3">
      <c r="C509" t="s">
        <v>751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7575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Digimarc</v>
      </c>
    </row>
    <row r="2" spans="1:16" x14ac:dyDescent="0.3">
      <c r="B2" t="s">
        <v>2</v>
      </c>
      <c r="C2" t="s">
        <v>7576</v>
      </c>
      <c r="K2" t="str">
        <f>LEFT(C1,FIND("(",C1) - 2)</f>
        <v>Digimarc Corporation</v>
      </c>
    </row>
    <row r="3" spans="1:16" x14ac:dyDescent="0.3">
      <c r="J3">
        <f ca="1">RANDBETWEEN(1,6)</f>
        <v>2</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$31.10, down 4.89%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$31.10, down 4.89% after opening at yesterday's closing price</v>
      </c>
    </row>
    <row r="5" spans="1:16" x14ac:dyDescent="0.3">
      <c r="J5">
        <f ca="1">RANDBETWEEN(1,2)</f>
        <v>1</v>
      </c>
      <c r="K5" t="str">
        <f>"The one year target estimate for " &amp; D1 &amp; " is " &amp; TEXT(C23,"$####.00")</f>
        <v>The one year target estimate for Digimarc is $44.83</v>
      </c>
      <c r="L5" t="str">
        <f>D1 &amp; " is expected to be trading at " &amp; TEXT(C23, "$####.00") &amp; ", based on target estimates"</f>
        <v>Digimarc is expected to be trading at $44.83, based on target estimates</v>
      </c>
    </row>
    <row r="6" spans="1:16" x14ac:dyDescent="0.3">
      <c r="K6" t="str">
        <f>" which would be " &amp; IF(OR(LEFT(ABS((C23-C2)/C2*100),1)="8",LEFT(ABS((C23-C2)/C2*100),2)="18"), "an ", "a ")  &amp;TEXT(ABS((C23-C2)/C2),"####.00%")&amp;IF((C23-C2)&gt;0," increase over"," decrease from")&amp;" the current price"</f>
        <v xml:space="preserve"> which would be a 44.15% increase over the current price</v>
      </c>
    </row>
    <row r="7" spans="1:16" x14ac:dyDescent="0.3">
      <c r="A7" s="1">
        <v>0</v>
      </c>
      <c r="B7" t="s">
        <v>5</v>
      </c>
      <c r="C7" t="s">
        <v>7577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6 analyst estimates (Yahoo Finance)</v>
      </c>
    </row>
    <row r="8" spans="1:16" x14ac:dyDescent="0.3">
      <c r="A8" s="1">
        <v>1</v>
      </c>
      <c r="B8" t="s">
        <v>7</v>
      </c>
      <c r="C8" t="s">
        <v>7577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7578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7579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13</v>
      </c>
      <c r="C11" t="s">
        <v>7580</v>
      </c>
      <c r="K11" t="str">
        <f>IF(B145="Interest Income",U42, K42)</f>
        <v>No positive trends</v>
      </c>
    </row>
    <row r="12" spans="1:16" x14ac:dyDescent="0.3">
      <c r="A12" s="1">
        <v>5</v>
      </c>
      <c r="B12" t="s">
        <v>15</v>
      </c>
      <c r="C12" t="s">
        <v>7581</v>
      </c>
      <c r="D12" t="str">
        <f>LEFT(C12,FIND("-",C12)-2)</f>
        <v>24.20</v>
      </c>
      <c r="E12" t="str">
        <f>TRIM(RIGHT(C12,FIND("-",C12)-1))</f>
        <v>41.75</v>
      </c>
      <c r="K12" t="str">
        <f ca="1">D78</f>
        <v>There are some indications that Digimarc may be overvalued. The company has a higher trailing p/e, price/sales, and price/book than the comparable average</v>
      </c>
    </row>
    <row r="13" spans="1:16" x14ac:dyDescent="0.3">
      <c r="A13" s="1">
        <v>6</v>
      </c>
      <c r="B13" t="s">
        <v>17</v>
      </c>
      <c r="C13" t="s">
        <v>7582</v>
      </c>
      <c r="K13" t="str">
        <f ca="1">D89</f>
        <v>There are some indications that Digimarc may be undervalued. The company has a lower forward p/e, peg ratio than the comparable average</v>
      </c>
    </row>
    <row r="14" spans="1:16" x14ac:dyDescent="0.3">
      <c r="A14" s="1">
        <v>7</v>
      </c>
      <c r="B14" t="s">
        <v>19</v>
      </c>
      <c r="C14" t="s">
        <v>7583</v>
      </c>
    </row>
    <row r="16" spans="1:16" x14ac:dyDescent="0.3">
      <c r="A16" s="1">
        <v>0</v>
      </c>
      <c r="B16" t="s">
        <v>21</v>
      </c>
      <c r="C16" t="s">
        <v>7584</v>
      </c>
    </row>
    <row r="17" spans="1:23" x14ac:dyDescent="0.3">
      <c r="A17" s="1">
        <v>1</v>
      </c>
      <c r="B17" t="s">
        <v>23</v>
      </c>
      <c r="C17" t="s">
        <v>7585</v>
      </c>
      <c r="K17" t="str">
        <f ca="1">K2 &amp; IF(J3=1, K3,IF(J3=2,L3,IF(J3=3,M3,IF(J3=4,N3,IF(J3=5,O3,IF(J3=6,P3)))))) &amp; ". " &amp; IF(J4=1,K4,IF(J4=2,L4)) &amp; ". " &amp; IF(J5=1,K5,IF(J5=2,L5)) &amp; K6 &amp; ". " &amp; K7 &amp; ". " &amp; K8 &amp; ". " &amp; K9 &amp; "."</f>
        <v>Digimarc Corporation is slated to report earnings between Jul 24, 2017 and Jul 28, 2017. The stock is currently trading at $31.10, down 4.89% after opening at the same price as yesterday's close. The one year target estimate for Digimarc is $44.83 which would be a 44.15% increase over the current price. Earnings are expected to remain constant over the next quarter based on the average of 6 analyst estimates (Yahoo Finance). The stock is trading near the middle of its 52 week range. Over the last 4 quarters, there have been positive earnings surprises 4 times, and a negative earnings surprise 0 times.</v>
      </c>
    </row>
    <row r="18" spans="1:23" x14ac:dyDescent="0.3">
      <c r="A18" s="1">
        <v>2</v>
      </c>
      <c r="B18" t="s">
        <v>25</v>
      </c>
      <c r="C18" t="s">
        <v>7586</v>
      </c>
    </row>
    <row r="19" spans="1:23" x14ac:dyDescent="0.3">
      <c r="A19" s="1">
        <v>3</v>
      </c>
      <c r="B19" t="s">
        <v>27</v>
      </c>
      <c r="C19" t="s">
        <v>7587</v>
      </c>
    </row>
    <row r="20" spans="1:23" x14ac:dyDescent="0.3">
      <c r="A20" s="1">
        <v>4</v>
      </c>
      <c r="B20" t="s">
        <v>29</v>
      </c>
      <c r="C20" t="s">
        <v>771</v>
      </c>
    </row>
    <row r="21" spans="1:23" x14ac:dyDescent="0.3">
      <c r="A21" s="1">
        <v>5</v>
      </c>
      <c r="B21" t="s">
        <v>31</v>
      </c>
      <c r="C21" t="s">
        <v>772</v>
      </c>
    </row>
    <row r="22" spans="1:23" x14ac:dyDescent="0.3">
      <c r="A22" s="1">
        <v>6</v>
      </c>
      <c r="B22" t="s">
        <v>33</v>
      </c>
      <c r="C22" t="s">
        <v>7588</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7589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6</v>
      </c>
      <c r="D27">
        <v>6</v>
      </c>
      <c r="E27">
        <v>6</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-0.68</v>
      </c>
      <c r="D28">
        <v>-0.68</v>
      </c>
      <c r="E28">
        <v>-2.64</v>
      </c>
      <c r="F28">
        <v>-2.25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-0.74</v>
      </c>
      <c r="D29">
        <v>-0.74</v>
      </c>
      <c r="E29">
        <v>-2.8</v>
      </c>
      <c r="F29">
        <v>-2.67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-0.62</v>
      </c>
      <c r="D30">
        <v>-0.61</v>
      </c>
      <c r="E30">
        <v>-2.4500000000000002</v>
      </c>
      <c r="F30">
        <v>-1.43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-0.62</v>
      </c>
      <c r="D31">
        <v>-0.55000000000000004</v>
      </c>
      <c r="E31">
        <v>-2.36</v>
      </c>
      <c r="F31">
        <v>-2.64</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C34" t="s">
        <v>2411</v>
      </c>
      <c r="D34" t="s">
        <v>2411</v>
      </c>
      <c r="E34" t="s">
        <v>2411</v>
      </c>
      <c r="F34" t="s">
        <v>7590</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C35" t="s">
        <v>7591</v>
      </c>
      <c r="D35" t="s">
        <v>7592</v>
      </c>
      <c r="E35" t="s">
        <v>7593</v>
      </c>
      <c r="F35" t="s">
        <v>7594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44</v>
      </c>
      <c r="C36" t="s">
        <v>3650</v>
      </c>
      <c r="D36" t="s">
        <v>4939</v>
      </c>
      <c r="E36" t="s">
        <v>7595</v>
      </c>
      <c r="F36" t="s">
        <v>7596</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45</v>
      </c>
      <c r="C37" t="s">
        <v>3210</v>
      </c>
      <c r="D37" t="s">
        <v>7597</v>
      </c>
      <c r="E37" t="s">
        <v>7598</v>
      </c>
      <c r="F37" t="s">
        <v>2965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C38" t="s">
        <v>613</v>
      </c>
      <c r="D38" t="s">
        <v>7599</v>
      </c>
      <c r="E38" t="s">
        <v>6049</v>
      </c>
      <c r="F38" t="s">
        <v>7593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C39" t="s">
        <v>5865</v>
      </c>
      <c r="D39" t="s">
        <v>823</v>
      </c>
      <c r="E39" t="s">
        <v>1288</v>
      </c>
      <c r="F39" t="s">
        <v>6331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71</v>
      </c>
      <c r="D41" s="1" t="s">
        <v>72</v>
      </c>
      <c r="E41" s="1" t="s">
        <v>73</v>
      </c>
      <c r="F41" s="1" t="s">
        <v>74</v>
      </c>
    </row>
    <row r="42" spans="1:23" x14ac:dyDescent="0.3">
      <c r="A42" s="1">
        <v>0</v>
      </c>
      <c r="B42" t="s">
        <v>75</v>
      </c>
      <c r="C42" t="s">
        <v>7600</v>
      </c>
      <c r="D42" t="s">
        <v>7601</v>
      </c>
      <c r="E42" t="s">
        <v>7602</v>
      </c>
      <c r="F42" t="s">
        <v>7603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79</v>
      </c>
      <c r="C43" t="s">
        <v>7604</v>
      </c>
      <c r="D43" t="s">
        <v>7605</v>
      </c>
      <c r="E43" t="s">
        <v>7606</v>
      </c>
      <c r="F43" t="s">
        <v>7607</v>
      </c>
    </row>
    <row r="44" spans="1:23" x14ac:dyDescent="0.3">
      <c r="A44" s="1">
        <v>2</v>
      </c>
      <c r="B44" t="s">
        <v>84</v>
      </c>
      <c r="C44" t="s">
        <v>1236</v>
      </c>
      <c r="D44" t="s">
        <v>1295</v>
      </c>
      <c r="E44" t="s">
        <v>1236</v>
      </c>
      <c r="F44" t="s">
        <v>1785</v>
      </c>
    </row>
    <row r="45" spans="1:23" x14ac:dyDescent="0.3">
      <c r="A45" s="1">
        <v>3</v>
      </c>
      <c r="B45" t="s">
        <v>89</v>
      </c>
      <c r="C45" t="s">
        <v>7608</v>
      </c>
      <c r="D45" t="s">
        <v>7609</v>
      </c>
      <c r="E45" t="s">
        <v>822</v>
      </c>
      <c r="F45" t="s">
        <v>7238</v>
      </c>
    </row>
    <row r="47" spans="1:23" x14ac:dyDescent="0.3">
      <c r="B47" s="1" t="s">
        <v>94</v>
      </c>
      <c r="C47" s="1" t="s">
        <v>38</v>
      </c>
      <c r="D47" s="1" t="s">
        <v>39</v>
      </c>
      <c r="E47" s="1" t="s">
        <v>40</v>
      </c>
      <c r="F47" s="1" t="s">
        <v>41</v>
      </c>
    </row>
    <row r="48" spans="1:23" x14ac:dyDescent="0.3">
      <c r="A48" s="1">
        <v>0</v>
      </c>
      <c r="B48" t="s">
        <v>95</v>
      </c>
      <c r="C48">
        <v>-0.68</v>
      </c>
      <c r="D48">
        <v>-0.68</v>
      </c>
      <c r="E48">
        <v>-2.64</v>
      </c>
      <c r="F48">
        <v>-2.25</v>
      </c>
    </row>
    <row r="49" spans="1:14" x14ac:dyDescent="0.3">
      <c r="A49" s="1">
        <v>1</v>
      </c>
      <c r="B49" t="s">
        <v>96</v>
      </c>
      <c r="C49">
        <v>-0.68</v>
      </c>
      <c r="D49">
        <v>-0.68</v>
      </c>
      <c r="E49">
        <v>-2.64</v>
      </c>
      <c r="F49">
        <v>-2.25</v>
      </c>
    </row>
    <row r="50" spans="1:14" x14ac:dyDescent="0.3">
      <c r="A50" s="1">
        <v>2</v>
      </c>
      <c r="B50" t="s">
        <v>97</v>
      </c>
      <c r="C50">
        <v>-0.68</v>
      </c>
      <c r="D50">
        <v>-0.68</v>
      </c>
      <c r="E50">
        <v>-2.65</v>
      </c>
      <c r="F50">
        <v>-2.25</v>
      </c>
    </row>
    <row r="51" spans="1:14" x14ac:dyDescent="0.3">
      <c r="A51" s="1">
        <v>3</v>
      </c>
      <c r="B51" t="s">
        <v>98</v>
      </c>
      <c r="C51">
        <v>-0.68</v>
      </c>
      <c r="D51">
        <v>-0.68</v>
      </c>
      <c r="E51">
        <v>-2.65</v>
      </c>
      <c r="F51">
        <v>-2.25</v>
      </c>
    </row>
    <row r="52" spans="1:14" x14ac:dyDescent="0.3">
      <c r="A52" s="1">
        <v>4</v>
      </c>
      <c r="B52" t="s">
        <v>99</v>
      </c>
      <c r="C52">
        <v>-0.67</v>
      </c>
      <c r="D52">
        <v>-0.68</v>
      </c>
      <c r="E52">
        <v>-2.67</v>
      </c>
      <c r="F52">
        <v>-2.16</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c r="D56">
        <v>2</v>
      </c>
      <c r="E56">
        <v>1</v>
      </c>
      <c r="F56">
        <v>1</v>
      </c>
    </row>
    <row r="57" spans="1:14" x14ac:dyDescent="0.3">
      <c r="A57" s="1">
        <v>2</v>
      </c>
      <c r="B57" t="s">
        <v>103</v>
      </c>
    </row>
    <row r="58" spans="1:14" x14ac:dyDescent="0.3">
      <c r="A58" s="1">
        <v>3</v>
      </c>
      <c r="B58" t="s">
        <v>104</v>
      </c>
    </row>
    <row r="60" spans="1:14" x14ac:dyDescent="0.3">
      <c r="B60" s="1" t="s">
        <v>105</v>
      </c>
      <c r="C60" s="1" t="s">
        <v>7610</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DMRC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7100</v>
      </c>
      <c r="F61">
        <v>0.19</v>
      </c>
      <c r="I61" t="str">
        <f t="shared" si="4"/>
        <v>N/A</v>
      </c>
      <c r="J61">
        <f t="shared" si="5"/>
        <v>-9.6999999999999989E-2</v>
      </c>
      <c r="K61">
        <f t="shared" si="6"/>
        <v>0</v>
      </c>
      <c r="L61">
        <f t="shared" si="7"/>
        <v>0</v>
      </c>
      <c r="M61">
        <f t="shared" si="8"/>
        <v>0.19</v>
      </c>
      <c r="N61">
        <f t="shared" si="9"/>
        <v>0</v>
      </c>
    </row>
    <row r="62" spans="1:14" x14ac:dyDescent="0.3">
      <c r="A62" s="1">
        <v>1</v>
      </c>
      <c r="B62" t="s">
        <v>112</v>
      </c>
      <c r="C62" t="s">
        <v>7611</v>
      </c>
      <c r="F62">
        <v>0.22</v>
      </c>
      <c r="I62" t="str">
        <f t="shared" si="4"/>
        <v>N/A</v>
      </c>
      <c r="J62">
        <f t="shared" si="5"/>
        <v>-0.23600000000000002</v>
      </c>
      <c r="K62">
        <f t="shared" si="6"/>
        <v>0</v>
      </c>
      <c r="L62">
        <f t="shared" si="7"/>
        <v>0</v>
      </c>
      <c r="M62">
        <f t="shared" si="8"/>
        <v>0.22</v>
      </c>
      <c r="N62">
        <f t="shared" si="9"/>
        <v>0</v>
      </c>
    </row>
    <row r="63" spans="1:14" x14ac:dyDescent="0.3">
      <c r="A63" s="1">
        <v>2</v>
      </c>
      <c r="B63" t="s">
        <v>114</v>
      </c>
      <c r="C63" t="s">
        <v>5078</v>
      </c>
      <c r="F63">
        <v>0.08</v>
      </c>
      <c r="I63" t="str">
        <f t="shared" si="4"/>
        <v>N/A</v>
      </c>
      <c r="J63">
        <f t="shared" si="5"/>
        <v>-0.11900000000000001</v>
      </c>
      <c r="K63">
        <f t="shared" si="6"/>
        <v>0</v>
      </c>
      <c r="L63">
        <f t="shared" si="7"/>
        <v>0</v>
      </c>
      <c r="M63">
        <f t="shared" si="8"/>
        <v>0.08</v>
      </c>
      <c r="N63">
        <f t="shared" si="9"/>
        <v>0</v>
      </c>
    </row>
    <row r="64" spans="1:14" x14ac:dyDescent="0.3">
      <c r="A64" s="1">
        <v>3</v>
      </c>
      <c r="B64" t="s">
        <v>116</v>
      </c>
      <c r="C64" t="s">
        <v>7612</v>
      </c>
      <c r="F64">
        <v>0.12</v>
      </c>
      <c r="I64" t="str">
        <f t="shared" si="4"/>
        <v>N/A</v>
      </c>
      <c r="J64">
        <f t="shared" si="5"/>
        <v>0.14800000000000002</v>
      </c>
      <c r="K64">
        <f t="shared" si="6"/>
        <v>0</v>
      </c>
      <c r="L64">
        <f t="shared" si="7"/>
        <v>0</v>
      </c>
      <c r="M64">
        <f t="shared" si="8"/>
        <v>0.12</v>
      </c>
      <c r="N64">
        <f t="shared" si="9"/>
        <v>0</v>
      </c>
    </row>
    <row r="65" spans="1:14" x14ac:dyDescent="0.3">
      <c r="A65" s="1">
        <v>4</v>
      </c>
      <c r="B65" t="s">
        <v>118</v>
      </c>
      <c r="C65" t="s">
        <v>814</v>
      </c>
      <c r="F65">
        <v>0.08</v>
      </c>
      <c r="I65" t="str">
        <f t="shared" si="4"/>
        <v>N/A</v>
      </c>
      <c r="J65">
        <f t="shared" si="5"/>
        <v>0.2</v>
      </c>
      <c r="K65">
        <f t="shared" si="6"/>
        <v>0</v>
      </c>
      <c r="L65">
        <f t="shared" si="7"/>
        <v>0</v>
      </c>
      <c r="M65">
        <f t="shared" si="8"/>
        <v>0.08</v>
      </c>
      <c r="N65">
        <f t="shared" si="9"/>
        <v>0</v>
      </c>
    </row>
    <row r="66" spans="1:14" x14ac:dyDescent="0.3">
      <c r="A66" s="1">
        <v>5</v>
      </c>
      <c r="B66" t="s">
        <v>120</v>
      </c>
      <c r="C66" t="s">
        <v>7613</v>
      </c>
      <c r="I66" t="str">
        <f t="shared" si="4"/>
        <v>N/A</v>
      </c>
      <c r="J66">
        <f t="shared" si="5"/>
        <v>0.42700000000000005</v>
      </c>
      <c r="K66">
        <f t="shared" si="6"/>
        <v>0</v>
      </c>
      <c r="L66">
        <f t="shared" si="7"/>
        <v>0</v>
      </c>
      <c r="M66">
        <f t="shared" si="8"/>
        <v>0</v>
      </c>
      <c r="N66">
        <f t="shared" si="9"/>
        <v>0</v>
      </c>
    </row>
    <row r="67" spans="1:14" x14ac:dyDescent="0.3">
      <c r="D67" t="s">
        <v>122</v>
      </c>
      <c r="E67" t="str">
        <f>C1</f>
        <v>Digimarc Corporation (DMRC)</v>
      </c>
      <c r="I67" t="str">
        <f t="shared" si="4"/>
        <v>N/A</v>
      </c>
      <c r="J67">
        <f t="shared" si="5"/>
        <v>0</v>
      </c>
      <c r="K67" t="str">
        <f t="shared" si="6"/>
        <v>Comp Average</v>
      </c>
      <c r="L67" t="str">
        <f t="shared" si="7"/>
        <v>Digimarc Corporation (DMRC)</v>
      </c>
      <c r="M67">
        <f t="shared" si="8"/>
        <v>0</v>
      </c>
      <c r="N67">
        <f t="shared" si="9"/>
        <v>0</v>
      </c>
    </row>
    <row r="68" spans="1:14" x14ac:dyDescent="0.3">
      <c r="A68" s="1">
        <v>0</v>
      </c>
      <c r="B68" t="s">
        <v>123</v>
      </c>
      <c r="C68" t="s">
        <v>7614</v>
      </c>
      <c r="D68">
        <f ca="1">AVERAGE(VALUE(INDIRECT("J"&amp;(MATCH(B68,B69:B500,0)+68))),VALUE(INDIRECT("J"&amp;(MATCH(B68,B69:B500,0)+79))),VALUE(INDIRECT("J"&amp;(MATCH(B68,B69:B500,0)+90))),VALUE(INDIRECT("J"&amp;(MATCH(B68,B69:B500,0)+101))))</f>
        <v>98937500</v>
      </c>
      <c r="E68" t="str">
        <f t="shared" ref="E68:E76" ca="1" si="10">IF(AND(C68&lt;&gt;"",D68&lt;&gt;0),IF(VALUE(J68)&gt;VALUE(K68),"above average","below average"),"no data")</f>
        <v>above average</v>
      </c>
      <c r="I68" t="str">
        <f t="shared" ca="1" si="4"/>
        <v>N/A</v>
      </c>
      <c r="J68">
        <f t="shared" si="5"/>
        <v>329870000</v>
      </c>
      <c r="K68">
        <f t="shared" ca="1" si="6"/>
        <v>98937500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7615</v>
      </c>
      <c r="D70">
        <f ca="1">AVERAGE(VALUE(INDIRECT("J"&amp;(MATCH(B70,B71:B502,0)+70))),VALUE(INDIRECT("J"&amp;(MATCH(B70,B71:B502,0)+81))),VALUE(INDIRECT("J"&amp;(MATCH(B70,B71:B502,0)+92))),VALUE(INDIRECT("J"&amp;(MATCH(B70,B71:B502,0)+103))))</f>
        <v>-60.002500000000005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-13.19</v>
      </c>
      <c r="K70">
        <f t="shared" ca="1" si="6"/>
        <v>-60.002500000000005</v>
      </c>
      <c r="L70" t="str">
        <f t="shared" ca="1" si="7"/>
        <v>above average</v>
      </c>
      <c r="M70" t="str">
        <f t="shared" ca="1" si="8"/>
        <v>trailing p/e</v>
      </c>
      <c r="N70" t="str">
        <f t="shared" ca="1" si="9"/>
        <v>trailing p/e</v>
      </c>
    </row>
    <row r="71" spans="1:14" x14ac:dyDescent="0.3">
      <c r="A71" s="1">
        <v>3</v>
      </c>
      <c r="B71" t="s">
        <v>128</v>
      </c>
      <c r="C71" t="s">
        <v>7616</v>
      </c>
      <c r="D71">
        <f ca="1">AVERAGE(VALUE(INDIRECT("J"&amp;(MATCH(B71,B72:B503,0)+71))),VALUE(INDIRECT("J"&amp;(MATCH(B71,B72:B503,0)+82))),VALUE(INDIRECT("J"&amp;(MATCH(B71,B72:B503,0)+93))),VALUE(INDIRECT("J"&amp;(MATCH(B71,B72:B503,0)+104))))</f>
        <v>12.504999999999999</v>
      </c>
      <c r="E71" t="str">
        <f t="shared" ca="1" si="10"/>
        <v>below average</v>
      </c>
      <c r="F71" t="str">
        <f t="shared" ca="1" si="11"/>
        <v/>
      </c>
      <c r="G71" t="str">
        <f t="shared" ref="G71:G76" ca="1" si="12">IF(F71&lt;&gt;"", G70 &amp; ", " &amp; IFERROR(LEFT(F71,FIND("(",F71) - 2),F71),G70)</f>
        <v>trailing p/e</v>
      </c>
      <c r="I71" t="str">
        <f t="shared" ca="1" si="4"/>
        <v>N/A</v>
      </c>
      <c r="J71" t="str">
        <f t="shared" si="5"/>
        <v>-13.72</v>
      </c>
      <c r="K71">
        <f t="shared" ca="1" si="6"/>
        <v>12.504999999999999</v>
      </c>
      <c r="L71" t="str">
        <f t="shared" ca="1" si="7"/>
        <v>below average</v>
      </c>
      <c r="M71" t="str">
        <f t="shared" ca="1" si="8"/>
        <v/>
      </c>
      <c r="N71" t="str">
        <f t="shared" ca="1" si="9"/>
        <v>trailing p/e</v>
      </c>
    </row>
    <row r="72" spans="1:14" x14ac:dyDescent="0.3">
      <c r="A72" s="1">
        <v>4</v>
      </c>
      <c r="B72" t="s">
        <v>130</v>
      </c>
      <c r="C72" t="s">
        <v>7604</v>
      </c>
      <c r="D72">
        <f ca="1">AVERAGE(VALUE(INDIRECT("J"&amp;(MATCH(B72,B73:B504,0)+72))),VALUE(INDIRECT("J"&amp;(MATCH(B72,B73:B504,0)+83))),VALUE(INDIRECT("J"&amp;(MATCH(B72,B73:B504,0)+94))),VALUE(INDIRECT("J"&amp;(MATCH(B72,B73:B504,0)+105))))</f>
        <v>1.17</v>
      </c>
      <c r="E72" t="str">
        <f t="shared" ca="1" si="10"/>
        <v>below average</v>
      </c>
      <c r="F72" t="str">
        <f t="shared" ca="1" si="11"/>
        <v/>
      </c>
      <c r="G72" t="str">
        <f t="shared" ca="1" si="12"/>
        <v>trailing p/e</v>
      </c>
      <c r="I72" t="str">
        <f t="shared" ca="1" si="4"/>
        <v>N/A</v>
      </c>
      <c r="J72" t="str">
        <f t="shared" si="5"/>
        <v>-0.62</v>
      </c>
      <c r="K72">
        <f t="shared" ca="1" si="6"/>
        <v>1.17</v>
      </c>
      <c r="L72" t="str">
        <f t="shared" ca="1" si="7"/>
        <v>below average</v>
      </c>
      <c r="M72" t="str">
        <f t="shared" ca="1" si="8"/>
        <v/>
      </c>
      <c r="N72" t="str">
        <f t="shared" ca="1" si="9"/>
        <v>trailing p/e</v>
      </c>
    </row>
    <row r="73" spans="1:14" x14ac:dyDescent="0.3">
      <c r="A73" s="1">
        <v>5</v>
      </c>
      <c r="B73" t="s">
        <v>132</v>
      </c>
      <c r="C73" t="s">
        <v>7617</v>
      </c>
      <c r="D73">
        <f ca="1">AVERAGE(VALUE(INDIRECT("J"&amp;(MATCH(B73,B74:B505,0)+73))),VALUE(INDIRECT("J"&amp;(MATCH(B73,B74:B505,0)+84))),VALUE(INDIRECT("J"&amp;(MATCH(B73,B74:B505,0)+95))),VALUE(INDIRECT("J"&amp;(MATCH(B73,B74:B505,0)+106))))</f>
        <v>1.2125000000000001</v>
      </c>
      <c r="E73" t="str">
        <f t="shared" ca="1" si="10"/>
        <v>above average</v>
      </c>
      <c r="F73" t="str">
        <f t="shared" ca="1" si="11"/>
        <v>price/sales (ttm)</v>
      </c>
      <c r="G73" t="str">
        <f t="shared" ca="1" si="12"/>
        <v>trailing p/e, price/sales</v>
      </c>
      <c r="I73" t="str">
        <f t="shared" ca="1" si="4"/>
        <v>N/A</v>
      </c>
      <c r="J73" t="str">
        <f t="shared" si="5"/>
        <v>14.79</v>
      </c>
      <c r="K73">
        <f t="shared" ca="1" si="6"/>
        <v>1.2125000000000001</v>
      </c>
      <c r="L73" t="str">
        <f t="shared" ca="1" si="7"/>
        <v>above average</v>
      </c>
      <c r="M73" t="str">
        <f t="shared" ca="1" si="8"/>
        <v>price/sales (ttm)</v>
      </c>
      <c r="N73" t="str">
        <f t="shared" ca="1" si="9"/>
        <v>trailing p/e, price/sales</v>
      </c>
    </row>
    <row r="74" spans="1:14" x14ac:dyDescent="0.3">
      <c r="A74" s="1">
        <v>6</v>
      </c>
      <c r="B74" t="s">
        <v>134</v>
      </c>
      <c r="C74" t="s">
        <v>7618</v>
      </c>
      <c r="D74">
        <f ca="1">AVERAGE(VALUE(INDIRECT("J"&amp;(MATCH(B74,B75:B506,0)+74))),VALUE(INDIRECT("J"&amp;(MATCH(B74,B75:B506,0)+85))),VALUE(INDIRECT("J"&amp;(MATCH(B74,B75:B506,0)+96))),VALUE(INDIRECT("J"&amp;(MATCH(B74,B75:B506,0)+107))))</f>
        <v>1.8925000000000001</v>
      </c>
      <c r="E74" t="str">
        <f t="shared" ca="1" si="10"/>
        <v>above average</v>
      </c>
      <c r="F74" t="str">
        <f t="shared" ca="1" si="11"/>
        <v>price/book (mrq)</v>
      </c>
      <c r="G74" t="str">
        <f t="shared" ca="1" si="12"/>
        <v>trailing p/e, price/sales, price/book</v>
      </c>
      <c r="I74" t="str">
        <f t="shared" ca="1" si="4"/>
        <v>N/A</v>
      </c>
      <c r="J74" t="str">
        <f t="shared" si="5"/>
        <v>4.61</v>
      </c>
      <c r="K74">
        <f t="shared" ca="1" si="6"/>
        <v>1.8925000000000001</v>
      </c>
      <c r="L74" t="str">
        <f t="shared" ca="1" si="7"/>
        <v>above average</v>
      </c>
      <c r="M74" t="str">
        <f t="shared" ca="1" si="8"/>
        <v>price/book (mrq)</v>
      </c>
      <c r="N74" t="str">
        <f t="shared" ca="1" si="9"/>
        <v>trailing p/e,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price/sales, price/book</v>
      </c>
      <c r="I75" t="str">
        <f t="shared" ca="1" si="4"/>
        <v>N/A</v>
      </c>
      <c r="J75">
        <f t="shared" si="5"/>
        <v>0</v>
      </c>
      <c r="K75">
        <f t="shared" ca="1" si="6"/>
        <v>0</v>
      </c>
      <c r="L75" t="str">
        <f t="shared" ca="1" si="7"/>
        <v>no data</v>
      </c>
      <c r="M75" t="str">
        <f t="shared" ca="1" si="8"/>
        <v/>
      </c>
      <c r="N75" t="str">
        <f t="shared" ca="1" si="9"/>
        <v>trailing p/e,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price/sales, price/book</v>
      </c>
      <c r="I76" t="str">
        <f t="shared" ca="1" si="4"/>
        <v>N/A</v>
      </c>
      <c r="J76">
        <f t="shared" si="5"/>
        <v>0</v>
      </c>
      <c r="K76">
        <f t="shared" ca="1" si="6"/>
        <v>0</v>
      </c>
      <c r="L76" t="str">
        <f t="shared" ca="1" si="7"/>
        <v>no data</v>
      </c>
      <c r="M76" t="str">
        <f t="shared" ca="1" si="8"/>
        <v/>
      </c>
      <c r="N76" t="str">
        <f t="shared" ca="1" si="9"/>
        <v>trailing p/e,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price/sales, and price/book</v>
      </c>
      <c r="I77" t="str">
        <f t="shared" ca="1" si="4"/>
        <v>N/A</v>
      </c>
      <c r="J77">
        <f t="shared" si="5"/>
        <v>0</v>
      </c>
      <c r="K77">
        <f t="shared" si="6"/>
        <v>0</v>
      </c>
      <c r="L77">
        <f t="shared" si="7"/>
        <v>0</v>
      </c>
      <c r="M77" t="str">
        <f t="shared" ca="1" si="8"/>
        <v>price/book</v>
      </c>
      <c r="N77" t="str">
        <f t="shared" ca="1" si="9"/>
        <v>trailing p/e, price/sales, and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Digimarc may be overvalued. The company has a higher trailing p/e, price/sales, and price/book than the comparable average</v>
      </c>
      <c r="I78" t="str">
        <f t="shared" ca="1" si="4"/>
        <v>N/A</v>
      </c>
      <c r="J78" t="str">
        <f t="shared" si="5"/>
        <v>Dec 31, 2016</v>
      </c>
      <c r="K78" t="str">
        <f t="shared" ca="1" si="6"/>
        <v>There are some indications that Digimarc may be overvalued. The company has a higher trailing p/e, price/sales, and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7619</v>
      </c>
      <c r="F81" t="str">
        <f t="shared" ref="F81:F87" ca="1" si="13">IF(E70="below average",LOWER(TRIM(IF(ISNUMBER(VALUE(RIGHT(B70,1))),REPLACE(B70,LEN(B70),1,""),B70))),"")</f>
        <v/>
      </c>
      <c r="G81" t="str">
        <f ca="1">IFERROR(LEFT(F81,FIND("(",F81) - 2),F81)</f>
        <v/>
      </c>
      <c r="I81" t="str">
        <f t="shared" ca="1" si="4"/>
        <v>N/A</v>
      </c>
      <c r="J81">
        <f t="shared" si="5"/>
        <v>-1.0068000000000001</v>
      </c>
      <c r="K81">
        <f t="shared" si="6"/>
        <v>0</v>
      </c>
      <c r="L81">
        <f t="shared" si="7"/>
        <v>0</v>
      </c>
      <c r="M81" t="str">
        <f t="shared" ca="1" si="8"/>
        <v/>
      </c>
      <c r="N81" t="str">
        <f t="shared" ca="1" si="9"/>
        <v/>
      </c>
    </row>
    <row r="82" spans="1:14" x14ac:dyDescent="0.3">
      <c r="A82" s="1">
        <v>1</v>
      </c>
      <c r="B82" t="s">
        <v>144</v>
      </c>
      <c r="C82" t="s">
        <v>7620</v>
      </c>
      <c r="F82" t="str">
        <f t="shared" ca="1" si="13"/>
        <v>forward p/e</v>
      </c>
      <c r="G82" t="str">
        <f t="shared" ref="G82:G87" ca="1" si="14">IF(F82&lt;&gt;"", G81 &amp; ", " &amp; IFERROR(LEFT(F82,FIND("(",F82) - 2),F82),G81)</f>
        <v>, forward p/e</v>
      </c>
      <c r="I82" t="str">
        <f t="shared" ca="1" si="4"/>
        <v>N/A</v>
      </c>
      <c r="J82">
        <f t="shared" si="5"/>
        <v>-1.0264</v>
      </c>
      <c r="K82">
        <f t="shared" si="6"/>
        <v>0</v>
      </c>
      <c r="L82">
        <f t="shared" si="7"/>
        <v>0</v>
      </c>
      <c r="M82" t="str">
        <f t="shared" ca="1" si="8"/>
        <v>forward p/e</v>
      </c>
      <c r="N82" t="str">
        <f t="shared" ca="1" si="9"/>
        <v>, forward p/e</v>
      </c>
    </row>
    <row r="83" spans="1:14" x14ac:dyDescent="0.3">
      <c r="F83" t="str">
        <f t="shared" ca="1" si="13"/>
        <v>peg ratio (5 yr expected)</v>
      </c>
      <c r="G83" t="str">
        <f t="shared" ca="1" si="14"/>
        <v>, forward p/e, peg ratio</v>
      </c>
      <c r="I83" t="str">
        <f t="shared" ca="1" si="4"/>
        <v>N/A</v>
      </c>
      <c r="J83">
        <f t="shared" si="5"/>
        <v>0</v>
      </c>
      <c r="K83">
        <f t="shared" si="6"/>
        <v>0</v>
      </c>
      <c r="L83">
        <f t="shared" si="7"/>
        <v>0</v>
      </c>
      <c r="M83" t="str">
        <f t="shared" ca="1" si="8"/>
        <v>peg ratio (5 yr expected)</v>
      </c>
      <c r="N83" t="str">
        <f t="shared" ca="1" si="9"/>
        <v>, forward p/e, peg ratio</v>
      </c>
    </row>
    <row r="84" spans="1:14" x14ac:dyDescent="0.3">
      <c r="A84" s="1">
        <v>0</v>
      </c>
      <c r="B84" t="s">
        <v>146</v>
      </c>
      <c r="C84" t="s">
        <v>7621</v>
      </c>
      <c r="F84" t="str">
        <f t="shared" ca="1" si="13"/>
        <v/>
      </c>
      <c r="G84" t="str">
        <f t="shared" ca="1" si="14"/>
        <v>, forward p/e, peg ratio</v>
      </c>
      <c r="I84" t="str">
        <f t="shared" ca="1" si="4"/>
        <v>N/A</v>
      </c>
      <c r="J84">
        <f t="shared" si="5"/>
        <v>-0.23130000000000001</v>
      </c>
      <c r="K84">
        <f t="shared" si="6"/>
        <v>0</v>
      </c>
      <c r="L84">
        <f t="shared" si="7"/>
        <v>0</v>
      </c>
      <c r="M84" t="str">
        <f t="shared" ca="1" si="8"/>
        <v/>
      </c>
      <c r="N84" t="str">
        <f t="shared" ca="1" si="9"/>
        <v>, forward p/e, peg ratio</v>
      </c>
    </row>
    <row r="85" spans="1:14" x14ac:dyDescent="0.3">
      <c r="A85" s="1">
        <v>1</v>
      </c>
      <c r="B85" t="s">
        <v>148</v>
      </c>
      <c r="C85" t="s">
        <v>7622</v>
      </c>
      <c r="F85" t="str">
        <f t="shared" ca="1" si="13"/>
        <v/>
      </c>
      <c r="G85" t="str">
        <f t="shared" ca="1" si="14"/>
        <v>, forward p/e, peg ratio</v>
      </c>
      <c r="I85" t="str">
        <f t="shared" ca="1" si="4"/>
        <v>N/A</v>
      </c>
      <c r="J85">
        <f t="shared" si="5"/>
        <v>-0.38979999999999998</v>
      </c>
      <c r="K85">
        <f t="shared" si="6"/>
        <v>0</v>
      </c>
      <c r="L85">
        <f t="shared" si="7"/>
        <v>0</v>
      </c>
      <c r="M85" t="str">
        <f t="shared" ca="1" si="8"/>
        <v/>
      </c>
      <c r="N85" t="str">
        <f t="shared" ca="1" si="9"/>
        <v>, forward p/e, peg ratio</v>
      </c>
    </row>
    <row r="86" spans="1:14" x14ac:dyDescent="0.3">
      <c r="F86" t="str">
        <f t="shared" ca="1" si="13"/>
        <v/>
      </c>
      <c r="G86" t="str">
        <f t="shared" ca="1" si="14"/>
        <v>, forward p/e, peg ratio</v>
      </c>
      <c r="I86" t="str">
        <f t="shared" ca="1" si="4"/>
        <v>N/A</v>
      </c>
      <c r="J86">
        <f t="shared" si="5"/>
        <v>0</v>
      </c>
      <c r="K86">
        <f t="shared" si="6"/>
        <v>0</v>
      </c>
      <c r="L86">
        <f t="shared" si="7"/>
        <v>0</v>
      </c>
      <c r="M86" t="str">
        <f t="shared" ca="1" si="8"/>
        <v/>
      </c>
      <c r="N86" t="str">
        <f t="shared" ca="1" si="9"/>
        <v>, forward p/e, peg ratio</v>
      </c>
    </row>
    <row r="87" spans="1:14" x14ac:dyDescent="0.3">
      <c r="A87" s="1">
        <v>0</v>
      </c>
      <c r="B87" t="s">
        <v>150</v>
      </c>
      <c r="C87" t="s">
        <v>7623</v>
      </c>
      <c r="F87" t="str">
        <f t="shared" ca="1" si="13"/>
        <v/>
      </c>
      <c r="G87" t="str">
        <f t="shared" ca="1" si="14"/>
        <v>, forward p/e, peg ratio</v>
      </c>
      <c r="I87" t="str">
        <f t="shared" ca="1" si="4"/>
        <v>N/A</v>
      </c>
      <c r="J87">
        <f t="shared" si="5"/>
        <v>22300000</v>
      </c>
      <c r="K87">
        <f t="shared" si="6"/>
        <v>0</v>
      </c>
      <c r="L87">
        <f t="shared" si="7"/>
        <v>0</v>
      </c>
      <c r="M87" t="str">
        <f t="shared" ca="1" si="8"/>
        <v/>
      </c>
      <c r="N87" t="str">
        <f t="shared" ca="1" si="9"/>
        <v>, forward p/e, peg ratio</v>
      </c>
    </row>
    <row r="88" spans="1:14" x14ac:dyDescent="0.3">
      <c r="A88" s="1">
        <v>1</v>
      </c>
      <c r="B88" t="s">
        <v>152</v>
      </c>
      <c r="C88" t="s">
        <v>7562</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forward p/e, peg ratio</v>
      </c>
      <c r="I88" t="str">
        <f t="shared" ca="1" si="4"/>
        <v>N/A</v>
      </c>
      <c r="J88" t="str">
        <f t="shared" si="5"/>
        <v>2.33</v>
      </c>
      <c r="K88">
        <f t="shared" si="6"/>
        <v>0</v>
      </c>
      <c r="L88">
        <f t="shared" si="7"/>
        <v>0</v>
      </c>
      <c r="M88" t="str">
        <f t="shared" ca="1" si="8"/>
        <v>peg ratio</v>
      </c>
      <c r="N88" t="str">
        <f t="shared" ca="1" si="9"/>
        <v>forward p/e, peg ratio</v>
      </c>
    </row>
    <row r="89" spans="1:14" x14ac:dyDescent="0.3">
      <c r="A89" s="1">
        <v>2</v>
      </c>
      <c r="B89" t="s">
        <v>154</v>
      </c>
      <c r="C89" t="s">
        <v>3954</v>
      </c>
      <c r="D89" t="str">
        <f ca="1">IF(COUNTIF(E70:E76,"=below average")&gt;0,"There are some indications that "&amp;D1&amp;" may be undervalued. The company has a lower " &amp; G88 &amp; " than the comparable average", "Inconclusive")</f>
        <v>There are some indications that Digimarc may be undervalued. The company has a lower forward p/e, peg ratio than the comparable average</v>
      </c>
      <c r="I89" t="str">
        <f t="shared" ca="1" si="4"/>
        <v>N/A</v>
      </c>
      <c r="J89">
        <f t="shared" si="5"/>
        <v>9.1999999999999998E-2</v>
      </c>
      <c r="K89" t="str">
        <f t="shared" ca="1" si="6"/>
        <v>There are some indications that Digimarc may be undervalued. The company has a lower forward p/e, peg ratio than the comparable average</v>
      </c>
      <c r="L89">
        <f t="shared" si="7"/>
        <v>0</v>
      </c>
      <c r="M89">
        <f t="shared" si="8"/>
        <v>0</v>
      </c>
      <c r="N89">
        <f t="shared" si="9"/>
        <v>0</v>
      </c>
    </row>
    <row r="90" spans="1:14" x14ac:dyDescent="0.3">
      <c r="A90" s="1">
        <v>3</v>
      </c>
      <c r="B90" t="s">
        <v>156</v>
      </c>
      <c r="C90" t="s">
        <v>5947</v>
      </c>
      <c r="I90" t="str">
        <f t="shared" si="4"/>
        <v>N/A</v>
      </c>
      <c r="J90">
        <f t="shared" si="5"/>
        <v>13300000</v>
      </c>
      <c r="K90">
        <f t="shared" si="6"/>
        <v>0</v>
      </c>
      <c r="L90">
        <f t="shared" si="7"/>
        <v>0</v>
      </c>
      <c r="M90">
        <f t="shared" si="8"/>
        <v>0</v>
      </c>
      <c r="N90">
        <f t="shared" si="9"/>
        <v>0</v>
      </c>
    </row>
    <row r="91" spans="1:14" x14ac:dyDescent="0.3">
      <c r="A91" s="1">
        <v>4</v>
      </c>
      <c r="B91" t="s">
        <v>158</v>
      </c>
      <c r="C91" t="s">
        <v>7624</v>
      </c>
      <c r="I91" t="str">
        <f t="shared" si="4"/>
        <v>N/A</v>
      </c>
      <c r="J91">
        <f t="shared" si="5"/>
        <v>-20940000</v>
      </c>
      <c r="K91">
        <f t="shared" si="6"/>
        <v>0</v>
      </c>
      <c r="L91">
        <f t="shared" si="7"/>
        <v>0</v>
      </c>
      <c r="M91">
        <f t="shared" si="8"/>
        <v>0</v>
      </c>
      <c r="N91">
        <f t="shared" si="9"/>
        <v>0</v>
      </c>
    </row>
    <row r="92" spans="1:14" x14ac:dyDescent="0.3">
      <c r="A92" s="1">
        <v>5</v>
      </c>
      <c r="B92" t="s">
        <v>160</v>
      </c>
      <c r="C92" t="s">
        <v>7625</v>
      </c>
      <c r="I92" t="str">
        <f t="shared" si="4"/>
        <v>N/A</v>
      </c>
      <c r="J92">
        <f t="shared" si="5"/>
        <v>-22450000</v>
      </c>
      <c r="K92">
        <f t="shared" si="6"/>
        <v>0</v>
      </c>
      <c r="L92">
        <f t="shared" si="7"/>
        <v>0</v>
      </c>
      <c r="M92">
        <f t="shared" si="8"/>
        <v>0</v>
      </c>
      <c r="N92">
        <f t="shared" si="9"/>
        <v>0</v>
      </c>
    </row>
    <row r="93" spans="1:14" x14ac:dyDescent="0.3">
      <c r="A93" s="1">
        <v>6</v>
      </c>
      <c r="B93" t="s">
        <v>162</v>
      </c>
      <c r="C93" t="s">
        <v>7587</v>
      </c>
      <c r="I93" t="str">
        <f t="shared" si="4"/>
        <v>N/A</v>
      </c>
      <c r="J93" t="str">
        <f t="shared" si="5"/>
        <v>-2.34</v>
      </c>
      <c r="K93">
        <f t="shared" si="6"/>
        <v>0</v>
      </c>
      <c r="L93">
        <f t="shared" si="7"/>
        <v>0</v>
      </c>
      <c r="M93">
        <f t="shared" si="8"/>
        <v>0</v>
      </c>
      <c r="N93">
        <f t="shared" si="9"/>
        <v>0</v>
      </c>
    </row>
    <row r="94" spans="1:14" x14ac:dyDescent="0.3">
      <c r="A94" s="1">
        <v>7</v>
      </c>
      <c r="B94" t="s">
        <v>163</v>
      </c>
      <c r="I94" t="str">
        <f t="shared" si="4"/>
        <v>N/A</v>
      </c>
      <c r="J94">
        <f t="shared" si="5"/>
        <v>0</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7626</v>
      </c>
      <c r="I96" t="str">
        <f t="shared" si="4"/>
        <v>N/A</v>
      </c>
      <c r="J96">
        <f t="shared" si="5"/>
        <v>56190000</v>
      </c>
      <c r="K96">
        <f t="shared" si="6"/>
        <v>0</v>
      </c>
      <c r="L96">
        <f t="shared" si="7"/>
        <v>0</v>
      </c>
      <c r="M96">
        <f t="shared" si="8"/>
        <v>0</v>
      </c>
      <c r="N96">
        <f t="shared" si="9"/>
        <v>0</v>
      </c>
    </row>
    <row r="97" spans="1:14" x14ac:dyDescent="0.3">
      <c r="A97" s="1">
        <v>1</v>
      </c>
      <c r="B97" t="s">
        <v>167</v>
      </c>
      <c r="C97" t="s">
        <v>7627</v>
      </c>
      <c r="I97" t="str">
        <f t="shared" si="4"/>
        <v>N/A</v>
      </c>
      <c r="J97" t="str">
        <f t="shared" si="5"/>
        <v>5.52</v>
      </c>
      <c r="K97">
        <f t="shared" si="6"/>
        <v>0</v>
      </c>
      <c r="L97">
        <f t="shared" si="7"/>
        <v>0</v>
      </c>
      <c r="M97">
        <f t="shared" si="8"/>
        <v>0</v>
      </c>
      <c r="N97">
        <f t="shared" si="9"/>
        <v>0</v>
      </c>
    </row>
    <row r="98" spans="1:14" x14ac:dyDescent="0.3">
      <c r="A98" s="1">
        <v>2</v>
      </c>
      <c r="B98" t="s">
        <v>169</v>
      </c>
      <c r="I98" t="str">
        <f t="shared" si="4"/>
        <v>N/A</v>
      </c>
      <c r="J98">
        <f t="shared" si="5"/>
        <v>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C100" t="s">
        <v>7628</v>
      </c>
      <c r="I100" t="str">
        <f t="shared" si="4"/>
        <v>N/A</v>
      </c>
      <c r="J100" t="str">
        <f t="shared" si="5"/>
        <v>16.02</v>
      </c>
      <c r="K100">
        <f t="shared" si="6"/>
        <v>0</v>
      </c>
      <c r="L100">
        <f t="shared" si="7"/>
        <v>0</v>
      </c>
      <c r="M100">
        <f t="shared" si="8"/>
        <v>0</v>
      </c>
      <c r="N100">
        <f t="shared" si="9"/>
        <v>0</v>
      </c>
    </row>
    <row r="101" spans="1:14" x14ac:dyDescent="0.3">
      <c r="A101" s="1">
        <v>5</v>
      </c>
      <c r="B101" t="s">
        <v>175</v>
      </c>
      <c r="C101" t="s">
        <v>7629</v>
      </c>
      <c r="I101" t="str">
        <f t="shared" si="4"/>
        <v>N/A</v>
      </c>
      <c r="J101" t="str">
        <f t="shared" si="5"/>
        <v>6.70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7630</v>
      </c>
      <c r="I103" t="str">
        <f t="shared" si="4"/>
        <v>N/A</v>
      </c>
      <c r="J103">
        <f t="shared" si="5"/>
        <v>-14790000</v>
      </c>
      <c r="K103">
        <f t="shared" si="6"/>
        <v>0</v>
      </c>
      <c r="L103">
        <f t="shared" si="7"/>
        <v>0</v>
      </c>
      <c r="M103">
        <f t="shared" si="8"/>
        <v>0</v>
      </c>
      <c r="N103">
        <f t="shared" si="9"/>
        <v>0</v>
      </c>
    </row>
    <row r="104" spans="1:14" x14ac:dyDescent="0.3">
      <c r="A104" s="1">
        <v>1</v>
      </c>
      <c r="B104" t="s">
        <v>179</v>
      </c>
      <c r="C104" t="s">
        <v>7631</v>
      </c>
      <c r="I104" t="str">
        <f t="shared" si="4"/>
        <v>N/A</v>
      </c>
      <c r="J104">
        <f t="shared" si="5"/>
        <v>-10580000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7585</v>
      </c>
      <c r="I106" t="str">
        <f t="shared" si="4"/>
        <v>N/A</v>
      </c>
      <c r="J106" t="str">
        <f t="shared" si="5"/>
        <v>-0.31</v>
      </c>
      <c r="K106">
        <f t="shared" si="6"/>
        <v>0</v>
      </c>
      <c r="L106">
        <f t="shared" si="7"/>
        <v>0</v>
      </c>
      <c r="M106">
        <f t="shared" si="8"/>
        <v>0</v>
      </c>
      <c r="N106">
        <f t="shared" si="9"/>
        <v>0</v>
      </c>
    </row>
    <row r="107" spans="1:14" x14ac:dyDescent="0.3">
      <c r="A107" s="1">
        <v>1</v>
      </c>
      <c r="B107" t="s">
        <v>181</v>
      </c>
      <c r="C107" t="s">
        <v>7632</v>
      </c>
      <c r="I107" t="str">
        <f t="shared" si="4"/>
        <v>N/A</v>
      </c>
      <c r="J107">
        <f t="shared" si="5"/>
        <v>-8.3000000000000004E-2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7633</v>
      </c>
      <c r="I109" t="str">
        <f t="shared" si="4"/>
        <v>N/A</v>
      </c>
      <c r="J109" t="str">
        <f t="shared" si="5"/>
        <v>41.750</v>
      </c>
      <c r="K109">
        <f t="shared" si="6"/>
        <v>0</v>
      </c>
      <c r="L109">
        <f t="shared" si="7"/>
        <v>0</v>
      </c>
      <c r="M109">
        <f t="shared" si="8"/>
        <v>0</v>
      </c>
      <c r="N109">
        <f t="shared" si="9"/>
        <v>0</v>
      </c>
    </row>
    <row r="110" spans="1:14" x14ac:dyDescent="0.3">
      <c r="A110" s="1">
        <v>4</v>
      </c>
      <c r="B110" t="s">
        <v>187</v>
      </c>
      <c r="C110" t="s">
        <v>7634</v>
      </c>
      <c r="I110" t="str">
        <f t="shared" si="4"/>
        <v>N/A</v>
      </c>
      <c r="J110" t="str">
        <f t="shared" si="5"/>
        <v>24.200</v>
      </c>
      <c r="K110">
        <f t="shared" si="6"/>
        <v>0</v>
      </c>
      <c r="L110">
        <f t="shared" si="7"/>
        <v>0</v>
      </c>
      <c r="M110">
        <f t="shared" si="8"/>
        <v>0</v>
      </c>
      <c r="N110">
        <f t="shared" si="9"/>
        <v>0</v>
      </c>
    </row>
    <row r="111" spans="1:14" x14ac:dyDescent="0.3">
      <c r="A111" s="1">
        <v>5</v>
      </c>
      <c r="B111" t="s">
        <v>189</v>
      </c>
      <c r="C111" t="s">
        <v>7635</v>
      </c>
      <c r="I111" t="str">
        <f t="shared" si="4"/>
        <v>N/A</v>
      </c>
      <c r="J111" t="str">
        <f t="shared" si="5"/>
        <v>35.607</v>
      </c>
      <c r="K111">
        <f t="shared" si="6"/>
        <v>0</v>
      </c>
      <c r="L111">
        <f t="shared" si="7"/>
        <v>0</v>
      </c>
      <c r="M111">
        <f t="shared" si="8"/>
        <v>0</v>
      </c>
      <c r="N111">
        <f t="shared" si="9"/>
        <v>0</v>
      </c>
    </row>
    <row r="112" spans="1:14" x14ac:dyDescent="0.3">
      <c r="A112" s="1">
        <v>6</v>
      </c>
      <c r="B112" t="s">
        <v>191</v>
      </c>
      <c r="C112" t="s">
        <v>7636</v>
      </c>
      <c r="I112" t="str">
        <f t="shared" si="4"/>
        <v>N/A</v>
      </c>
      <c r="J112" t="str">
        <f t="shared" si="5"/>
        <v>29.647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7637</v>
      </c>
      <c r="I114" t="str">
        <f t="shared" si="4"/>
        <v>N/A</v>
      </c>
      <c r="J114" t="str">
        <f t="shared" si="5"/>
        <v>99.22k</v>
      </c>
      <c r="K114">
        <f t="shared" si="6"/>
        <v>0</v>
      </c>
      <c r="L114">
        <f t="shared" si="7"/>
        <v>0</v>
      </c>
      <c r="M114">
        <f t="shared" si="8"/>
        <v>0</v>
      </c>
      <c r="N114">
        <f t="shared" si="9"/>
        <v>0</v>
      </c>
    </row>
    <row r="115" spans="1:14" x14ac:dyDescent="0.3">
      <c r="A115" s="1">
        <v>1</v>
      </c>
      <c r="B115" t="s">
        <v>195</v>
      </c>
      <c r="C115" t="s">
        <v>7638</v>
      </c>
      <c r="I115" t="str">
        <f t="shared" si="4"/>
        <v>N/A</v>
      </c>
      <c r="J115" t="str">
        <f t="shared" si="5"/>
        <v>166.3k</v>
      </c>
      <c r="K115">
        <f t="shared" si="6"/>
        <v>0</v>
      </c>
      <c r="L115">
        <f t="shared" si="7"/>
        <v>0</v>
      </c>
      <c r="M115">
        <f t="shared" si="8"/>
        <v>0</v>
      </c>
      <c r="N115">
        <f t="shared" si="9"/>
        <v>0</v>
      </c>
    </row>
    <row r="116" spans="1:14" x14ac:dyDescent="0.3">
      <c r="A116" s="1">
        <v>2</v>
      </c>
      <c r="B116" t="s">
        <v>197</v>
      </c>
      <c r="C116" t="s">
        <v>1997</v>
      </c>
      <c r="I116" t="str">
        <f t="shared" si="4"/>
        <v>N/A</v>
      </c>
      <c r="J116">
        <f t="shared" si="5"/>
        <v>10680000</v>
      </c>
      <c r="K116">
        <f t="shared" si="6"/>
        <v>0</v>
      </c>
      <c r="L116">
        <f t="shared" si="7"/>
        <v>0</v>
      </c>
      <c r="M116">
        <f t="shared" si="8"/>
        <v>0</v>
      </c>
      <c r="N116">
        <f t="shared" si="9"/>
        <v>0</v>
      </c>
    </row>
    <row r="117" spans="1:14" x14ac:dyDescent="0.3">
      <c r="A117" s="1">
        <v>3</v>
      </c>
      <c r="B117" t="s">
        <v>199</v>
      </c>
      <c r="C117" t="s">
        <v>2828</v>
      </c>
      <c r="I117" t="str">
        <f t="shared" si="4"/>
        <v>N/A</v>
      </c>
      <c r="J117">
        <f t="shared" si="5"/>
        <v>8830000</v>
      </c>
      <c r="K117">
        <f t="shared" si="6"/>
        <v>0</v>
      </c>
      <c r="L117">
        <f t="shared" si="7"/>
        <v>0</v>
      </c>
      <c r="M117">
        <f t="shared" si="8"/>
        <v>0</v>
      </c>
      <c r="N117">
        <f t="shared" si="9"/>
        <v>0</v>
      </c>
    </row>
    <row r="118" spans="1:14" x14ac:dyDescent="0.3">
      <c r="A118" s="1">
        <v>4</v>
      </c>
      <c r="B118" t="s">
        <v>201</v>
      </c>
      <c r="C118" t="s">
        <v>7478</v>
      </c>
      <c r="I118" t="str">
        <f t="shared" si="4"/>
        <v>N/A</v>
      </c>
      <c r="J118">
        <f t="shared" si="5"/>
        <v>9.4500000000000001E-2</v>
      </c>
      <c r="K118">
        <f t="shared" si="6"/>
        <v>0</v>
      </c>
      <c r="L118">
        <f t="shared" si="7"/>
        <v>0</v>
      </c>
      <c r="M118">
        <f t="shared" si="8"/>
        <v>0</v>
      </c>
      <c r="N118">
        <f t="shared" si="9"/>
        <v>0</v>
      </c>
    </row>
    <row r="119" spans="1:14" x14ac:dyDescent="0.3">
      <c r="A119" s="1">
        <v>5</v>
      </c>
      <c r="B119" t="s">
        <v>203</v>
      </c>
      <c r="C119" t="s">
        <v>7639</v>
      </c>
      <c r="I119" t="str">
        <f t="shared" si="4"/>
        <v>N/A</v>
      </c>
      <c r="J119">
        <f t="shared" si="5"/>
        <v>0.43200000000000005</v>
      </c>
      <c r="K119">
        <f t="shared" si="6"/>
        <v>0</v>
      </c>
      <c r="L119">
        <f t="shared" si="7"/>
        <v>0</v>
      </c>
      <c r="M119">
        <f t="shared" si="8"/>
        <v>0</v>
      </c>
      <c r="N119">
        <f t="shared" si="9"/>
        <v>0</v>
      </c>
    </row>
    <row r="120" spans="1:14" x14ac:dyDescent="0.3">
      <c r="A120" s="1">
        <v>6</v>
      </c>
      <c r="B120" t="s">
        <v>205</v>
      </c>
      <c r="C120" t="s">
        <v>3164</v>
      </c>
      <c r="I120" t="str">
        <f t="shared" si="4"/>
        <v>N/A</v>
      </c>
      <c r="J120">
        <f t="shared" si="5"/>
        <v>1610000</v>
      </c>
      <c r="K120">
        <f t="shared" si="6"/>
        <v>0</v>
      </c>
      <c r="L120">
        <f t="shared" si="7"/>
        <v>0</v>
      </c>
      <c r="M120">
        <f t="shared" si="8"/>
        <v>0</v>
      </c>
      <c r="N120">
        <f t="shared" si="9"/>
        <v>0</v>
      </c>
    </row>
    <row r="121" spans="1:14" x14ac:dyDescent="0.3">
      <c r="A121" s="1">
        <v>7</v>
      </c>
      <c r="B121" t="s">
        <v>207</v>
      </c>
      <c r="C121" t="s">
        <v>7640</v>
      </c>
      <c r="I121" t="str">
        <f t="shared" si="4"/>
        <v>N/A</v>
      </c>
      <c r="J121" t="str">
        <f t="shared" si="5"/>
        <v>26.45</v>
      </c>
      <c r="K121">
        <f t="shared" si="6"/>
        <v>0</v>
      </c>
      <c r="L121">
        <f t="shared" si="7"/>
        <v>0</v>
      </c>
      <c r="M121">
        <f t="shared" si="8"/>
        <v>0</v>
      </c>
      <c r="N121">
        <f t="shared" si="9"/>
        <v>0</v>
      </c>
    </row>
    <row r="122" spans="1:14" x14ac:dyDescent="0.3">
      <c r="A122" s="1">
        <v>8</v>
      </c>
      <c r="B122" t="s">
        <v>209</v>
      </c>
      <c r="C122" t="s">
        <v>7641</v>
      </c>
      <c r="I122" t="str">
        <f t="shared" si="4"/>
        <v>N/A</v>
      </c>
      <c r="J122">
        <f t="shared" si="5"/>
        <v>0.15710000000000002</v>
      </c>
      <c r="K122">
        <f t="shared" si="6"/>
        <v>0</v>
      </c>
      <c r="L122">
        <f t="shared" si="7"/>
        <v>0</v>
      </c>
      <c r="M122">
        <f t="shared" si="8"/>
        <v>0</v>
      </c>
      <c r="N122">
        <f t="shared" si="9"/>
        <v>0</v>
      </c>
    </row>
    <row r="123" spans="1:14" x14ac:dyDescent="0.3">
      <c r="A123" s="1">
        <v>9</v>
      </c>
      <c r="B123" t="s">
        <v>211</v>
      </c>
      <c r="C123" t="s">
        <v>5335</v>
      </c>
      <c r="I123" t="str">
        <f t="shared" si="4"/>
        <v>N/A</v>
      </c>
      <c r="J123">
        <f t="shared" si="5"/>
        <v>1590000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C126" t="s">
        <v>855</v>
      </c>
      <c r="I126" t="str">
        <f t="shared" si="15"/>
        <v>N/A</v>
      </c>
      <c r="J126">
        <f t="shared" si="16"/>
        <v>0</v>
      </c>
      <c r="K126">
        <f t="shared" si="17"/>
        <v>0</v>
      </c>
      <c r="L126">
        <f t="shared" si="18"/>
        <v>0</v>
      </c>
      <c r="M126">
        <f t="shared" si="19"/>
        <v>0</v>
      </c>
      <c r="N126">
        <f t="shared" si="20"/>
        <v>0</v>
      </c>
    </row>
    <row r="127" spans="1:14" x14ac:dyDescent="0.3">
      <c r="A127" s="1">
        <v>2</v>
      </c>
      <c r="B127" t="s">
        <v>217</v>
      </c>
      <c r="C127" t="s">
        <v>7642</v>
      </c>
      <c r="I127" t="str">
        <f t="shared" si="15"/>
        <v>N/A</v>
      </c>
      <c r="J127" t="str">
        <f t="shared" si="16"/>
        <v>0.00</v>
      </c>
      <c r="K127">
        <f t="shared" si="17"/>
        <v>0</v>
      </c>
      <c r="L127">
        <f t="shared" si="18"/>
        <v>0</v>
      </c>
      <c r="M127">
        <f t="shared" si="19"/>
        <v>0</v>
      </c>
      <c r="N127">
        <f t="shared" si="20"/>
        <v>0</v>
      </c>
    </row>
    <row r="128" spans="1:14" x14ac:dyDescent="0.3">
      <c r="A128" s="1">
        <v>3</v>
      </c>
      <c r="B128" t="s">
        <v>219</v>
      </c>
      <c r="C128" t="s">
        <v>855</v>
      </c>
      <c r="I128" t="str">
        <f t="shared" si="15"/>
        <v>N/A</v>
      </c>
      <c r="J128">
        <f t="shared" si="16"/>
        <v>0</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C130" t="s">
        <v>855</v>
      </c>
      <c r="I130" t="str">
        <f t="shared" si="15"/>
        <v>N/A</v>
      </c>
      <c r="J130">
        <f t="shared" si="16"/>
        <v>0</v>
      </c>
      <c r="K130">
        <f t="shared" si="17"/>
        <v>0</v>
      </c>
      <c r="L130">
        <f t="shared" si="18"/>
        <v>0</v>
      </c>
      <c r="M130">
        <f t="shared" si="19"/>
        <v>0</v>
      </c>
      <c r="N130">
        <f t="shared" si="20"/>
        <v>0</v>
      </c>
    </row>
    <row r="131" spans="1:14" x14ac:dyDescent="0.3">
      <c r="A131" s="1">
        <v>6</v>
      </c>
      <c r="B131" t="s">
        <v>225</v>
      </c>
      <c r="C131" t="s">
        <v>7643</v>
      </c>
      <c r="I131" t="str">
        <f t="shared" si="15"/>
        <v>N/A</v>
      </c>
      <c r="J131" t="str">
        <f t="shared" si="16"/>
        <v>May 12, 2014</v>
      </c>
      <c r="K131">
        <f t="shared" si="17"/>
        <v>0</v>
      </c>
      <c r="L131">
        <f t="shared" si="18"/>
        <v>0</v>
      </c>
      <c r="M131">
        <f t="shared" si="19"/>
        <v>0</v>
      </c>
      <c r="N131">
        <f t="shared" si="20"/>
        <v>0</v>
      </c>
    </row>
    <row r="132" spans="1:14" x14ac:dyDescent="0.3">
      <c r="A132" s="1">
        <v>7</v>
      </c>
      <c r="B132" t="s">
        <v>227</v>
      </c>
      <c r="C132" t="s">
        <v>7644</v>
      </c>
      <c r="I132" t="str">
        <f t="shared" si="15"/>
        <v>N/A</v>
      </c>
      <c r="J132" t="str">
        <f t="shared" si="16"/>
        <v>May 1, 2014</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7645</v>
      </c>
      <c r="C138" t="s">
        <v>7646</v>
      </c>
      <c r="D138" t="s">
        <v>7647</v>
      </c>
      <c r="E138" t="s">
        <v>3166</v>
      </c>
      <c r="F138">
        <v>64</v>
      </c>
      <c r="I138" t="str">
        <f t="shared" si="15"/>
        <v>neg_trend</v>
      </c>
      <c r="J138" t="str">
        <f t="shared" si="16"/>
        <v>Chairman &amp; CEO</v>
      </c>
      <c r="K138" t="str">
        <f t="shared" si="17"/>
        <v>636.58k</v>
      </c>
      <c r="L138">
        <f t="shared" si="18"/>
        <v>1360000</v>
      </c>
      <c r="M138">
        <f t="shared" si="19"/>
        <v>64</v>
      </c>
      <c r="N138">
        <f t="shared" si="20"/>
        <v>0</v>
      </c>
    </row>
    <row r="139" spans="1:14" x14ac:dyDescent="0.3">
      <c r="A139" s="1">
        <v>1</v>
      </c>
      <c r="B139" t="s">
        <v>7648</v>
      </c>
      <c r="C139" t="s">
        <v>7649</v>
      </c>
      <c r="D139" t="s">
        <v>7650</v>
      </c>
      <c r="F139">
        <v>39</v>
      </c>
      <c r="I139" t="str">
        <f t="shared" si="15"/>
        <v>N/A</v>
      </c>
      <c r="J139" t="str">
        <f t="shared" si="16"/>
        <v>CFO &amp; Treasurer</v>
      </c>
      <c r="K139" t="str">
        <f t="shared" si="17"/>
        <v>312k</v>
      </c>
      <c r="L139">
        <f t="shared" si="18"/>
        <v>0</v>
      </c>
      <c r="M139">
        <f t="shared" si="19"/>
        <v>39</v>
      </c>
      <c r="N139">
        <f t="shared" si="20"/>
        <v>0</v>
      </c>
    </row>
    <row r="140" spans="1:14" x14ac:dyDescent="0.3">
      <c r="A140" s="1">
        <v>2</v>
      </c>
      <c r="B140" t="s">
        <v>7651</v>
      </c>
      <c r="C140" t="s">
        <v>7652</v>
      </c>
      <c r="D140" t="s">
        <v>7653</v>
      </c>
      <c r="F140">
        <v>48</v>
      </c>
      <c r="I140" t="str">
        <f t="shared" si="15"/>
        <v>N/A</v>
      </c>
      <c r="J140" t="str">
        <f t="shared" si="16"/>
        <v>Exec. VP &amp; CTO</v>
      </c>
      <c r="K140" t="str">
        <f t="shared" si="17"/>
        <v>250k</v>
      </c>
      <c r="L140">
        <f t="shared" si="18"/>
        <v>0</v>
      </c>
      <c r="M140">
        <f t="shared" si="19"/>
        <v>48</v>
      </c>
      <c r="N140">
        <f t="shared" si="20"/>
        <v>0</v>
      </c>
    </row>
    <row r="141" spans="1:14" x14ac:dyDescent="0.3">
      <c r="A141" s="1">
        <v>3</v>
      </c>
      <c r="B141" t="s">
        <v>7654</v>
      </c>
      <c r="C141" t="s">
        <v>7655</v>
      </c>
      <c r="D141" t="s">
        <v>7656</v>
      </c>
      <c r="E141" t="s">
        <v>7657</v>
      </c>
      <c r="F141">
        <v>64</v>
      </c>
      <c r="I141" t="str">
        <f t="shared" si="15"/>
        <v>neg_trend</v>
      </c>
      <c r="J141" t="str">
        <f t="shared" si="16"/>
        <v>Chief Legal Officer &amp; Sec.</v>
      </c>
      <c r="K141" t="str">
        <f t="shared" si="17"/>
        <v>328.25k</v>
      </c>
      <c r="L141" t="str">
        <f t="shared" si="18"/>
        <v>104.55k</v>
      </c>
      <c r="M141">
        <f t="shared" si="19"/>
        <v>64</v>
      </c>
      <c r="N141">
        <f t="shared" si="20"/>
        <v>0</v>
      </c>
    </row>
    <row r="142" spans="1:14" x14ac:dyDescent="0.3">
      <c r="A142" s="1">
        <v>4</v>
      </c>
      <c r="B142" t="s">
        <v>7658</v>
      </c>
      <c r="C142" t="s">
        <v>7659</v>
      </c>
      <c r="D142" t="s">
        <v>7656</v>
      </c>
      <c r="F142">
        <v>50</v>
      </c>
      <c r="I142" t="str">
        <f t="shared" si="15"/>
        <v>N/A</v>
      </c>
      <c r="J142" t="str">
        <f t="shared" si="16"/>
        <v>Exec. VP of Intellectual Property - IP Legal</v>
      </c>
      <c r="K142" t="str">
        <f t="shared" si="17"/>
        <v>328.25k</v>
      </c>
      <c r="L142">
        <f t="shared" si="18"/>
        <v>0</v>
      </c>
      <c r="M142">
        <f t="shared" si="19"/>
        <v>50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2646</v>
      </c>
      <c r="D145" t="s">
        <v>7660</v>
      </c>
      <c r="E145" t="s">
        <v>7661</v>
      </c>
      <c r="F145" t="s">
        <v>7662</v>
      </c>
      <c r="G145" t="s">
        <v>6049</v>
      </c>
      <c r="I145" t="str">
        <f t="shared" si="15"/>
        <v>neg_trend</v>
      </c>
      <c r="J145">
        <f t="shared" si="16"/>
        <v>44380000</v>
      </c>
      <c r="K145">
        <f t="shared" si="17"/>
        <v>34960000</v>
      </c>
      <c r="L145">
        <f t="shared" si="18"/>
        <v>25660000</v>
      </c>
      <c r="M145">
        <f t="shared" si="19"/>
        <v>22190000</v>
      </c>
      <c r="N145">
        <f t="shared" si="20"/>
        <v>21790000</v>
      </c>
    </row>
    <row r="146" spans="1:14" x14ac:dyDescent="0.3">
      <c r="A146" s="1">
        <v>1</v>
      </c>
      <c r="B146" t="s">
        <v>274</v>
      </c>
      <c r="C146" t="s">
        <v>264</v>
      </c>
      <c r="D146" t="s">
        <v>7663</v>
      </c>
      <c r="E146" t="s">
        <v>7664</v>
      </c>
      <c r="F146" t="s">
        <v>7665</v>
      </c>
      <c r="G146" t="s">
        <v>7666</v>
      </c>
      <c r="I146" t="str">
        <f t="shared" si="15"/>
        <v>N/A</v>
      </c>
      <c r="J146" t="str">
        <f t="shared" si="16"/>
        <v>N/A</v>
      </c>
      <c r="K146">
        <f t="shared" si="17"/>
        <v>-0.21210000000000001</v>
      </c>
      <c r="L146">
        <f t="shared" si="18"/>
        <v>-0.26619999999999999</v>
      </c>
      <c r="M146">
        <f t="shared" si="19"/>
        <v>-0.13519999999999999</v>
      </c>
      <c r="N146">
        <f t="shared" si="20"/>
        <v>-1.78E-2</v>
      </c>
    </row>
    <row r="147" spans="1:14" x14ac:dyDescent="0.3">
      <c r="A147" s="1">
        <v>2</v>
      </c>
      <c r="B147" t="s">
        <v>4155</v>
      </c>
      <c r="C147" t="s">
        <v>7667</v>
      </c>
      <c r="D147" t="s">
        <v>7668</v>
      </c>
      <c r="E147" t="s">
        <v>1508</v>
      </c>
      <c r="F147" t="s">
        <v>7669</v>
      </c>
      <c r="G147" t="s">
        <v>7670</v>
      </c>
      <c r="I147" t="str">
        <f t="shared" si="15"/>
        <v>N/A</v>
      </c>
      <c r="J147">
        <f t="shared" si="16"/>
        <v>6560000</v>
      </c>
      <c r="K147">
        <f t="shared" si="17"/>
        <v>8210000.0000000009</v>
      </c>
      <c r="L147">
        <f t="shared" si="18"/>
        <v>8430000</v>
      </c>
      <c r="M147">
        <f t="shared" si="19"/>
        <v>8950000</v>
      </c>
      <c r="N147">
        <f t="shared" si="20"/>
        <v>8500000</v>
      </c>
    </row>
    <row r="148" spans="1:14" x14ac:dyDescent="0.3">
      <c r="A148" s="1">
        <v>3</v>
      </c>
      <c r="B148" t="s">
        <v>4161</v>
      </c>
      <c r="C148" t="s">
        <v>7671</v>
      </c>
      <c r="D148" t="s">
        <v>4935</v>
      </c>
      <c r="E148" t="s">
        <v>4488</v>
      </c>
      <c r="F148" t="s">
        <v>4936</v>
      </c>
      <c r="G148" t="s">
        <v>7592</v>
      </c>
      <c r="I148" t="str">
        <f t="shared" si="15"/>
        <v>N/A</v>
      </c>
      <c r="J148">
        <f t="shared" si="16"/>
        <v>5960000</v>
      </c>
      <c r="K148">
        <f t="shared" si="17"/>
        <v>6270000</v>
      </c>
      <c r="L148">
        <f t="shared" si="18"/>
        <v>6410000</v>
      </c>
      <c r="M148">
        <f t="shared" si="19"/>
        <v>6510000</v>
      </c>
      <c r="N148">
        <f t="shared" si="20"/>
        <v>6040000</v>
      </c>
    </row>
    <row r="149" spans="1:14" x14ac:dyDescent="0.3">
      <c r="A149" s="1">
        <v>4</v>
      </c>
      <c r="B149" t="s">
        <v>291</v>
      </c>
      <c r="C149" t="s">
        <v>7672</v>
      </c>
      <c r="D149" t="s">
        <v>2250</v>
      </c>
      <c r="E149" t="s">
        <v>945</v>
      </c>
      <c r="F149" t="s">
        <v>2227</v>
      </c>
      <c r="G149" t="s">
        <v>7195</v>
      </c>
      <c r="I149" t="str">
        <f t="shared" si="15"/>
        <v>N/A</v>
      </c>
      <c r="J149" t="str">
        <f t="shared" si="16"/>
        <v>600000</v>
      </c>
      <c r="K149">
        <f t="shared" si="17"/>
        <v>1940000</v>
      </c>
      <c r="L149">
        <f t="shared" si="18"/>
        <v>2020000</v>
      </c>
      <c r="M149">
        <f t="shared" si="19"/>
        <v>2430000</v>
      </c>
      <c r="N149">
        <f t="shared" si="20"/>
        <v>2460000</v>
      </c>
    </row>
    <row r="150" spans="1:14" x14ac:dyDescent="0.3">
      <c r="A150" s="1">
        <v>5</v>
      </c>
      <c r="B150" t="s">
        <v>4171</v>
      </c>
      <c r="C150" t="s">
        <v>7673</v>
      </c>
      <c r="D150" t="s">
        <v>7674</v>
      </c>
      <c r="E150" t="s">
        <v>7675</v>
      </c>
      <c r="F150" t="s">
        <v>362</v>
      </c>
      <c r="G150" t="s">
        <v>1988</v>
      </c>
      <c r="I150" t="str">
        <f t="shared" si="15"/>
        <v>N/A</v>
      </c>
      <c r="J150" t="str">
        <f t="shared" si="16"/>
        <v>521000</v>
      </c>
      <c r="K150" t="str">
        <f t="shared" si="17"/>
        <v>742000</v>
      </c>
      <c r="L150" t="str">
        <f t="shared" si="18"/>
        <v>974000</v>
      </c>
      <c r="M150">
        <f t="shared" si="19"/>
        <v>1240000</v>
      </c>
      <c r="N150">
        <f t="shared" si="20"/>
        <v>1340000</v>
      </c>
    </row>
    <row r="151" spans="1:14" x14ac:dyDescent="0.3">
      <c r="A151" s="1">
        <v>6</v>
      </c>
      <c r="B151" t="s">
        <v>4177</v>
      </c>
      <c r="C151" t="s">
        <v>3205</v>
      </c>
      <c r="D151" t="s">
        <v>241</v>
      </c>
      <c r="E151" t="s">
        <v>1122</v>
      </c>
      <c r="F151" t="s">
        <v>241</v>
      </c>
      <c r="G151" t="s">
        <v>1573</v>
      </c>
      <c r="I151" t="str">
        <f t="shared" si="15"/>
        <v>N/A</v>
      </c>
      <c r="J151" t="str">
        <f t="shared" si="16"/>
        <v>79000</v>
      </c>
      <c r="K151">
        <f t="shared" si="17"/>
        <v>1200000</v>
      </c>
      <c r="L151">
        <f t="shared" si="18"/>
        <v>1050000</v>
      </c>
      <c r="M151">
        <f t="shared" si="19"/>
        <v>1200000</v>
      </c>
      <c r="N151">
        <f t="shared" si="20"/>
        <v>1120000</v>
      </c>
    </row>
    <row r="152" spans="1:14" x14ac:dyDescent="0.3">
      <c r="A152" s="1">
        <v>7</v>
      </c>
      <c r="B152" t="s">
        <v>4183</v>
      </c>
      <c r="C152" t="s">
        <v>264</v>
      </c>
      <c r="D152" t="s">
        <v>7676</v>
      </c>
      <c r="E152" t="s">
        <v>3658</v>
      </c>
      <c r="F152" t="s">
        <v>5641</v>
      </c>
      <c r="G152" t="s">
        <v>7677</v>
      </c>
      <c r="I152" t="str">
        <f t="shared" si="15"/>
        <v>N/A</v>
      </c>
      <c r="J152" t="str">
        <f t="shared" si="16"/>
        <v>N/A</v>
      </c>
      <c r="K152">
        <f t="shared" si="17"/>
        <v>0.25059999999999999</v>
      </c>
      <c r="L152">
        <f t="shared" si="18"/>
        <v>2.75E-2</v>
      </c>
      <c r="M152">
        <f t="shared" si="19"/>
        <v>6.1200000000000004E-2</v>
      </c>
      <c r="N152">
        <f t="shared" si="20"/>
        <v>-5.0300000000000004E-2</v>
      </c>
    </row>
    <row r="153" spans="1:14" x14ac:dyDescent="0.3">
      <c r="A153" s="1">
        <v>8</v>
      </c>
      <c r="B153" t="s">
        <v>4187</v>
      </c>
      <c r="C153" t="s">
        <v>7678</v>
      </c>
      <c r="D153" t="s">
        <v>7679</v>
      </c>
      <c r="E153" t="s">
        <v>3865</v>
      </c>
      <c r="F153" t="s">
        <v>7680</v>
      </c>
      <c r="G153" t="s">
        <v>5947</v>
      </c>
      <c r="I153" t="str">
        <f t="shared" si="15"/>
        <v>N/A</v>
      </c>
      <c r="J153">
        <f t="shared" si="16"/>
        <v>37810000</v>
      </c>
      <c r="K153">
        <f t="shared" si="17"/>
        <v>26760000</v>
      </c>
      <c r="L153">
        <f t="shared" si="18"/>
        <v>17230000</v>
      </c>
      <c r="M153">
        <f t="shared" si="19"/>
        <v>13240000</v>
      </c>
      <c r="N153">
        <f t="shared" si="20"/>
        <v>13300000</v>
      </c>
    </row>
    <row r="154" spans="1:14" x14ac:dyDescent="0.3">
      <c r="A154" s="1">
        <v>9</v>
      </c>
      <c r="B154" t="s">
        <v>4190</v>
      </c>
      <c r="C154" t="s">
        <v>264</v>
      </c>
      <c r="D154" t="s">
        <v>4703</v>
      </c>
      <c r="E154" t="s">
        <v>7681</v>
      </c>
      <c r="F154" t="s">
        <v>7621</v>
      </c>
      <c r="G154" t="s">
        <v>7682</v>
      </c>
      <c r="I154" t="str">
        <f t="shared" si="15"/>
        <v>N/A</v>
      </c>
      <c r="J154" t="str">
        <f t="shared" si="16"/>
        <v>N/A</v>
      </c>
      <c r="K154">
        <f t="shared" si="17"/>
        <v>-0.29239999999999999</v>
      </c>
      <c r="L154">
        <f t="shared" si="18"/>
        <v>-0.35619999999999996</v>
      </c>
      <c r="M154">
        <f t="shared" si="19"/>
        <v>-0.23130000000000001</v>
      </c>
      <c r="N154">
        <f t="shared" si="20"/>
        <v>4.0999999999999995E-3</v>
      </c>
    </row>
    <row r="155" spans="1:14" x14ac:dyDescent="0.3">
      <c r="A155" s="1">
        <v>10</v>
      </c>
      <c r="B155" t="s">
        <v>4194</v>
      </c>
      <c r="C155" t="s">
        <v>264</v>
      </c>
      <c r="D155" t="s">
        <v>264</v>
      </c>
      <c r="E155" t="s">
        <v>264</v>
      </c>
      <c r="F155" t="s">
        <v>264</v>
      </c>
      <c r="G155" t="s">
        <v>7683</v>
      </c>
      <c r="I155" t="str">
        <f t="shared" si="15"/>
        <v>N/A</v>
      </c>
      <c r="J155" t="str">
        <f t="shared" si="16"/>
        <v>N/A</v>
      </c>
      <c r="K155" t="str">
        <f t="shared" si="17"/>
        <v>N/A</v>
      </c>
      <c r="L155" t="str">
        <f t="shared" si="18"/>
        <v>N/A</v>
      </c>
      <c r="M155" t="str">
        <f t="shared" si="19"/>
        <v>N/A</v>
      </c>
      <c r="N155">
        <f t="shared" si="20"/>
        <v>0.61009999999999998</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4196</v>
      </c>
      <c r="C158" t="s">
        <v>7684</v>
      </c>
      <c r="D158" t="s">
        <v>7685</v>
      </c>
      <c r="E158" t="s">
        <v>7686</v>
      </c>
      <c r="F158" t="s">
        <v>7687</v>
      </c>
      <c r="G158" t="s">
        <v>4473</v>
      </c>
      <c r="I158" t="str">
        <f t="shared" si="15"/>
        <v>pos_trend</v>
      </c>
      <c r="J158">
        <f t="shared" si="16"/>
        <v>21970000</v>
      </c>
      <c r="K158">
        <f t="shared" si="17"/>
        <v>27840000</v>
      </c>
      <c r="L158">
        <f t="shared" si="18"/>
        <v>30660000</v>
      </c>
      <c r="M158">
        <f t="shared" si="19"/>
        <v>31220000</v>
      </c>
      <c r="N158">
        <f t="shared" si="20"/>
        <v>35220000</v>
      </c>
    </row>
    <row r="159" spans="1:14" x14ac:dyDescent="0.3">
      <c r="A159" s="1">
        <v>1</v>
      </c>
      <c r="B159" t="s">
        <v>4198</v>
      </c>
      <c r="C159" t="s">
        <v>293</v>
      </c>
      <c r="D159" t="s">
        <v>7688</v>
      </c>
      <c r="E159" t="s">
        <v>3597</v>
      </c>
      <c r="F159" t="s">
        <v>7689</v>
      </c>
      <c r="G159" t="s">
        <v>3235</v>
      </c>
      <c r="I159" t="str">
        <f t="shared" si="15"/>
        <v>N/A</v>
      </c>
      <c r="J159">
        <f t="shared" si="16"/>
        <v>8740000</v>
      </c>
      <c r="K159">
        <f t="shared" si="17"/>
        <v>12270000</v>
      </c>
      <c r="L159">
        <f t="shared" si="18"/>
        <v>13710000</v>
      </c>
      <c r="M159">
        <f t="shared" si="19"/>
        <v>12470000</v>
      </c>
      <c r="N159">
        <f t="shared" si="20"/>
        <v>13390000</v>
      </c>
    </row>
    <row r="160" spans="1:14" x14ac:dyDescent="0.3">
      <c r="A160" s="1">
        <v>2</v>
      </c>
      <c r="B160" t="s">
        <v>4204</v>
      </c>
      <c r="C160" t="s">
        <v>7690</v>
      </c>
      <c r="D160" t="s">
        <v>7691</v>
      </c>
      <c r="E160" t="s">
        <v>7692</v>
      </c>
      <c r="F160" t="s">
        <v>7693</v>
      </c>
      <c r="G160" t="s">
        <v>7694</v>
      </c>
      <c r="I160" t="str">
        <f t="shared" si="15"/>
        <v>pos_trend</v>
      </c>
      <c r="J160">
        <f t="shared" si="16"/>
        <v>13230000</v>
      </c>
      <c r="K160">
        <f t="shared" si="17"/>
        <v>15570000</v>
      </c>
      <c r="L160">
        <f t="shared" si="18"/>
        <v>16950000</v>
      </c>
      <c r="M160">
        <f t="shared" si="19"/>
        <v>18750000</v>
      </c>
      <c r="N160">
        <f t="shared" si="20"/>
        <v>21820000</v>
      </c>
    </row>
    <row r="161" spans="1:14" x14ac:dyDescent="0.3">
      <c r="A161" s="1">
        <v>3</v>
      </c>
      <c r="B161" t="s">
        <v>4210</v>
      </c>
      <c r="C161" t="s">
        <v>264</v>
      </c>
      <c r="D161" t="s">
        <v>7695</v>
      </c>
      <c r="E161" t="s">
        <v>7696</v>
      </c>
      <c r="F161" t="s">
        <v>7697</v>
      </c>
      <c r="G161" t="s">
        <v>4185</v>
      </c>
      <c r="I161" t="str">
        <f t="shared" si="15"/>
        <v>N/A</v>
      </c>
      <c r="J161" t="str">
        <f t="shared" si="16"/>
        <v>N/A</v>
      </c>
      <c r="K161">
        <f t="shared" si="17"/>
        <v>0.26719999999999999</v>
      </c>
      <c r="L161">
        <f t="shared" si="18"/>
        <v>0.1011</v>
      </c>
      <c r="M161">
        <f t="shared" si="19"/>
        <v>1.83E-2</v>
      </c>
      <c r="N161">
        <f t="shared" si="20"/>
        <v>0.128</v>
      </c>
    </row>
    <row r="162" spans="1:14" x14ac:dyDescent="0.3">
      <c r="A162" s="1">
        <v>4</v>
      </c>
      <c r="B162" t="s">
        <v>297</v>
      </c>
      <c r="C162" t="s">
        <v>3154</v>
      </c>
      <c r="D162" t="s">
        <v>1907</v>
      </c>
      <c r="E162" t="s">
        <v>935</v>
      </c>
      <c r="F162" t="s">
        <v>264</v>
      </c>
      <c r="G162" t="s">
        <v>264</v>
      </c>
      <c r="I162" t="str">
        <f t="shared" si="15"/>
        <v>N/A</v>
      </c>
      <c r="J162">
        <f t="shared" si="16"/>
        <v>1250000</v>
      </c>
      <c r="K162">
        <f t="shared" si="17"/>
        <v>1130000</v>
      </c>
      <c r="L162">
        <f t="shared" si="18"/>
        <v>1790000</v>
      </c>
      <c r="M162" t="str">
        <f t="shared" si="19"/>
        <v>N/A</v>
      </c>
      <c r="N162" t="str">
        <f t="shared" si="20"/>
        <v>N/A</v>
      </c>
    </row>
    <row r="163" spans="1:14" x14ac:dyDescent="0.3">
      <c r="A163" s="1">
        <v>5</v>
      </c>
      <c r="B163" t="s">
        <v>318</v>
      </c>
      <c r="C163" t="s">
        <v>264</v>
      </c>
      <c r="D163" t="s">
        <v>1935</v>
      </c>
      <c r="E163" t="s">
        <v>264</v>
      </c>
      <c r="F163" t="s">
        <v>264</v>
      </c>
      <c r="G163" t="s">
        <v>264</v>
      </c>
      <c r="I163" t="str">
        <f t="shared" si="15"/>
        <v>N/A</v>
      </c>
      <c r="J163" t="str">
        <f t="shared" si="16"/>
        <v>N/A</v>
      </c>
      <c r="K163" t="str">
        <f t="shared" si="17"/>
        <v>200000</v>
      </c>
      <c r="L163" t="str">
        <f t="shared" si="18"/>
        <v>N/A</v>
      </c>
      <c r="M163" t="str">
        <f t="shared" si="19"/>
        <v>N/A</v>
      </c>
      <c r="N163" t="str">
        <f t="shared" si="20"/>
        <v>N/A</v>
      </c>
    </row>
    <row r="164" spans="1:14" x14ac:dyDescent="0.3">
      <c r="A164" s="1">
        <v>6</v>
      </c>
      <c r="B164" t="s">
        <v>4218</v>
      </c>
      <c r="C164" t="s">
        <v>264</v>
      </c>
      <c r="D164" t="s">
        <v>7698</v>
      </c>
      <c r="E164" t="s">
        <v>264</v>
      </c>
      <c r="F164" t="s">
        <v>264</v>
      </c>
      <c r="G164" t="s">
        <v>264</v>
      </c>
      <c r="I164" t="str">
        <f t="shared" si="15"/>
        <v>N/A</v>
      </c>
      <c r="J164" t="str">
        <f t="shared" si="16"/>
        <v>N/A</v>
      </c>
      <c r="K164" t="str">
        <f t="shared" si="17"/>
        <v>(2.41M)</v>
      </c>
      <c r="L164" t="str">
        <f t="shared" si="18"/>
        <v>N/A</v>
      </c>
      <c r="M164" t="str">
        <f t="shared" si="19"/>
        <v>N/A</v>
      </c>
      <c r="N164" t="str">
        <f t="shared" si="20"/>
        <v>N/A</v>
      </c>
    </row>
    <row r="165" spans="1:14" x14ac:dyDescent="0.3">
      <c r="A165" s="1">
        <v>7</v>
      </c>
      <c r="B165" t="s">
        <v>4224</v>
      </c>
      <c r="C165" t="s">
        <v>264</v>
      </c>
      <c r="D165" t="s">
        <v>264</v>
      </c>
      <c r="E165" t="s">
        <v>7699</v>
      </c>
      <c r="F165" t="s">
        <v>1880</v>
      </c>
      <c r="G165" t="s">
        <v>7700</v>
      </c>
      <c r="I165" t="str">
        <f t="shared" si="15"/>
        <v>N/A</v>
      </c>
      <c r="J165" t="str">
        <f t="shared" si="16"/>
        <v>N/A</v>
      </c>
      <c r="K165" t="str">
        <f t="shared" si="17"/>
        <v>N/A</v>
      </c>
      <c r="L165" t="str">
        <f t="shared" si="18"/>
        <v>55000</v>
      </c>
      <c r="M165" t="str">
        <f t="shared" si="19"/>
        <v>109000</v>
      </c>
      <c r="N165" t="str">
        <f t="shared" si="20"/>
        <v>258000</v>
      </c>
    </row>
    <row r="166" spans="1:14" x14ac:dyDescent="0.3">
      <c r="A166" s="1">
        <v>8</v>
      </c>
      <c r="B166" t="s">
        <v>315</v>
      </c>
      <c r="C166" t="s">
        <v>7701</v>
      </c>
      <c r="D166" t="s">
        <v>1880</v>
      </c>
      <c r="E166" t="s">
        <v>264</v>
      </c>
      <c r="F166" t="s">
        <v>264</v>
      </c>
      <c r="G166" t="s">
        <v>264</v>
      </c>
      <c r="I166" t="str">
        <f t="shared" si="15"/>
        <v>N/A</v>
      </c>
      <c r="J166" t="str">
        <f t="shared" si="16"/>
        <v>179000</v>
      </c>
      <c r="K166" t="str">
        <f t="shared" si="17"/>
        <v>109000</v>
      </c>
      <c r="L166" t="str">
        <f t="shared" si="18"/>
        <v>N/A</v>
      </c>
      <c r="M166" t="str">
        <f t="shared" si="19"/>
        <v>N/A</v>
      </c>
      <c r="N166" t="str">
        <f t="shared" si="20"/>
        <v>N/A</v>
      </c>
    </row>
    <row r="167" spans="1:14" x14ac:dyDescent="0.3">
      <c r="A167" s="1">
        <v>9</v>
      </c>
      <c r="B167" t="s">
        <v>317</v>
      </c>
      <c r="C167" t="s">
        <v>7702</v>
      </c>
      <c r="D167" t="s">
        <v>264</v>
      </c>
      <c r="E167" t="s">
        <v>264</v>
      </c>
      <c r="F167" t="s">
        <v>264</v>
      </c>
      <c r="G167" t="s">
        <v>264</v>
      </c>
      <c r="I167" t="str">
        <f t="shared" si="15"/>
        <v>N/A</v>
      </c>
      <c r="J167" t="str">
        <f t="shared" si="16"/>
        <v>(1.11M)</v>
      </c>
      <c r="K167" t="str">
        <f t="shared" si="17"/>
        <v>N/A</v>
      </c>
      <c r="L167" t="str">
        <f t="shared" si="18"/>
        <v>N/A</v>
      </c>
      <c r="M167" t="str">
        <f t="shared" si="19"/>
        <v>N/A</v>
      </c>
      <c r="N167" t="str">
        <f t="shared" si="20"/>
        <v>N/A</v>
      </c>
    </row>
    <row r="168" spans="1:14" x14ac:dyDescent="0.3">
      <c r="A168" s="1">
        <v>10</v>
      </c>
      <c r="B168" t="s">
        <v>4232</v>
      </c>
      <c r="C168" t="s">
        <v>264</v>
      </c>
      <c r="D168" t="s">
        <v>264</v>
      </c>
      <c r="E168" t="s">
        <v>264</v>
      </c>
      <c r="F168" t="s">
        <v>264</v>
      </c>
      <c r="G168" t="s">
        <v>264</v>
      </c>
      <c r="I168" t="str">
        <f t="shared" si="15"/>
        <v>N/A</v>
      </c>
      <c r="J168" t="str">
        <f t="shared" si="16"/>
        <v>N/A</v>
      </c>
      <c r="K168" t="str">
        <f t="shared" si="17"/>
        <v>N/A</v>
      </c>
      <c r="L168" t="str">
        <f t="shared" si="18"/>
        <v>N/A</v>
      </c>
      <c r="M168" t="str">
        <f t="shared" si="19"/>
        <v>N/A</v>
      </c>
      <c r="N168" t="str">
        <f t="shared" si="20"/>
        <v>N/A</v>
      </c>
    </row>
    <row r="169" spans="1:14" x14ac:dyDescent="0.3">
      <c r="A169" s="1">
        <v>11</v>
      </c>
      <c r="B169" t="s">
        <v>4237</v>
      </c>
      <c r="C169" t="s">
        <v>264</v>
      </c>
      <c r="D169" t="s">
        <v>264</v>
      </c>
      <c r="E169" t="s">
        <v>264</v>
      </c>
      <c r="F169" t="s">
        <v>264</v>
      </c>
      <c r="G169" t="s">
        <v>264</v>
      </c>
      <c r="I169" t="str">
        <f t="shared" si="15"/>
        <v>N/A</v>
      </c>
      <c r="J169" t="str">
        <f t="shared" si="16"/>
        <v>N/A</v>
      </c>
      <c r="K169" t="str">
        <f t="shared" si="17"/>
        <v>N/A</v>
      </c>
      <c r="L169" t="str">
        <f t="shared" si="18"/>
        <v>N/A</v>
      </c>
      <c r="M169" t="str">
        <f t="shared" si="19"/>
        <v>N/A</v>
      </c>
      <c r="N169" t="str">
        <f t="shared" si="20"/>
        <v>N/A</v>
      </c>
    </row>
    <row r="170" spans="1:14" x14ac:dyDescent="0.3">
      <c r="A170" s="1">
        <v>12</v>
      </c>
      <c r="B170" t="s">
        <v>4242</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1913</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322</v>
      </c>
      <c r="C172" t="s">
        <v>7703</v>
      </c>
      <c r="D172" t="s">
        <v>7704</v>
      </c>
      <c r="E172" t="s">
        <v>7705</v>
      </c>
      <c r="F172" t="s">
        <v>7706</v>
      </c>
      <c r="G172" t="s">
        <v>7707</v>
      </c>
      <c r="I172" t="str">
        <f t="shared" si="15"/>
        <v>N/A</v>
      </c>
      <c r="J172">
        <f t="shared" si="16"/>
        <v>13670000</v>
      </c>
      <c r="K172" t="str">
        <f t="shared" si="17"/>
        <v>(2.3M)</v>
      </c>
      <c r="L172" t="str">
        <f t="shared" si="18"/>
        <v>(15.17M)</v>
      </c>
      <c r="M172" t="str">
        <f t="shared" si="19"/>
        <v>(17.87M)</v>
      </c>
      <c r="N172" t="str">
        <f t="shared" si="20"/>
        <v>(21.66M)</v>
      </c>
    </row>
    <row r="173" spans="1:14" x14ac:dyDescent="0.3">
      <c r="A173" s="1">
        <v>15</v>
      </c>
      <c r="B173" t="s">
        <v>326</v>
      </c>
      <c r="C173" t="s">
        <v>264</v>
      </c>
      <c r="D173" t="s">
        <v>7708</v>
      </c>
      <c r="E173" t="s">
        <v>7709</v>
      </c>
      <c r="F173" t="s">
        <v>7710</v>
      </c>
      <c r="G173" t="s">
        <v>7711</v>
      </c>
      <c r="I173" t="str">
        <f t="shared" si="15"/>
        <v>N/A</v>
      </c>
      <c r="J173" t="str">
        <f t="shared" si="16"/>
        <v>N/A</v>
      </c>
      <c r="K173">
        <f t="shared" si="17"/>
        <v>-1.1684999999999999</v>
      </c>
      <c r="L173">
        <f t="shared" si="18"/>
        <v>-5.5861999999999998</v>
      </c>
      <c r="M173">
        <f t="shared" si="19"/>
        <v>-0.17800000000000002</v>
      </c>
      <c r="N173">
        <f t="shared" si="20"/>
        <v>-0.21230000000000002</v>
      </c>
    </row>
    <row r="174" spans="1:14" x14ac:dyDescent="0.3">
      <c r="A174" s="1">
        <v>16</v>
      </c>
      <c r="B174" t="s">
        <v>330</v>
      </c>
      <c r="C174" t="s">
        <v>264</v>
      </c>
      <c r="D174" t="s">
        <v>264</v>
      </c>
      <c r="E174" t="s">
        <v>264</v>
      </c>
      <c r="F174" t="s">
        <v>264</v>
      </c>
      <c r="G174" t="s">
        <v>7712</v>
      </c>
      <c r="I174" t="str">
        <f t="shared" si="15"/>
        <v>N/A</v>
      </c>
      <c r="J174" t="str">
        <f t="shared" si="16"/>
        <v>N/A</v>
      </c>
      <c r="K174" t="str">
        <f t="shared" si="17"/>
        <v>N/A</v>
      </c>
      <c r="L174" t="str">
        <f t="shared" si="18"/>
        <v>N/A</v>
      </c>
      <c r="M174" t="str">
        <f t="shared" si="19"/>
        <v>N/A</v>
      </c>
      <c r="N174">
        <f t="shared" si="20"/>
        <v>-0.99400000000000011</v>
      </c>
    </row>
    <row r="175" spans="1:14" x14ac:dyDescent="0.3">
      <c r="A175" s="1">
        <v>17</v>
      </c>
      <c r="B175" t="s">
        <v>4252</v>
      </c>
      <c r="C175" t="s">
        <v>1902</v>
      </c>
      <c r="D175" t="s">
        <v>7713</v>
      </c>
      <c r="E175" t="s">
        <v>2091</v>
      </c>
      <c r="F175" t="s">
        <v>7714</v>
      </c>
      <c r="G175" t="s">
        <v>2509</v>
      </c>
      <c r="I175" t="str">
        <f t="shared" si="15"/>
        <v>N/A</v>
      </c>
      <c r="J175">
        <f t="shared" si="16"/>
        <v>5390000</v>
      </c>
      <c r="K175" t="str">
        <f t="shared" si="17"/>
        <v>(1.8M)</v>
      </c>
      <c r="L175" t="str">
        <f t="shared" si="18"/>
        <v>652000</v>
      </c>
      <c r="M175" t="str">
        <f t="shared" si="19"/>
        <v>66000</v>
      </c>
      <c r="N175" t="str">
        <f t="shared" si="20"/>
        <v>10000</v>
      </c>
    </row>
    <row r="176" spans="1:14" x14ac:dyDescent="0.3">
      <c r="A176" s="1">
        <v>18</v>
      </c>
      <c r="B176" t="s">
        <v>4258</v>
      </c>
      <c r="C176" t="s">
        <v>4131</v>
      </c>
      <c r="D176" t="s">
        <v>3460</v>
      </c>
      <c r="E176" t="s">
        <v>7715</v>
      </c>
      <c r="F176" t="s">
        <v>7716</v>
      </c>
      <c r="G176" t="s">
        <v>7717</v>
      </c>
      <c r="I176" t="str">
        <f t="shared" si="15"/>
        <v>N/A</v>
      </c>
      <c r="J176">
        <f t="shared" si="16"/>
        <v>5270000</v>
      </c>
      <c r="K176" t="str">
        <f t="shared" si="17"/>
        <v>(1.42M)</v>
      </c>
      <c r="L176" t="str">
        <f t="shared" si="18"/>
        <v>(3.38M)</v>
      </c>
      <c r="M176" t="str">
        <f t="shared" si="19"/>
        <v>47000</v>
      </c>
      <c r="N176" t="str">
        <f t="shared" si="20"/>
        <v>(11,000)</v>
      </c>
    </row>
    <row r="177" spans="1:14" x14ac:dyDescent="0.3">
      <c r="A177" s="1">
        <v>19</v>
      </c>
      <c r="B177" t="s">
        <v>4264</v>
      </c>
      <c r="C177" t="s">
        <v>7718</v>
      </c>
      <c r="D177" t="s">
        <v>2318</v>
      </c>
      <c r="E177" t="s">
        <v>2318</v>
      </c>
      <c r="F177" t="s">
        <v>7719</v>
      </c>
      <c r="G177" t="s">
        <v>7720</v>
      </c>
      <c r="I177" t="str">
        <f t="shared" si="15"/>
        <v>N/A</v>
      </c>
      <c r="J177" t="str">
        <f t="shared" si="16"/>
        <v>1000</v>
      </c>
      <c r="K177" t="str">
        <f t="shared" si="17"/>
        <v>5000</v>
      </c>
      <c r="L177" t="str">
        <f t="shared" si="18"/>
        <v>5000</v>
      </c>
      <c r="M177" t="str">
        <f t="shared" si="19"/>
        <v>19000</v>
      </c>
      <c r="N177" t="str">
        <f t="shared" si="20"/>
        <v>21000</v>
      </c>
    </row>
    <row r="178" spans="1:14" x14ac:dyDescent="0.3">
      <c r="A178" s="1">
        <v>20</v>
      </c>
      <c r="B178" t="s">
        <v>4270</v>
      </c>
      <c r="C178" t="s">
        <v>7721</v>
      </c>
      <c r="D178" t="s">
        <v>7722</v>
      </c>
      <c r="E178" t="s">
        <v>7723</v>
      </c>
      <c r="F178" t="s">
        <v>264</v>
      </c>
      <c r="G178" t="s">
        <v>264</v>
      </c>
      <c r="I178" t="str">
        <f t="shared" si="15"/>
        <v>N/A</v>
      </c>
      <c r="J178" t="str">
        <f t="shared" si="16"/>
        <v>124000</v>
      </c>
      <c r="K178" t="str">
        <f t="shared" si="17"/>
        <v>(382,000)</v>
      </c>
      <c r="L178">
        <f t="shared" si="18"/>
        <v>4030000.0000000005</v>
      </c>
      <c r="M178" t="str">
        <f t="shared" si="19"/>
        <v>N/A</v>
      </c>
      <c r="N178" t="str">
        <f t="shared" si="20"/>
        <v>N/A</v>
      </c>
    </row>
    <row r="179" spans="1:14" x14ac:dyDescent="0.3">
      <c r="A179" s="1">
        <v>21</v>
      </c>
      <c r="B179" t="s">
        <v>4274</v>
      </c>
      <c r="C179" t="s">
        <v>264</v>
      </c>
      <c r="D179" t="s">
        <v>264</v>
      </c>
      <c r="E179" t="s">
        <v>264</v>
      </c>
      <c r="F179" t="s">
        <v>264</v>
      </c>
      <c r="G179" t="s">
        <v>264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337</v>
      </c>
      <c r="C180" t="s">
        <v>264</v>
      </c>
      <c r="D180" t="s">
        <v>264</v>
      </c>
      <c r="E180" t="s">
        <v>264</v>
      </c>
      <c r="F180" t="s">
        <v>264</v>
      </c>
      <c r="G180" t="s">
        <v>264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338</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339</v>
      </c>
      <c r="C182" t="s">
        <v>7724</v>
      </c>
      <c r="D182" t="s">
        <v>5041</v>
      </c>
      <c r="E182" t="s">
        <v>7725</v>
      </c>
      <c r="F182" t="s">
        <v>264</v>
      </c>
      <c r="G182" t="s">
        <v>264</v>
      </c>
      <c r="I182" t="str">
        <f t="shared" si="15"/>
        <v>N/A</v>
      </c>
      <c r="J182" t="str">
        <f t="shared" si="16"/>
        <v>(426,000)</v>
      </c>
      <c r="K182" t="str">
        <f t="shared" si="17"/>
        <v>(189,000)</v>
      </c>
      <c r="L182" t="str">
        <f t="shared" si="18"/>
        <v>(101,000)</v>
      </c>
      <c r="M182" t="str">
        <f t="shared" si="19"/>
        <v>N/A</v>
      </c>
      <c r="N182" t="str">
        <f t="shared" si="20"/>
        <v>N/A</v>
      </c>
    </row>
    <row r="183" spans="1:14" x14ac:dyDescent="0.3">
      <c r="A183" s="1">
        <v>25</v>
      </c>
      <c r="B183" t="s">
        <v>340</v>
      </c>
      <c r="C183" t="s">
        <v>1823</v>
      </c>
      <c r="D183" t="s">
        <v>7726</v>
      </c>
      <c r="E183" t="s">
        <v>7727</v>
      </c>
      <c r="F183" t="s">
        <v>4633</v>
      </c>
      <c r="G183" t="s">
        <v>7728</v>
      </c>
      <c r="I183" t="str">
        <f t="shared" si="15"/>
        <v>N/A</v>
      </c>
      <c r="J183">
        <f t="shared" si="16"/>
        <v>7850000</v>
      </c>
      <c r="K183" t="str">
        <f t="shared" si="17"/>
        <v>(696,000)</v>
      </c>
      <c r="L183" t="str">
        <f t="shared" si="18"/>
        <v>(15.92M)</v>
      </c>
      <c r="M183" t="str">
        <f t="shared" si="19"/>
        <v>(17.93M)</v>
      </c>
      <c r="N183" t="str">
        <f t="shared" si="20"/>
        <v>(21.67M)</v>
      </c>
    </row>
    <row r="184" spans="1:14" x14ac:dyDescent="0.3">
      <c r="A184" s="1">
        <v>26</v>
      </c>
      <c r="B184" t="s">
        <v>341</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347</v>
      </c>
      <c r="C185" t="s">
        <v>1823</v>
      </c>
      <c r="D185" t="s">
        <v>7726</v>
      </c>
      <c r="E185" t="s">
        <v>7727</v>
      </c>
      <c r="F185" t="s">
        <v>4633</v>
      </c>
      <c r="G185" t="s">
        <v>7728</v>
      </c>
      <c r="I185" t="str">
        <f t="shared" si="15"/>
        <v>N/A</v>
      </c>
      <c r="J185">
        <f t="shared" si="16"/>
        <v>7850000</v>
      </c>
      <c r="K185" t="str">
        <f t="shared" si="17"/>
        <v>(696,000)</v>
      </c>
      <c r="L185" t="str">
        <f t="shared" si="18"/>
        <v>(15.92M)</v>
      </c>
      <c r="M185" t="str">
        <f t="shared" si="19"/>
        <v>(17.93M)</v>
      </c>
      <c r="N185" t="str">
        <f t="shared" si="20"/>
        <v>(21.67M)</v>
      </c>
    </row>
    <row r="186" spans="1:14" x14ac:dyDescent="0.3">
      <c r="A186" s="1">
        <v>28</v>
      </c>
      <c r="B186" t="s">
        <v>353</v>
      </c>
      <c r="C186" t="s">
        <v>264</v>
      </c>
      <c r="D186" t="s">
        <v>7729</v>
      </c>
      <c r="E186" t="s">
        <v>7730</v>
      </c>
      <c r="F186" t="s">
        <v>7731</v>
      </c>
      <c r="G186" t="s">
        <v>7732</v>
      </c>
      <c r="I186" t="str">
        <f t="shared" si="15"/>
        <v>N/A</v>
      </c>
      <c r="J186" t="str">
        <f t="shared" si="16"/>
        <v>N/A</v>
      </c>
      <c r="K186">
        <f t="shared" si="17"/>
        <v>-1.0887</v>
      </c>
      <c r="L186">
        <f t="shared" si="18"/>
        <v>-21.875</v>
      </c>
      <c r="M186">
        <f t="shared" si="19"/>
        <v>-0.12640000000000001</v>
      </c>
      <c r="N186">
        <f t="shared" si="20"/>
        <v>-0.2084</v>
      </c>
    </row>
    <row r="187" spans="1:14" x14ac:dyDescent="0.3">
      <c r="A187" s="1">
        <v>29</v>
      </c>
      <c r="B187" t="s">
        <v>4287</v>
      </c>
      <c r="C187" t="s">
        <v>264</v>
      </c>
      <c r="D187" t="s">
        <v>264</v>
      </c>
      <c r="E187" t="s">
        <v>264</v>
      </c>
      <c r="F187" t="s">
        <v>264</v>
      </c>
      <c r="G187" t="s">
        <v>7733</v>
      </c>
      <c r="I187" t="str">
        <f t="shared" si="15"/>
        <v>N/A</v>
      </c>
      <c r="J187" t="str">
        <f t="shared" si="16"/>
        <v>N/A</v>
      </c>
      <c r="K187" t="str">
        <f t="shared" si="17"/>
        <v>N/A</v>
      </c>
      <c r="L187" t="str">
        <f t="shared" si="18"/>
        <v>N/A</v>
      </c>
      <c r="M187" t="str">
        <f t="shared" si="19"/>
        <v>N/A</v>
      </c>
      <c r="N187">
        <f t="shared" si="20"/>
        <v>-0.99439999999999995</v>
      </c>
    </row>
    <row r="188" spans="1:14" x14ac:dyDescent="0.3">
      <c r="A188" s="1">
        <v>30</v>
      </c>
      <c r="B188" t="s">
        <v>360</v>
      </c>
      <c r="C188" t="s">
        <v>264</v>
      </c>
      <c r="D188" t="s">
        <v>264</v>
      </c>
      <c r="E188" t="s">
        <v>264</v>
      </c>
      <c r="F188" t="s">
        <v>264</v>
      </c>
      <c r="G188" t="s">
        <v>264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t="str">
        <f t="shared" ref="N188:N251" si="26">IF(TRIM(G188)="-", "N/A", IF(RIGHT(G188,1)="M",1000000*VALUE(LEFT(G188,LEN(G188)-1)),IF(RIGHT(G188,1)="B",1000000000*VALUE(LEFT(G188,LEN(G188)-1)),IF(RIGHT(G188,1)="%",0.01*VALUE(LEFT(G188,LEN(G188)-1)),G188))))</f>
        <v>N/A</v>
      </c>
    </row>
    <row r="189" spans="1:14" x14ac:dyDescent="0.3">
      <c r="A189" s="1">
        <v>31</v>
      </c>
      <c r="B189" t="s">
        <v>364</v>
      </c>
      <c r="C189" t="s">
        <v>264</v>
      </c>
      <c r="D189" t="s">
        <v>264</v>
      </c>
      <c r="E189" t="s">
        <v>264</v>
      </c>
      <c r="F189" t="s">
        <v>264</v>
      </c>
      <c r="G189" t="s">
        <v>264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368</v>
      </c>
      <c r="C190" t="s">
        <v>264</v>
      </c>
      <c r="D190" t="s">
        <v>264</v>
      </c>
      <c r="E190" t="s">
        <v>264</v>
      </c>
      <c r="F190" t="s">
        <v>264</v>
      </c>
      <c r="G190" t="s">
        <v>264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369</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373</v>
      </c>
      <c r="C192" t="s">
        <v>1823</v>
      </c>
      <c r="D192" t="s">
        <v>7726</v>
      </c>
      <c r="E192" t="s">
        <v>7727</v>
      </c>
      <c r="F192" t="s">
        <v>4633</v>
      </c>
      <c r="G192" t="s">
        <v>7728</v>
      </c>
      <c r="I192" t="str">
        <f t="shared" si="21"/>
        <v>N/A</v>
      </c>
      <c r="J192">
        <f t="shared" si="22"/>
        <v>7850000</v>
      </c>
      <c r="K192" t="str">
        <f t="shared" si="23"/>
        <v>(696,000)</v>
      </c>
      <c r="L192" t="str">
        <f t="shared" si="24"/>
        <v>(15.92M)</v>
      </c>
      <c r="M192" t="str">
        <f t="shared" si="25"/>
        <v>(17.93M)</v>
      </c>
      <c r="N192" t="str">
        <f t="shared" si="26"/>
        <v>(21.67M)</v>
      </c>
    </row>
    <row r="193" spans="1:14" x14ac:dyDescent="0.3">
      <c r="A193" s="1">
        <v>35</v>
      </c>
      <c r="B193" t="s">
        <v>377</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378</v>
      </c>
      <c r="C194" t="s">
        <v>1823</v>
      </c>
      <c r="D194" t="s">
        <v>7726</v>
      </c>
      <c r="E194" t="s">
        <v>7727</v>
      </c>
      <c r="F194" t="s">
        <v>4633</v>
      </c>
      <c r="G194" t="s">
        <v>7728</v>
      </c>
      <c r="I194" t="str">
        <f t="shared" si="21"/>
        <v>N/A</v>
      </c>
      <c r="J194">
        <f t="shared" si="22"/>
        <v>7850000</v>
      </c>
      <c r="K194" t="str">
        <f t="shared" si="23"/>
        <v>(696,000)</v>
      </c>
      <c r="L194" t="str">
        <f t="shared" si="24"/>
        <v>(15.92M)</v>
      </c>
      <c r="M194" t="str">
        <f t="shared" si="25"/>
        <v>(17.93M)</v>
      </c>
      <c r="N194" t="str">
        <f t="shared" si="26"/>
        <v>(21.67M)</v>
      </c>
    </row>
    <row r="195" spans="1:14" x14ac:dyDescent="0.3">
      <c r="A195" s="1">
        <v>37</v>
      </c>
      <c r="B195" t="s">
        <v>382</v>
      </c>
      <c r="C195" t="s">
        <v>1760</v>
      </c>
      <c r="D195" t="s">
        <v>7734</v>
      </c>
      <c r="E195" t="s">
        <v>7735</v>
      </c>
      <c r="F195" t="s">
        <v>7736</v>
      </c>
      <c r="G195" t="s">
        <v>7737</v>
      </c>
      <c r="I195" t="str">
        <f t="shared" si="21"/>
        <v>N/A</v>
      </c>
      <c r="J195" t="str">
        <f t="shared" si="22"/>
        <v>1.16</v>
      </c>
      <c r="K195" t="str">
        <f t="shared" si="23"/>
        <v>(0.10)</v>
      </c>
      <c r="L195" t="str">
        <f t="shared" si="24"/>
        <v>(2.22)</v>
      </c>
      <c r="M195" t="str">
        <f t="shared" si="25"/>
        <v>(2.19)</v>
      </c>
      <c r="N195" t="str">
        <f t="shared" si="26"/>
        <v>(2.36)</v>
      </c>
    </row>
    <row r="196" spans="1:14" x14ac:dyDescent="0.3">
      <c r="A196" s="1">
        <v>38</v>
      </c>
      <c r="B196" t="s">
        <v>2042</v>
      </c>
      <c r="C196" t="s">
        <v>264</v>
      </c>
      <c r="D196" t="s">
        <v>7738</v>
      </c>
      <c r="E196" t="s">
        <v>7739</v>
      </c>
      <c r="F196" t="s">
        <v>7740</v>
      </c>
      <c r="G196" t="s">
        <v>3282</v>
      </c>
      <c r="I196" t="str">
        <f t="shared" si="21"/>
        <v>N/A</v>
      </c>
      <c r="J196" t="str">
        <f t="shared" si="22"/>
        <v>N/A</v>
      </c>
      <c r="K196">
        <f t="shared" si="23"/>
        <v>-1.0862000000000001</v>
      </c>
      <c r="L196">
        <f t="shared" si="24"/>
        <v>-21.2</v>
      </c>
      <c r="M196">
        <f t="shared" si="25"/>
        <v>1.3500000000000002E-2</v>
      </c>
      <c r="N196">
        <f t="shared" si="26"/>
        <v>-7.7600000000000002E-2</v>
      </c>
    </row>
    <row r="197" spans="1:14" x14ac:dyDescent="0.3">
      <c r="A197" s="1">
        <v>39</v>
      </c>
      <c r="B197" t="s">
        <v>393</v>
      </c>
      <c r="C197" t="s">
        <v>2032</v>
      </c>
      <c r="D197" t="s">
        <v>6171</v>
      </c>
      <c r="E197" t="s">
        <v>2628</v>
      </c>
      <c r="F197" t="s">
        <v>3318</v>
      </c>
      <c r="G197" t="s">
        <v>3201</v>
      </c>
      <c r="I197" t="str">
        <f t="shared" si="21"/>
        <v>pos_trend</v>
      </c>
      <c r="J197">
        <f t="shared" si="22"/>
        <v>6760000</v>
      </c>
      <c r="K197">
        <f t="shared" si="23"/>
        <v>6870000</v>
      </c>
      <c r="L197">
        <f t="shared" si="24"/>
        <v>7190000</v>
      </c>
      <c r="M197">
        <f t="shared" si="25"/>
        <v>8199999.9999999991</v>
      </c>
      <c r="N197">
        <f t="shared" si="26"/>
        <v>9190000</v>
      </c>
    </row>
    <row r="198" spans="1:14" x14ac:dyDescent="0.3">
      <c r="A198" s="1">
        <v>40</v>
      </c>
      <c r="B198" t="s">
        <v>399</v>
      </c>
      <c r="C198" t="s">
        <v>7741</v>
      </c>
      <c r="D198" t="s">
        <v>7734</v>
      </c>
      <c r="E198" t="s">
        <v>7735</v>
      </c>
      <c r="F198" t="s">
        <v>7736</v>
      </c>
      <c r="G198" t="s">
        <v>7737</v>
      </c>
      <c r="I198" t="str">
        <f t="shared" si="21"/>
        <v>N/A</v>
      </c>
      <c r="J198" t="str">
        <f t="shared" si="22"/>
        <v>1.12</v>
      </c>
      <c r="K198" t="str">
        <f t="shared" si="23"/>
        <v>(0.10)</v>
      </c>
      <c r="L198" t="str">
        <f t="shared" si="24"/>
        <v>(2.22)</v>
      </c>
      <c r="M198" t="str">
        <f t="shared" si="25"/>
        <v>(2.19)</v>
      </c>
      <c r="N198" t="str">
        <f t="shared" si="26"/>
        <v>(2.36)</v>
      </c>
    </row>
    <row r="199" spans="1:14" x14ac:dyDescent="0.3">
      <c r="A199" s="1">
        <v>41</v>
      </c>
      <c r="B199" t="s">
        <v>402</v>
      </c>
      <c r="C199" t="s">
        <v>264</v>
      </c>
      <c r="D199" t="s">
        <v>7742</v>
      </c>
      <c r="E199" t="s">
        <v>7739</v>
      </c>
      <c r="F199" t="s">
        <v>7740</v>
      </c>
      <c r="G199" t="s">
        <v>3282</v>
      </c>
      <c r="I199" t="str">
        <f t="shared" si="21"/>
        <v>N/A</v>
      </c>
      <c r="J199" t="str">
        <f t="shared" si="22"/>
        <v>N/A</v>
      </c>
      <c r="K199">
        <f t="shared" si="23"/>
        <v>-1.0893000000000002</v>
      </c>
      <c r="L199">
        <f t="shared" si="24"/>
        <v>-21.2</v>
      </c>
      <c r="M199">
        <f t="shared" si="25"/>
        <v>1.3500000000000002E-2</v>
      </c>
      <c r="N199">
        <f t="shared" si="26"/>
        <v>-7.7600000000000002E-2</v>
      </c>
    </row>
    <row r="200" spans="1:14" x14ac:dyDescent="0.3">
      <c r="A200" s="1">
        <v>42</v>
      </c>
      <c r="B200" t="s">
        <v>407</v>
      </c>
      <c r="C200" t="s">
        <v>5974</v>
      </c>
      <c r="D200" t="s">
        <v>6171</v>
      </c>
      <c r="E200" t="s">
        <v>2628</v>
      </c>
      <c r="F200" t="s">
        <v>3318</v>
      </c>
      <c r="G200" t="s">
        <v>3201</v>
      </c>
      <c r="I200" t="str">
        <f t="shared" si="21"/>
        <v>N/A</v>
      </c>
      <c r="J200">
        <f t="shared" si="22"/>
        <v>6990000</v>
      </c>
      <c r="K200">
        <f t="shared" si="23"/>
        <v>6870000</v>
      </c>
      <c r="L200">
        <f t="shared" si="24"/>
        <v>7190000</v>
      </c>
      <c r="M200">
        <f t="shared" si="25"/>
        <v>8199999.9999999991</v>
      </c>
      <c r="N200">
        <f t="shared" si="26"/>
        <v>9190000</v>
      </c>
    </row>
    <row r="201" spans="1:14" x14ac:dyDescent="0.3">
      <c r="A201" s="1">
        <v>43</v>
      </c>
      <c r="B201" t="s">
        <v>158</v>
      </c>
      <c r="C201" t="s">
        <v>7743</v>
      </c>
      <c r="D201" t="s">
        <v>7744</v>
      </c>
      <c r="E201" t="s">
        <v>7745</v>
      </c>
      <c r="F201" t="s">
        <v>7746</v>
      </c>
      <c r="G201" t="s">
        <v>7747</v>
      </c>
      <c r="I201" t="str">
        <f t="shared" si="21"/>
        <v>N/A</v>
      </c>
      <c r="J201">
        <f t="shared" si="22"/>
        <v>15190000</v>
      </c>
      <c r="K201" t="str">
        <f t="shared" si="23"/>
        <v>(274,000)</v>
      </c>
      <c r="L201" t="str">
        <f t="shared" si="24"/>
        <v>(13.2M)</v>
      </c>
      <c r="M201" t="str">
        <f t="shared" si="25"/>
        <v>(15.54M)</v>
      </c>
      <c r="N201" t="str">
        <f t="shared" si="26"/>
        <v>(19.46M)</v>
      </c>
    </row>
    <row r="202" spans="1:14" x14ac:dyDescent="0.3">
      <c r="A202" s="1">
        <v>44</v>
      </c>
      <c r="B202" t="s">
        <v>4317</v>
      </c>
      <c r="C202" t="s">
        <v>264</v>
      </c>
      <c r="D202" t="s">
        <v>7748</v>
      </c>
      <c r="E202" t="s">
        <v>7749</v>
      </c>
      <c r="F202" t="s">
        <v>7750</v>
      </c>
      <c r="G202" t="s">
        <v>7751</v>
      </c>
      <c r="I202" t="str">
        <f t="shared" si="21"/>
        <v>N/A</v>
      </c>
      <c r="J202" t="str">
        <f t="shared" si="22"/>
        <v>N/A</v>
      </c>
      <c r="K202">
        <f t="shared" si="23"/>
        <v>-1.018</v>
      </c>
      <c r="L202">
        <f t="shared" si="24"/>
        <v>-47.182499999999997</v>
      </c>
      <c r="M202">
        <f t="shared" si="25"/>
        <v>-0.17739999999999997</v>
      </c>
      <c r="N202">
        <f t="shared" si="26"/>
        <v>-0.25209999999999999</v>
      </c>
    </row>
    <row r="203" spans="1:14" x14ac:dyDescent="0.3">
      <c r="A203" s="1">
        <v>45</v>
      </c>
      <c r="B203" t="s">
        <v>4321</v>
      </c>
      <c r="C203" t="s">
        <v>264</v>
      </c>
      <c r="D203" t="s">
        <v>264</v>
      </c>
      <c r="E203" t="s">
        <v>264</v>
      </c>
      <c r="F203" t="s">
        <v>264</v>
      </c>
      <c r="G203" t="s">
        <v>7752</v>
      </c>
      <c r="I203" t="str">
        <f t="shared" si="21"/>
        <v>N/A</v>
      </c>
      <c r="J203" t="str">
        <f t="shared" si="22"/>
        <v>N/A</v>
      </c>
      <c r="K203" t="str">
        <f t="shared" si="23"/>
        <v>N/A</v>
      </c>
      <c r="L203" t="str">
        <f t="shared" si="24"/>
        <v>N/A</v>
      </c>
      <c r="M203" t="str">
        <f t="shared" si="25"/>
        <v>N/A</v>
      </c>
      <c r="N203">
        <f t="shared" si="26"/>
        <v>-0.8931</v>
      </c>
    </row>
    <row r="204" spans="1:14" x14ac:dyDescent="0.3">
      <c r="I204" t="str">
        <f t="shared" si="21"/>
        <v>N/A</v>
      </c>
      <c r="J204">
        <f t="shared" si="22"/>
        <v>0</v>
      </c>
      <c r="K204">
        <f t="shared" si="23"/>
        <v>0</v>
      </c>
      <c r="L204">
        <f t="shared" si="24"/>
        <v>0</v>
      </c>
      <c r="M204">
        <f t="shared" si="25"/>
        <v>0</v>
      </c>
      <c r="N204">
        <f t="shared" si="26"/>
        <v>0</v>
      </c>
    </row>
    <row r="205" spans="1:14" x14ac:dyDescent="0.3">
      <c r="B205" s="1" t="s">
        <v>250</v>
      </c>
      <c r="C205" s="1" t="s">
        <v>251</v>
      </c>
      <c r="D205" s="1" t="s">
        <v>252</v>
      </c>
      <c r="E205" s="1" t="s">
        <v>253</v>
      </c>
      <c r="F205" s="1" t="s">
        <v>254</v>
      </c>
      <c r="G205" s="1" t="s">
        <v>255</v>
      </c>
      <c r="H205" s="1" t="s">
        <v>256</v>
      </c>
      <c r="I205" t="str">
        <f t="shared" si="21"/>
        <v>pos_trend</v>
      </c>
      <c r="J205" t="str">
        <f t="shared" si="22"/>
        <v>2012</v>
      </c>
      <c r="K205" t="str">
        <f t="shared" si="23"/>
        <v>2013</v>
      </c>
      <c r="L205" t="str">
        <f t="shared" si="24"/>
        <v>2014</v>
      </c>
      <c r="M205" t="str">
        <f t="shared" si="25"/>
        <v>2015</v>
      </c>
      <c r="N205" t="str">
        <f t="shared" si="26"/>
        <v>2016</v>
      </c>
    </row>
    <row r="206" spans="1:14" x14ac:dyDescent="0.3">
      <c r="A206" s="1">
        <v>0</v>
      </c>
      <c r="B206" t="s">
        <v>413</v>
      </c>
      <c r="C206" t="s">
        <v>7753</v>
      </c>
      <c r="D206" t="s">
        <v>7754</v>
      </c>
      <c r="E206" t="s">
        <v>7755</v>
      </c>
      <c r="F206" t="s">
        <v>7756</v>
      </c>
      <c r="G206" t="s">
        <v>7757</v>
      </c>
      <c r="I206" t="str">
        <f t="shared" si="21"/>
        <v>N/A</v>
      </c>
      <c r="J206">
        <f t="shared" si="22"/>
        <v>32270000.000000004</v>
      </c>
      <c r="K206">
        <f t="shared" si="23"/>
        <v>29660000</v>
      </c>
      <c r="L206">
        <f t="shared" si="24"/>
        <v>38320000</v>
      </c>
      <c r="M206">
        <f t="shared" si="25"/>
        <v>36190000</v>
      </c>
      <c r="N206">
        <f t="shared" si="26"/>
        <v>56130000</v>
      </c>
    </row>
    <row r="207" spans="1:14" x14ac:dyDescent="0.3">
      <c r="A207" s="1">
        <v>1</v>
      </c>
      <c r="B207" t="s">
        <v>418</v>
      </c>
      <c r="C207" t="s">
        <v>6171</v>
      </c>
      <c r="D207" t="s">
        <v>7758</v>
      </c>
      <c r="E207" t="s">
        <v>3103</v>
      </c>
      <c r="F207" t="s">
        <v>3936</v>
      </c>
      <c r="G207" t="s">
        <v>5417</v>
      </c>
      <c r="I207" t="str">
        <f t="shared" si="21"/>
        <v>N/A</v>
      </c>
      <c r="J207">
        <f t="shared" si="22"/>
        <v>6870000</v>
      </c>
      <c r="K207">
        <f t="shared" si="23"/>
        <v>3810000</v>
      </c>
      <c r="L207">
        <f t="shared" si="24"/>
        <v>6120000</v>
      </c>
      <c r="M207">
        <f t="shared" si="25"/>
        <v>3160000</v>
      </c>
      <c r="N207">
        <f t="shared" si="26"/>
        <v>11640000</v>
      </c>
    </row>
    <row r="208" spans="1:14" x14ac:dyDescent="0.3">
      <c r="A208" s="1">
        <v>2</v>
      </c>
      <c r="B208" t="s">
        <v>4331</v>
      </c>
      <c r="C208" t="s">
        <v>7759</v>
      </c>
      <c r="D208" t="s">
        <v>7760</v>
      </c>
      <c r="E208" t="s">
        <v>7761</v>
      </c>
      <c r="F208" t="s">
        <v>7762</v>
      </c>
      <c r="G208" t="s">
        <v>7763</v>
      </c>
      <c r="I208" t="str">
        <f t="shared" si="21"/>
        <v>pos_trend</v>
      </c>
      <c r="J208">
        <f t="shared" si="22"/>
        <v>25400000</v>
      </c>
      <c r="K208">
        <f t="shared" si="23"/>
        <v>25850000</v>
      </c>
      <c r="L208">
        <f t="shared" si="24"/>
        <v>32200000.000000004</v>
      </c>
      <c r="M208">
        <f t="shared" si="25"/>
        <v>33030000</v>
      </c>
      <c r="N208">
        <f t="shared" si="26"/>
        <v>44500000</v>
      </c>
    </row>
    <row r="209" spans="1:14" x14ac:dyDescent="0.3">
      <c r="A209" s="1">
        <v>3</v>
      </c>
      <c r="B209" t="s">
        <v>420</v>
      </c>
      <c r="C209" t="s">
        <v>264</v>
      </c>
      <c r="D209" t="s">
        <v>7764</v>
      </c>
      <c r="E209" t="s">
        <v>7765</v>
      </c>
      <c r="F209" t="s">
        <v>7766</v>
      </c>
      <c r="G209" t="s">
        <v>7767</v>
      </c>
      <c r="I209" t="str">
        <f t="shared" si="21"/>
        <v>N/A</v>
      </c>
      <c r="J209" t="str">
        <f t="shared" si="22"/>
        <v>N/A</v>
      </c>
      <c r="K209">
        <f t="shared" si="23"/>
        <v>-8.0799999999999997E-2</v>
      </c>
      <c r="L209">
        <f t="shared" si="24"/>
        <v>0.29199999999999998</v>
      </c>
      <c r="M209">
        <f t="shared" si="25"/>
        <v>-5.5700000000000006E-2</v>
      </c>
      <c r="N209">
        <f t="shared" si="26"/>
        <v>0.55120000000000002</v>
      </c>
    </row>
    <row r="210" spans="1:14" x14ac:dyDescent="0.3">
      <c r="A210" s="1">
        <v>4</v>
      </c>
      <c r="B210" t="s">
        <v>4341</v>
      </c>
      <c r="C210" t="s">
        <v>7768</v>
      </c>
      <c r="D210" t="s">
        <v>7769</v>
      </c>
      <c r="E210" t="s">
        <v>7770</v>
      </c>
      <c r="F210" t="s">
        <v>7771</v>
      </c>
      <c r="G210" t="s">
        <v>7772</v>
      </c>
      <c r="I210" t="str">
        <f t="shared" si="21"/>
        <v>N/A</v>
      </c>
      <c r="J210">
        <f t="shared" si="22"/>
        <v>0.56289999999999996</v>
      </c>
      <c r="K210">
        <f t="shared" si="23"/>
        <v>0.51859999999999995</v>
      </c>
      <c r="L210">
        <f t="shared" si="24"/>
        <v>0.66749999999999998</v>
      </c>
      <c r="M210">
        <f t="shared" si="25"/>
        <v>0.64200000000000002</v>
      </c>
      <c r="N210">
        <f t="shared" si="26"/>
        <v>0.71290000000000009</v>
      </c>
    </row>
    <row r="211" spans="1:14" x14ac:dyDescent="0.3">
      <c r="A211" s="1">
        <v>5</v>
      </c>
      <c r="B211" t="s">
        <v>4347</v>
      </c>
      <c r="C211" t="s">
        <v>7773</v>
      </c>
      <c r="D211" t="s">
        <v>7774</v>
      </c>
      <c r="E211" t="s">
        <v>5523</v>
      </c>
      <c r="F211" t="s">
        <v>7775</v>
      </c>
      <c r="G211" t="s">
        <v>3230</v>
      </c>
      <c r="I211" t="str">
        <f t="shared" si="21"/>
        <v>N/A</v>
      </c>
      <c r="J211">
        <f t="shared" si="22"/>
        <v>4220000</v>
      </c>
      <c r="K211">
        <f t="shared" si="23"/>
        <v>5840000</v>
      </c>
      <c r="L211">
        <f t="shared" si="24"/>
        <v>4550000</v>
      </c>
      <c r="M211">
        <f t="shared" si="25"/>
        <v>4620000</v>
      </c>
      <c r="N211">
        <f t="shared" si="26"/>
        <v>5080000</v>
      </c>
    </row>
    <row r="212" spans="1:14" x14ac:dyDescent="0.3">
      <c r="A212" s="1">
        <v>6</v>
      </c>
      <c r="B212" t="s">
        <v>4353</v>
      </c>
      <c r="C212" t="s">
        <v>7773</v>
      </c>
      <c r="D212" t="s">
        <v>7774</v>
      </c>
      <c r="E212" t="s">
        <v>5523</v>
      </c>
      <c r="F212" t="s">
        <v>7775</v>
      </c>
      <c r="G212" t="s">
        <v>3230</v>
      </c>
      <c r="I212" t="str">
        <f t="shared" si="21"/>
        <v>N/A</v>
      </c>
      <c r="J212">
        <f t="shared" si="22"/>
        <v>4220000</v>
      </c>
      <c r="K212">
        <f t="shared" si="23"/>
        <v>5840000</v>
      </c>
      <c r="L212">
        <f t="shared" si="24"/>
        <v>4550000</v>
      </c>
      <c r="M212">
        <f t="shared" si="25"/>
        <v>4620000</v>
      </c>
      <c r="N212">
        <f t="shared" si="26"/>
        <v>5080000</v>
      </c>
    </row>
    <row r="213" spans="1:14" x14ac:dyDescent="0.3">
      <c r="A213" s="1">
        <v>7</v>
      </c>
      <c r="B213" t="s">
        <v>4355</v>
      </c>
      <c r="C213" t="s">
        <v>7773</v>
      </c>
      <c r="D213" t="s">
        <v>7776</v>
      </c>
      <c r="E213" t="s">
        <v>7777</v>
      </c>
      <c r="F213" t="s">
        <v>7778</v>
      </c>
      <c r="G213" t="s">
        <v>7779</v>
      </c>
      <c r="I213" t="str">
        <f t="shared" si="21"/>
        <v>N/A</v>
      </c>
      <c r="J213">
        <f t="shared" si="22"/>
        <v>4220000</v>
      </c>
      <c r="K213">
        <f t="shared" si="23"/>
        <v>5880000</v>
      </c>
      <c r="L213">
        <f t="shared" si="24"/>
        <v>4570000</v>
      </c>
      <c r="M213">
        <f t="shared" si="25"/>
        <v>4630000</v>
      </c>
      <c r="N213">
        <f t="shared" si="26"/>
        <v>5090000</v>
      </c>
    </row>
    <row r="214" spans="1:14" x14ac:dyDescent="0.3">
      <c r="A214" s="1">
        <v>8</v>
      </c>
      <c r="B214" t="s">
        <v>4357</v>
      </c>
      <c r="C214" t="s">
        <v>264</v>
      </c>
      <c r="D214" t="s">
        <v>7780</v>
      </c>
      <c r="E214" t="s">
        <v>7781</v>
      </c>
      <c r="F214" t="s">
        <v>7782</v>
      </c>
      <c r="G214" t="s">
        <v>7782</v>
      </c>
      <c r="I214" t="str">
        <f t="shared" si="21"/>
        <v>N/A</v>
      </c>
      <c r="J214" t="str">
        <f t="shared" si="22"/>
        <v>N/A</v>
      </c>
      <c r="K214" t="str">
        <f t="shared" si="23"/>
        <v>(45,000)</v>
      </c>
      <c r="L214" t="str">
        <f t="shared" si="24"/>
        <v>(22,000)</v>
      </c>
      <c r="M214" t="str">
        <f t="shared" si="25"/>
        <v>(15,000)</v>
      </c>
      <c r="N214" t="str">
        <f t="shared" si="26"/>
        <v>(15,000)</v>
      </c>
    </row>
    <row r="215" spans="1:14" x14ac:dyDescent="0.3">
      <c r="A215" s="1">
        <v>9</v>
      </c>
      <c r="B215" t="s">
        <v>4359</v>
      </c>
      <c r="C215" t="s">
        <v>264</v>
      </c>
      <c r="D215" t="s">
        <v>264</v>
      </c>
      <c r="E215" t="s">
        <v>264</v>
      </c>
      <c r="F215" t="s">
        <v>264</v>
      </c>
      <c r="G215" t="s">
        <v>264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4360</v>
      </c>
      <c r="C216" t="s">
        <v>264</v>
      </c>
      <c r="D216" t="s">
        <v>7783</v>
      </c>
      <c r="E216" t="s">
        <v>7784</v>
      </c>
      <c r="F216" t="s">
        <v>7785</v>
      </c>
      <c r="G216" t="s">
        <v>7786</v>
      </c>
      <c r="I216" t="str">
        <f t="shared" si="21"/>
        <v>N/A</v>
      </c>
      <c r="J216" t="str">
        <f t="shared" si="22"/>
        <v>N/A</v>
      </c>
      <c r="K216">
        <f t="shared" si="23"/>
        <v>0.38469999999999999</v>
      </c>
      <c r="L216">
        <f t="shared" si="24"/>
        <v>-0.2215</v>
      </c>
      <c r="M216">
        <f t="shared" si="25"/>
        <v>1.5600000000000001E-2</v>
      </c>
      <c r="N216">
        <f t="shared" si="26"/>
        <v>0.10009999999999999</v>
      </c>
    </row>
    <row r="217" spans="1:14" x14ac:dyDescent="0.3">
      <c r="A217" s="1">
        <v>11</v>
      </c>
      <c r="B217" t="s">
        <v>4365</v>
      </c>
      <c r="C217" t="s">
        <v>7787</v>
      </c>
      <c r="D217" t="s">
        <v>7788</v>
      </c>
      <c r="E217" t="s">
        <v>7789</v>
      </c>
      <c r="F217" t="s">
        <v>7790</v>
      </c>
      <c r="G217" t="s">
        <v>7791</v>
      </c>
      <c r="I217" t="str">
        <f t="shared" si="21"/>
        <v>N/A</v>
      </c>
      <c r="J217" t="str">
        <f t="shared" si="22"/>
        <v>10.53</v>
      </c>
      <c r="K217" t="str">
        <f t="shared" si="23"/>
        <v>5.99</v>
      </c>
      <c r="L217" t="str">
        <f t="shared" si="24"/>
        <v>5.65</v>
      </c>
      <c r="M217" t="str">
        <f t="shared" si="25"/>
        <v>4.81</v>
      </c>
      <c r="N217" t="str">
        <f t="shared" si="26"/>
        <v>4.29</v>
      </c>
    </row>
    <row r="218" spans="1:14" x14ac:dyDescent="0.3">
      <c r="A218" s="1">
        <v>12</v>
      </c>
      <c r="B218" t="s">
        <v>4371</v>
      </c>
      <c r="C218" t="s">
        <v>264</v>
      </c>
      <c r="D218" t="s">
        <v>264</v>
      </c>
      <c r="E218" t="s">
        <v>264</v>
      </c>
      <c r="F218" t="s">
        <v>264</v>
      </c>
      <c r="G218" t="s">
        <v>264</v>
      </c>
      <c r="I218" t="str">
        <f t="shared" si="21"/>
        <v>N/A</v>
      </c>
      <c r="J218" t="str">
        <f t="shared" si="22"/>
        <v>N/A</v>
      </c>
      <c r="K218" t="str">
        <f t="shared" si="23"/>
        <v>N/A</v>
      </c>
      <c r="L218" t="str">
        <f t="shared" si="24"/>
        <v>N/A</v>
      </c>
      <c r="M218" t="str">
        <f t="shared" si="25"/>
        <v>N/A</v>
      </c>
      <c r="N218" t="str">
        <f t="shared" si="26"/>
        <v>N/A</v>
      </c>
    </row>
    <row r="219" spans="1:14" x14ac:dyDescent="0.3">
      <c r="A219" s="1">
        <v>13</v>
      </c>
      <c r="B219" t="s">
        <v>4375</v>
      </c>
      <c r="C219" t="s">
        <v>264</v>
      </c>
      <c r="D219" t="s">
        <v>264</v>
      </c>
      <c r="E219" t="s">
        <v>264</v>
      </c>
      <c r="F219" t="s">
        <v>264</v>
      </c>
      <c r="G219" t="s">
        <v>264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4380</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4381</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4387</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4388</v>
      </c>
      <c r="C223" t="s">
        <v>1433</v>
      </c>
      <c r="D223" t="s">
        <v>7792</v>
      </c>
      <c r="E223" t="s">
        <v>7793</v>
      </c>
      <c r="F223" t="s">
        <v>3518</v>
      </c>
      <c r="G223" t="s">
        <v>5103</v>
      </c>
      <c r="I223" t="str">
        <f t="shared" si="21"/>
        <v>N/A</v>
      </c>
      <c r="J223">
        <f t="shared" si="22"/>
        <v>1020000</v>
      </c>
      <c r="K223">
        <f t="shared" si="23"/>
        <v>1660000</v>
      </c>
      <c r="L223">
        <f t="shared" si="24"/>
        <v>2610000</v>
      </c>
      <c r="M223">
        <f t="shared" si="25"/>
        <v>1490000</v>
      </c>
      <c r="N223">
        <f t="shared" si="26"/>
        <v>1700000</v>
      </c>
    </row>
    <row r="224" spans="1:14" x14ac:dyDescent="0.3">
      <c r="A224" s="1">
        <v>18</v>
      </c>
      <c r="B224" t="s">
        <v>4394</v>
      </c>
      <c r="C224" t="s">
        <v>1433</v>
      </c>
      <c r="D224" t="s">
        <v>7792</v>
      </c>
      <c r="E224" t="s">
        <v>7793</v>
      </c>
      <c r="F224" t="s">
        <v>3518</v>
      </c>
      <c r="G224" t="s">
        <v>5103</v>
      </c>
      <c r="I224" t="str">
        <f t="shared" si="21"/>
        <v>N/A</v>
      </c>
      <c r="J224">
        <f t="shared" si="22"/>
        <v>1020000</v>
      </c>
      <c r="K224">
        <f t="shared" si="23"/>
        <v>1660000</v>
      </c>
      <c r="L224">
        <f t="shared" si="24"/>
        <v>2610000</v>
      </c>
      <c r="M224">
        <f t="shared" si="25"/>
        <v>1490000</v>
      </c>
      <c r="N224">
        <f t="shared" si="26"/>
        <v>1700000</v>
      </c>
    </row>
    <row r="225" spans="1:14" x14ac:dyDescent="0.3">
      <c r="A225" s="1">
        <v>19</v>
      </c>
      <c r="B225" t="s">
        <v>4395</v>
      </c>
      <c r="C225" t="s">
        <v>5802</v>
      </c>
      <c r="D225" t="s">
        <v>7794</v>
      </c>
      <c r="E225" t="s">
        <v>7795</v>
      </c>
      <c r="F225" t="s">
        <v>7796</v>
      </c>
      <c r="G225" t="s">
        <v>7797</v>
      </c>
      <c r="I225" t="str">
        <f t="shared" si="21"/>
        <v>N/A</v>
      </c>
      <c r="J225">
        <f t="shared" si="22"/>
        <v>37500000</v>
      </c>
      <c r="K225">
        <f t="shared" si="23"/>
        <v>37160000</v>
      </c>
      <c r="L225">
        <f t="shared" si="24"/>
        <v>45480000</v>
      </c>
      <c r="M225">
        <f t="shared" si="25"/>
        <v>42290000</v>
      </c>
      <c r="N225">
        <f t="shared" si="26"/>
        <v>62910000</v>
      </c>
    </row>
    <row r="226" spans="1:14" x14ac:dyDescent="0.3">
      <c r="I226" t="str">
        <f t="shared" si="21"/>
        <v>N/A</v>
      </c>
      <c r="J226">
        <f t="shared" si="22"/>
        <v>0</v>
      </c>
      <c r="K226">
        <f t="shared" si="23"/>
        <v>0</v>
      </c>
      <c r="L226">
        <f t="shared" si="24"/>
        <v>0</v>
      </c>
      <c r="M226">
        <f t="shared" si="25"/>
        <v>0</v>
      </c>
      <c r="N226">
        <f t="shared" si="26"/>
        <v>0</v>
      </c>
    </row>
    <row r="227" spans="1:14" x14ac:dyDescent="0.3">
      <c r="B227" s="1" t="s">
        <v>299</v>
      </c>
      <c r="C227" s="1" t="s">
        <v>251</v>
      </c>
      <c r="D227" s="1" t="s">
        <v>252</v>
      </c>
      <c r="E227" s="1" t="s">
        <v>253</v>
      </c>
      <c r="F227" s="1" t="s">
        <v>254</v>
      </c>
      <c r="G227" s="1" t="s">
        <v>255</v>
      </c>
      <c r="H227" s="1" t="s">
        <v>256</v>
      </c>
      <c r="I227" t="str">
        <f t="shared" si="21"/>
        <v>pos_trend</v>
      </c>
      <c r="J227" t="str">
        <f t="shared" si="22"/>
        <v>2012</v>
      </c>
      <c r="K227" t="str">
        <f t="shared" si="23"/>
        <v>2013</v>
      </c>
      <c r="L227" t="str">
        <f t="shared" si="24"/>
        <v>2014</v>
      </c>
      <c r="M227" t="str">
        <f t="shared" si="25"/>
        <v>2015</v>
      </c>
      <c r="N227" t="str">
        <f t="shared" si="26"/>
        <v>2016</v>
      </c>
    </row>
    <row r="228" spans="1:14" x14ac:dyDescent="0.3">
      <c r="A228" s="1">
        <v>0</v>
      </c>
      <c r="B228" t="s">
        <v>443</v>
      </c>
      <c r="C228" t="s">
        <v>1972</v>
      </c>
      <c r="D228" t="s">
        <v>5012</v>
      </c>
      <c r="E228" t="s">
        <v>7798</v>
      </c>
      <c r="F228" t="s">
        <v>1410</v>
      </c>
      <c r="G228" t="s">
        <v>6231</v>
      </c>
      <c r="I228" t="str">
        <f t="shared" si="21"/>
        <v>pos_trend</v>
      </c>
      <c r="J228">
        <f t="shared" si="22"/>
        <v>1450000</v>
      </c>
      <c r="K228">
        <f t="shared" si="23"/>
        <v>2400000</v>
      </c>
      <c r="L228">
        <f t="shared" si="24"/>
        <v>2980000</v>
      </c>
      <c r="M228">
        <f t="shared" si="25"/>
        <v>3010000</v>
      </c>
      <c r="N228">
        <f t="shared" si="26"/>
        <v>3570000</v>
      </c>
    </row>
    <row r="229" spans="1:14" x14ac:dyDescent="0.3">
      <c r="A229" s="1">
        <v>1</v>
      </c>
      <c r="B229" t="s">
        <v>4403</v>
      </c>
      <c r="C229" t="s">
        <v>2092</v>
      </c>
      <c r="D229" t="s">
        <v>5088</v>
      </c>
      <c r="E229" t="s">
        <v>6648</v>
      </c>
      <c r="F229" t="s">
        <v>7799</v>
      </c>
      <c r="G229" t="s">
        <v>7800</v>
      </c>
      <c r="I229" t="str">
        <f t="shared" si="21"/>
        <v>pos_trend</v>
      </c>
      <c r="J229">
        <f t="shared" si="22"/>
        <v>3390000</v>
      </c>
      <c r="K229">
        <f t="shared" si="23"/>
        <v>5030000</v>
      </c>
      <c r="L229">
        <f t="shared" si="24"/>
        <v>6430000</v>
      </c>
      <c r="M229">
        <f t="shared" si="25"/>
        <v>7510000</v>
      </c>
      <c r="N229">
        <f t="shared" si="26"/>
        <v>9000000</v>
      </c>
    </row>
    <row r="230" spans="1:14" x14ac:dyDescent="0.3">
      <c r="A230" s="1">
        <v>2</v>
      </c>
      <c r="B230" t="s">
        <v>4408</v>
      </c>
      <c r="C230" t="s">
        <v>264</v>
      </c>
      <c r="D230" t="s">
        <v>264</v>
      </c>
      <c r="E230" t="s">
        <v>264</v>
      </c>
      <c r="F230" t="s">
        <v>264</v>
      </c>
      <c r="G230" t="s">
        <v>264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4414</v>
      </c>
      <c r="C231" t="s">
        <v>264</v>
      </c>
      <c r="D231" t="s">
        <v>264</v>
      </c>
      <c r="E231" t="s">
        <v>264</v>
      </c>
      <c r="F231" t="s">
        <v>264</v>
      </c>
      <c r="G231" t="s">
        <v>264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4419</v>
      </c>
      <c r="C232" t="s">
        <v>264</v>
      </c>
      <c r="D232" t="s">
        <v>264</v>
      </c>
      <c r="E232" t="s">
        <v>1434</v>
      </c>
      <c r="F232" t="s">
        <v>5467</v>
      </c>
      <c r="G232" t="s">
        <v>7801</v>
      </c>
      <c r="I232" t="str">
        <f t="shared" si="21"/>
        <v>N/A</v>
      </c>
      <c r="J232" t="str">
        <f t="shared" si="22"/>
        <v>N/A</v>
      </c>
      <c r="K232" t="str">
        <f t="shared" si="23"/>
        <v>N/A</v>
      </c>
      <c r="L232">
        <f t="shared" si="24"/>
        <v>1310000</v>
      </c>
      <c r="M232">
        <f t="shared" si="25"/>
        <v>1750000</v>
      </c>
      <c r="N232">
        <f t="shared" si="26"/>
        <v>2150000</v>
      </c>
    </row>
    <row r="233" spans="1:14" x14ac:dyDescent="0.3">
      <c r="A233" s="1">
        <v>5</v>
      </c>
      <c r="B233" t="s">
        <v>4425</v>
      </c>
      <c r="C233" t="s">
        <v>3485</v>
      </c>
      <c r="D233" t="s">
        <v>5287</v>
      </c>
      <c r="E233" t="s">
        <v>7802</v>
      </c>
      <c r="F233" t="s">
        <v>6707</v>
      </c>
      <c r="G233" t="s">
        <v>7803</v>
      </c>
      <c r="I233" t="str">
        <f t="shared" si="21"/>
        <v>pos_trend</v>
      </c>
      <c r="J233">
        <f t="shared" si="22"/>
        <v>1500000</v>
      </c>
      <c r="K233">
        <f t="shared" si="23"/>
        <v>1900000</v>
      </c>
      <c r="L233">
        <f t="shared" si="24"/>
        <v>2040000</v>
      </c>
      <c r="M233">
        <f t="shared" si="25"/>
        <v>2340000</v>
      </c>
      <c r="N233">
        <f t="shared" si="26"/>
        <v>2790000</v>
      </c>
    </row>
    <row r="234" spans="1:14" x14ac:dyDescent="0.3">
      <c r="A234" s="1">
        <v>6</v>
      </c>
      <c r="B234" t="s">
        <v>4431</v>
      </c>
      <c r="C234" t="s">
        <v>2250</v>
      </c>
      <c r="D234" t="s">
        <v>5589</v>
      </c>
      <c r="E234" t="s">
        <v>1461</v>
      </c>
      <c r="F234" t="s">
        <v>3669</v>
      </c>
      <c r="G234" t="s">
        <v>7804</v>
      </c>
      <c r="I234" t="str">
        <f t="shared" si="21"/>
        <v>pos_trend</v>
      </c>
      <c r="J234">
        <f t="shared" si="22"/>
        <v>1940000</v>
      </c>
      <c r="K234">
        <f t="shared" si="23"/>
        <v>2630000</v>
      </c>
      <c r="L234">
        <f t="shared" si="24"/>
        <v>3450000</v>
      </c>
      <c r="M234">
        <f t="shared" si="25"/>
        <v>4500000</v>
      </c>
      <c r="N234">
        <f t="shared" si="26"/>
        <v>5430000</v>
      </c>
    </row>
    <row r="235" spans="1:14" x14ac:dyDescent="0.3">
      <c r="A235" s="1">
        <v>7</v>
      </c>
      <c r="B235" t="s">
        <v>4437</v>
      </c>
      <c r="C235" t="s">
        <v>6698</v>
      </c>
      <c r="D235" t="s">
        <v>2869</v>
      </c>
      <c r="E235" t="s">
        <v>7805</v>
      </c>
      <c r="F235" t="s">
        <v>5468</v>
      </c>
      <c r="G235" t="s">
        <v>3666</v>
      </c>
      <c r="I235" t="str">
        <f t="shared" si="21"/>
        <v>N/A</v>
      </c>
      <c r="J235">
        <f t="shared" si="22"/>
        <v>6790000</v>
      </c>
      <c r="K235">
        <f t="shared" si="23"/>
        <v>5300000</v>
      </c>
      <c r="L235" t="str">
        <f t="shared" si="24"/>
        <v>749000</v>
      </c>
      <c r="M235">
        <f t="shared" si="25"/>
        <v>3000000</v>
      </c>
      <c r="N235">
        <f t="shared" si="26"/>
        <v>4390000</v>
      </c>
    </row>
    <row r="236" spans="1:14" x14ac:dyDescent="0.3">
      <c r="A236" s="1">
        <v>8</v>
      </c>
      <c r="B236" t="s">
        <v>4443</v>
      </c>
      <c r="C236" t="s">
        <v>6698</v>
      </c>
      <c r="D236" t="s">
        <v>2869</v>
      </c>
      <c r="E236" t="s">
        <v>7805</v>
      </c>
      <c r="F236" t="s">
        <v>5468</v>
      </c>
      <c r="G236" t="s">
        <v>3666</v>
      </c>
      <c r="I236" t="str">
        <f t="shared" si="21"/>
        <v>N/A</v>
      </c>
      <c r="J236">
        <f t="shared" si="22"/>
        <v>6790000</v>
      </c>
      <c r="K236">
        <f t="shared" si="23"/>
        <v>5300000</v>
      </c>
      <c r="L236" t="str">
        <f t="shared" si="24"/>
        <v>749000</v>
      </c>
      <c r="M236">
        <f t="shared" si="25"/>
        <v>3000000</v>
      </c>
      <c r="N236">
        <f t="shared" si="26"/>
        <v>4390000</v>
      </c>
    </row>
    <row r="237" spans="1:14" x14ac:dyDescent="0.3">
      <c r="A237" s="1">
        <v>9</v>
      </c>
      <c r="B237" t="s">
        <v>4445</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457</v>
      </c>
      <c r="C238" t="s">
        <v>7806</v>
      </c>
      <c r="D238" t="s">
        <v>5499</v>
      </c>
      <c r="E238" t="s">
        <v>4985</v>
      </c>
      <c r="F238" t="s">
        <v>7807</v>
      </c>
      <c r="G238" t="s">
        <v>7808</v>
      </c>
      <c r="I238" t="str">
        <f t="shared" si="21"/>
        <v>N/A</v>
      </c>
      <c r="J238">
        <f t="shared" si="22"/>
        <v>7840000</v>
      </c>
      <c r="K238">
        <f t="shared" si="23"/>
        <v>7820000</v>
      </c>
      <c r="L238">
        <f t="shared" si="24"/>
        <v>7830000</v>
      </c>
      <c r="M238">
        <f t="shared" si="25"/>
        <v>7730000</v>
      </c>
      <c r="N238">
        <f t="shared" si="26"/>
        <v>7540000</v>
      </c>
    </row>
    <row r="239" spans="1:14" x14ac:dyDescent="0.3">
      <c r="A239" s="1">
        <v>11</v>
      </c>
      <c r="B239" t="s">
        <v>4454</v>
      </c>
      <c r="C239" t="s">
        <v>7061</v>
      </c>
      <c r="D239" t="s">
        <v>264</v>
      </c>
      <c r="E239" t="s">
        <v>264</v>
      </c>
      <c r="F239" t="s">
        <v>7061</v>
      </c>
      <c r="G239" t="s">
        <v>7061</v>
      </c>
      <c r="I239" t="str">
        <f t="shared" si="21"/>
        <v>N/A</v>
      </c>
      <c r="J239">
        <f t="shared" si="22"/>
        <v>1110000</v>
      </c>
      <c r="K239" t="str">
        <f t="shared" si="23"/>
        <v>N/A</v>
      </c>
      <c r="L239" t="str">
        <f t="shared" si="24"/>
        <v>N/A</v>
      </c>
      <c r="M239">
        <f t="shared" si="25"/>
        <v>1110000</v>
      </c>
      <c r="N239">
        <f t="shared" si="26"/>
        <v>1110000</v>
      </c>
    </row>
    <row r="240" spans="1:14" x14ac:dyDescent="0.3">
      <c r="A240" s="1">
        <v>12</v>
      </c>
      <c r="B240" t="s">
        <v>4460</v>
      </c>
      <c r="C240" t="s">
        <v>7809</v>
      </c>
      <c r="D240" t="s">
        <v>264</v>
      </c>
      <c r="E240" t="s">
        <v>264</v>
      </c>
      <c r="F240" t="s">
        <v>7810</v>
      </c>
      <c r="G240" t="s">
        <v>3872</v>
      </c>
      <c r="I240" t="str">
        <f t="shared" si="21"/>
        <v>N/A</v>
      </c>
      <c r="J240">
        <f t="shared" si="22"/>
        <v>6720000</v>
      </c>
      <c r="K240" t="str">
        <f t="shared" si="23"/>
        <v>N/A</v>
      </c>
      <c r="L240" t="str">
        <f t="shared" si="24"/>
        <v>N/A</v>
      </c>
      <c r="M240">
        <f t="shared" si="25"/>
        <v>6610000</v>
      </c>
      <c r="N240">
        <f t="shared" si="26"/>
        <v>6420000</v>
      </c>
    </row>
    <row r="241" spans="1:14" x14ac:dyDescent="0.3">
      <c r="A241" s="1">
        <v>13</v>
      </c>
      <c r="B241" t="s">
        <v>452</v>
      </c>
      <c r="C241" t="s">
        <v>900</v>
      </c>
      <c r="D241" t="s">
        <v>7811</v>
      </c>
      <c r="E241" t="s">
        <v>7812</v>
      </c>
      <c r="F241" t="s">
        <v>7813</v>
      </c>
      <c r="G241" t="s">
        <v>7814</v>
      </c>
      <c r="I241" t="str">
        <f t="shared" si="21"/>
        <v>N/A</v>
      </c>
      <c r="J241" t="str">
        <f t="shared" si="22"/>
        <v>166000</v>
      </c>
      <c r="K241" t="str">
        <f t="shared" si="23"/>
        <v>570000</v>
      </c>
      <c r="L241" t="str">
        <f t="shared" si="24"/>
        <v>378000</v>
      </c>
      <c r="M241" t="str">
        <f t="shared" si="25"/>
        <v>338000</v>
      </c>
      <c r="N241" t="str">
        <f t="shared" si="26"/>
        <v>331000</v>
      </c>
    </row>
    <row r="242" spans="1:14" x14ac:dyDescent="0.3">
      <c r="A242" s="1">
        <v>14</v>
      </c>
      <c r="B242" t="s">
        <v>4471</v>
      </c>
      <c r="C242" t="s">
        <v>900</v>
      </c>
      <c r="D242" t="s">
        <v>7811</v>
      </c>
      <c r="E242" t="s">
        <v>7812</v>
      </c>
      <c r="F242" t="s">
        <v>7813</v>
      </c>
      <c r="G242" t="s">
        <v>7814</v>
      </c>
      <c r="I242" t="str">
        <f t="shared" si="21"/>
        <v>N/A</v>
      </c>
      <c r="J242" t="str">
        <f t="shared" si="22"/>
        <v>166000</v>
      </c>
      <c r="K242" t="str">
        <f t="shared" si="23"/>
        <v>570000</v>
      </c>
      <c r="L242" t="str">
        <f t="shared" si="24"/>
        <v>378000</v>
      </c>
      <c r="M242" t="str">
        <f t="shared" si="25"/>
        <v>338000</v>
      </c>
      <c r="N242" t="str">
        <f t="shared" si="26"/>
        <v>331000</v>
      </c>
    </row>
    <row r="243" spans="1:14" x14ac:dyDescent="0.3">
      <c r="A243" s="1">
        <v>15</v>
      </c>
      <c r="B243" t="s">
        <v>462</v>
      </c>
      <c r="C243" t="s">
        <v>7815</v>
      </c>
      <c r="D243" t="s">
        <v>7816</v>
      </c>
      <c r="E243" t="s">
        <v>7817</v>
      </c>
      <c r="F243" t="s">
        <v>7818</v>
      </c>
      <c r="G243" t="s">
        <v>7819</v>
      </c>
      <c r="I243" t="str">
        <f t="shared" si="21"/>
        <v>N/A</v>
      </c>
      <c r="J243">
        <f t="shared" si="22"/>
        <v>57330000</v>
      </c>
      <c r="K243">
        <f t="shared" si="23"/>
        <v>57200000</v>
      </c>
      <c r="L243">
        <f t="shared" si="24"/>
        <v>57420000</v>
      </c>
      <c r="M243">
        <f t="shared" si="25"/>
        <v>56360000</v>
      </c>
      <c r="N243">
        <f t="shared" si="26"/>
        <v>78740000</v>
      </c>
    </row>
    <row r="244" spans="1:14" x14ac:dyDescent="0.3">
      <c r="A244" s="1">
        <v>16</v>
      </c>
      <c r="B244" t="s">
        <v>4479</v>
      </c>
      <c r="C244" t="s">
        <v>264</v>
      </c>
      <c r="D244" t="s">
        <v>7820</v>
      </c>
      <c r="E244" t="s">
        <v>5365</v>
      </c>
      <c r="F244" t="s">
        <v>7821</v>
      </c>
      <c r="G244" t="s">
        <v>7822</v>
      </c>
      <c r="I244" t="str">
        <f t="shared" si="21"/>
        <v>N/A</v>
      </c>
      <c r="J244" t="str">
        <f t="shared" si="22"/>
        <v>N/A</v>
      </c>
      <c r="K244">
        <f t="shared" si="23"/>
        <v>-2.3E-3</v>
      </c>
      <c r="L244">
        <f t="shared" si="24"/>
        <v>3.8E-3</v>
      </c>
      <c r="M244">
        <f t="shared" si="25"/>
        <v>-1.83E-2</v>
      </c>
      <c r="N244">
        <f t="shared" si="26"/>
        <v>0.39689999999999998</v>
      </c>
    </row>
    <row r="245" spans="1:14" x14ac:dyDescent="0.3">
      <c r="I245" t="str">
        <f t="shared" si="21"/>
        <v>N/A</v>
      </c>
      <c r="J245">
        <f t="shared" si="22"/>
        <v>0</v>
      </c>
      <c r="K245">
        <f t="shared" si="23"/>
        <v>0</v>
      </c>
      <c r="L245">
        <f t="shared" si="24"/>
        <v>0</v>
      </c>
      <c r="M245">
        <f t="shared" si="25"/>
        <v>0</v>
      </c>
      <c r="N245">
        <f t="shared" si="26"/>
        <v>0</v>
      </c>
    </row>
    <row r="246" spans="1:14" x14ac:dyDescent="0.3">
      <c r="B246" s="1" t="s">
        <v>299</v>
      </c>
      <c r="C246" s="1" t="s">
        <v>251</v>
      </c>
      <c r="D246" s="1" t="s">
        <v>252</v>
      </c>
      <c r="E246" s="1" t="s">
        <v>253</v>
      </c>
      <c r="F246" s="1" t="s">
        <v>254</v>
      </c>
      <c r="G246" s="1" t="s">
        <v>255</v>
      </c>
      <c r="H246" s="1" t="s">
        <v>256</v>
      </c>
      <c r="I246" t="str">
        <f t="shared" si="21"/>
        <v>pos_trend</v>
      </c>
      <c r="J246" t="str">
        <f t="shared" si="22"/>
        <v>2012</v>
      </c>
      <c r="K246" t="str">
        <f t="shared" si="23"/>
        <v>2013</v>
      </c>
      <c r="L246" t="str">
        <f t="shared" si="24"/>
        <v>2014</v>
      </c>
      <c r="M246" t="str">
        <f t="shared" si="25"/>
        <v>2015</v>
      </c>
      <c r="N246" t="str">
        <f t="shared" si="26"/>
        <v>2016</v>
      </c>
    </row>
    <row r="247" spans="1:14" x14ac:dyDescent="0.3">
      <c r="A247" s="1">
        <v>0</v>
      </c>
      <c r="B247" t="s">
        <v>481</v>
      </c>
      <c r="C247" t="s">
        <v>264</v>
      </c>
      <c r="D247" t="s">
        <v>264</v>
      </c>
      <c r="E247" t="s">
        <v>264</v>
      </c>
      <c r="F247" t="s">
        <v>264</v>
      </c>
      <c r="G247" t="s">
        <v>264</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485</v>
      </c>
      <c r="C248" t="s">
        <v>264</v>
      </c>
      <c r="D248" t="s">
        <v>264</v>
      </c>
      <c r="E248" t="s">
        <v>264</v>
      </c>
      <c r="F248" t="s">
        <v>264</v>
      </c>
      <c r="G248" t="s">
        <v>264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486</v>
      </c>
      <c r="C249" t="s">
        <v>264</v>
      </c>
      <c r="D249" t="s">
        <v>264</v>
      </c>
      <c r="E249" t="s">
        <v>264</v>
      </c>
      <c r="F249" t="s">
        <v>264</v>
      </c>
      <c r="G249" t="s">
        <v>264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4487</v>
      </c>
      <c r="C250" t="s">
        <v>865</v>
      </c>
      <c r="D250" t="s">
        <v>1450</v>
      </c>
      <c r="E250" t="s">
        <v>1420</v>
      </c>
      <c r="F250" t="s">
        <v>7792</v>
      </c>
      <c r="G250" t="s">
        <v>5545</v>
      </c>
      <c r="I250" t="str">
        <f t="shared" si="21"/>
        <v>N/A</v>
      </c>
      <c r="J250">
        <f t="shared" si="22"/>
        <v>1140000</v>
      </c>
      <c r="K250">
        <f t="shared" si="23"/>
        <v>1560000</v>
      </c>
      <c r="L250">
        <f t="shared" si="24"/>
        <v>1380000</v>
      </c>
      <c r="M250">
        <f t="shared" si="25"/>
        <v>1660000</v>
      </c>
      <c r="N250">
        <f t="shared" si="26"/>
        <v>1520000</v>
      </c>
    </row>
    <row r="251" spans="1:14" x14ac:dyDescent="0.3">
      <c r="A251" s="1">
        <v>4</v>
      </c>
      <c r="B251" t="s">
        <v>4491</v>
      </c>
      <c r="C251" t="s">
        <v>264</v>
      </c>
      <c r="D251" t="s">
        <v>7823</v>
      </c>
      <c r="E251" t="s">
        <v>7824</v>
      </c>
      <c r="F251" t="s">
        <v>7825</v>
      </c>
      <c r="G251" t="s">
        <v>7826</v>
      </c>
      <c r="I251" t="str">
        <f t="shared" si="21"/>
        <v>N/A</v>
      </c>
      <c r="J251" t="str">
        <f t="shared" si="22"/>
        <v>N/A</v>
      </c>
      <c r="K251">
        <f t="shared" si="23"/>
        <v>0.36479999999999996</v>
      </c>
      <c r="L251">
        <f t="shared" si="24"/>
        <v>-0.11599999999999999</v>
      </c>
      <c r="M251">
        <f t="shared" si="25"/>
        <v>0.2016</v>
      </c>
      <c r="N251">
        <f t="shared" si="26"/>
        <v>-8.09E-2</v>
      </c>
    </row>
    <row r="252" spans="1:14" x14ac:dyDescent="0.3">
      <c r="A252" s="1">
        <v>5</v>
      </c>
      <c r="B252" t="s">
        <v>4496</v>
      </c>
      <c r="C252" t="s">
        <v>264</v>
      </c>
      <c r="D252" t="s">
        <v>264</v>
      </c>
      <c r="E252" t="s">
        <v>264</v>
      </c>
      <c r="F252" t="s">
        <v>264</v>
      </c>
      <c r="G252" t="s">
        <v>264</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t="str">
        <f t="shared" ref="K252:K315" si="29">IF(TRIM(D252)="-", "N/A", IF(RIGHT(D252,1)="M",1000000*VALUE(LEFT(D252,LEN(D252)-1)),IF(RIGHT(D252,1)="B",1000000000*VALUE(LEFT(D252,LEN(D252)-1)),IF(RIGHT(D252,1)="%",0.01*VALUE(LEFT(D252,LEN(D252)-1)),D252))))</f>
        <v>N/A</v>
      </c>
      <c r="L252" t="str">
        <f t="shared" ref="L252:L315" si="30">IF(TRIM(E252)="-", "N/A", IF(RIGHT(E252,1)="M",1000000*VALUE(LEFT(E252,LEN(E252)-1)),IF(RIGHT(E252,1)="B",1000000000*VALUE(LEFT(E252,LEN(E252)-1)),IF(RIGHT(E252,1)="%",0.01*VALUE(LEFT(E252,LEN(E252)-1)),E252))))</f>
        <v>N/A</v>
      </c>
      <c r="M252" t="str">
        <f t="shared" ref="M252:M315" si="31">IF(TRIM(F252)="-", "N/A", IF(RIGHT(F252,1)="M",1000000*VALUE(LEFT(F252,LEN(F252)-1)),IF(RIGHT(F252,1)="B",1000000000*VALUE(LEFT(F252,LEN(F252)-1)),IF(RIGHT(F252,1)="%",0.01*VALUE(LEFT(F252,LEN(F252)-1)),F252))))</f>
        <v>N/A</v>
      </c>
      <c r="N252" t="str">
        <f t="shared" ref="N252:N315" si="32">IF(TRIM(G252)="-", "N/A", IF(RIGHT(G252,1)="M",1000000*VALUE(LEFT(G252,LEN(G252)-1)),IF(RIGHT(G252,1)="B",1000000000*VALUE(LEFT(G252,LEN(G252)-1)),IF(RIGHT(G252,1)="%",0.01*VALUE(LEFT(G252,LEN(G252)-1)),G252))))</f>
        <v>N/A</v>
      </c>
    </row>
    <row r="253" spans="1:14" x14ac:dyDescent="0.3">
      <c r="A253" s="1">
        <v>6</v>
      </c>
      <c r="B253" t="s">
        <v>4502</v>
      </c>
      <c r="C253" t="s">
        <v>858</v>
      </c>
      <c r="D253" t="s">
        <v>7773</v>
      </c>
      <c r="E253" t="s">
        <v>7827</v>
      </c>
      <c r="F253" t="s">
        <v>319</v>
      </c>
      <c r="G253" t="s">
        <v>4231</v>
      </c>
      <c r="I253" t="str">
        <f t="shared" si="27"/>
        <v>N/A</v>
      </c>
      <c r="J253">
        <f t="shared" si="28"/>
        <v>2510000</v>
      </c>
      <c r="K253">
        <f t="shared" si="29"/>
        <v>4220000</v>
      </c>
      <c r="L253">
        <f t="shared" si="30"/>
        <v>3660000</v>
      </c>
      <c r="M253">
        <f t="shared" si="31"/>
        <v>3020000</v>
      </c>
      <c r="N253">
        <f t="shared" si="32"/>
        <v>2920000</v>
      </c>
    </row>
    <row r="254" spans="1:14" x14ac:dyDescent="0.3">
      <c r="A254" s="1">
        <v>7</v>
      </c>
      <c r="B254" t="s">
        <v>4508</v>
      </c>
      <c r="C254" t="s">
        <v>264</v>
      </c>
      <c r="D254" t="s">
        <v>264</v>
      </c>
      <c r="E254" t="s">
        <v>264</v>
      </c>
      <c r="F254" t="s">
        <v>264</v>
      </c>
      <c r="G254" t="s">
        <v>264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4509</v>
      </c>
      <c r="C255" t="s">
        <v>264</v>
      </c>
      <c r="D255" t="s">
        <v>264</v>
      </c>
      <c r="E255" t="s">
        <v>264</v>
      </c>
      <c r="F255" t="s">
        <v>264</v>
      </c>
      <c r="G255" t="s">
        <v>264</v>
      </c>
      <c r="I255" t="str">
        <f t="shared" si="27"/>
        <v>N/A</v>
      </c>
      <c r="J255" t="str">
        <f t="shared" si="28"/>
        <v>N/A</v>
      </c>
      <c r="K255" t="str">
        <f t="shared" si="29"/>
        <v>N/A</v>
      </c>
      <c r="L255" t="str">
        <f t="shared" si="30"/>
        <v>N/A</v>
      </c>
      <c r="M255" t="str">
        <f t="shared" si="31"/>
        <v>N/A</v>
      </c>
      <c r="N255" t="str">
        <f t="shared" si="32"/>
        <v>N/A</v>
      </c>
    </row>
    <row r="256" spans="1:14" x14ac:dyDescent="0.3">
      <c r="A256" s="1">
        <v>9</v>
      </c>
      <c r="B256" t="s">
        <v>4515</v>
      </c>
      <c r="C256" t="s">
        <v>858</v>
      </c>
      <c r="D256" t="s">
        <v>7773</v>
      </c>
      <c r="E256" t="s">
        <v>7827</v>
      </c>
      <c r="F256" t="s">
        <v>319</v>
      </c>
      <c r="G256" t="s">
        <v>4231</v>
      </c>
      <c r="I256" t="str">
        <f t="shared" si="27"/>
        <v>N/A</v>
      </c>
      <c r="J256">
        <f t="shared" si="28"/>
        <v>2510000</v>
      </c>
      <c r="K256">
        <f t="shared" si="29"/>
        <v>4220000</v>
      </c>
      <c r="L256">
        <f t="shared" si="30"/>
        <v>3660000</v>
      </c>
      <c r="M256">
        <f t="shared" si="31"/>
        <v>3020000</v>
      </c>
      <c r="N256">
        <f t="shared" si="32"/>
        <v>2920000</v>
      </c>
    </row>
    <row r="257" spans="1:14" x14ac:dyDescent="0.3">
      <c r="A257" s="1">
        <v>10</v>
      </c>
      <c r="B257" t="s">
        <v>4521</v>
      </c>
      <c r="C257" t="s">
        <v>7827</v>
      </c>
      <c r="D257" t="s">
        <v>7828</v>
      </c>
      <c r="E257" t="s">
        <v>5089</v>
      </c>
      <c r="F257" t="s">
        <v>2211</v>
      </c>
      <c r="G257" t="s">
        <v>3668</v>
      </c>
      <c r="I257" t="str">
        <f t="shared" si="27"/>
        <v>N/A</v>
      </c>
      <c r="J257">
        <f t="shared" si="28"/>
        <v>3660000</v>
      </c>
      <c r="K257">
        <f t="shared" si="29"/>
        <v>5780000</v>
      </c>
      <c r="L257">
        <f t="shared" si="30"/>
        <v>5040000</v>
      </c>
      <c r="M257">
        <f t="shared" si="31"/>
        <v>4680000</v>
      </c>
      <c r="N257">
        <f t="shared" si="32"/>
        <v>4450000</v>
      </c>
    </row>
    <row r="258" spans="1:14" x14ac:dyDescent="0.3">
      <c r="A258" s="1">
        <v>11</v>
      </c>
      <c r="B258" t="s">
        <v>487</v>
      </c>
      <c r="C258" t="s">
        <v>264</v>
      </c>
      <c r="D258" t="s">
        <v>264</v>
      </c>
      <c r="E258" t="s">
        <v>264</v>
      </c>
      <c r="F258" t="s">
        <v>264</v>
      </c>
      <c r="G258" t="s">
        <v>264</v>
      </c>
      <c r="I258" t="str">
        <f t="shared" si="27"/>
        <v>N/A</v>
      </c>
      <c r="J258" t="str">
        <f t="shared" si="28"/>
        <v>N/A</v>
      </c>
      <c r="K258" t="str">
        <f t="shared" si="29"/>
        <v>N/A</v>
      </c>
      <c r="L258" t="str">
        <f t="shared" si="30"/>
        <v>N/A</v>
      </c>
      <c r="M258" t="str">
        <f t="shared" si="31"/>
        <v>N/A</v>
      </c>
      <c r="N258" t="str">
        <f t="shared" si="32"/>
        <v>N/A</v>
      </c>
    </row>
    <row r="259" spans="1:14" x14ac:dyDescent="0.3">
      <c r="A259" s="1">
        <v>12</v>
      </c>
      <c r="B259" t="s">
        <v>4527</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13</v>
      </c>
      <c r="B260" t="s">
        <v>4528</v>
      </c>
      <c r="C260" t="s">
        <v>264</v>
      </c>
      <c r="D260" t="s">
        <v>264</v>
      </c>
      <c r="E260" t="s">
        <v>264</v>
      </c>
      <c r="F260" t="s">
        <v>264</v>
      </c>
      <c r="G260" t="s">
        <v>264</v>
      </c>
      <c r="I260" t="str">
        <f t="shared" si="27"/>
        <v>N/A</v>
      </c>
      <c r="J260" t="str">
        <f t="shared" si="28"/>
        <v>N/A</v>
      </c>
      <c r="K260" t="str">
        <f t="shared" si="29"/>
        <v>N/A</v>
      </c>
      <c r="L260" t="str">
        <f t="shared" si="30"/>
        <v>N/A</v>
      </c>
      <c r="M260" t="str">
        <f t="shared" si="31"/>
        <v>N/A</v>
      </c>
      <c r="N260" t="str">
        <f t="shared" si="32"/>
        <v>N/A</v>
      </c>
    </row>
    <row r="261" spans="1:14" x14ac:dyDescent="0.3">
      <c r="A261" s="1">
        <v>14</v>
      </c>
      <c r="B261" t="s">
        <v>4529</v>
      </c>
      <c r="C261" t="s">
        <v>264</v>
      </c>
      <c r="D261" t="s">
        <v>264</v>
      </c>
      <c r="E261" t="s">
        <v>264</v>
      </c>
      <c r="F261" t="s">
        <v>264</v>
      </c>
      <c r="G261" t="s">
        <v>264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492</v>
      </c>
      <c r="C262" t="s">
        <v>264</v>
      </c>
      <c r="D262" t="s">
        <v>264</v>
      </c>
      <c r="E262" t="s">
        <v>264</v>
      </c>
      <c r="F262" t="s">
        <v>264</v>
      </c>
      <c r="G262" t="s">
        <v>264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4530</v>
      </c>
      <c r="C263" t="s">
        <v>264</v>
      </c>
      <c r="D263" t="s">
        <v>7829</v>
      </c>
      <c r="E263" t="s">
        <v>264</v>
      </c>
      <c r="F263" t="s">
        <v>264</v>
      </c>
      <c r="G263" t="s">
        <v>264</v>
      </c>
      <c r="I263" t="str">
        <f t="shared" si="27"/>
        <v>N/A</v>
      </c>
      <c r="J263" t="str">
        <f t="shared" si="28"/>
        <v>N/A</v>
      </c>
      <c r="K263" t="str">
        <f t="shared" si="29"/>
        <v>190000</v>
      </c>
      <c r="L263" t="str">
        <f t="shared" si="30"/>
        <v>N/A</v>
      </c>
      <c r="M263" t="str">
        <f t="shared" si="31"/>
        <v>N/A</v>
      </c>
      <c r="N263" t="str">
        <f t="shared" si="32"/>
        <v>N/A</v>
      </c>
    </row>
    <row r="264" spans="1:14" x14ac:dyDescent="0.3">
      <c r="A264" s="1">
        <v>17</v>
      </c>
      <c r="B264" t="s">
        <v>504</v>
      </c>
      <c r="C264" t="s">
        <v>7830</v>
      </c>
      <c r="D264" t="s">
        <v>7831</v>
      </c>
      <c r="E264" t="s">
        <v>264</v>
      </c>
      <c r="F264" t="s">
        <v>264</v>
      </c>
      <c r="G264" t="s">
        <v>264</v>
      </c>
      <c r="I264" t="str">
        <f t="shared" si="27"/>
        <v>N/A</v>
      </c>
      <c r="J264" t="str">
        <f t="shared" si="28"/>
        <v>(3.59M)</v>
      </c>
      <c r="K264" t="str">
        <f t="shared" si="29"/>
        <v>(3.95M)</v>
      </c>
      <c r="L264" t="str">
        <f t="shared" si="30"/>
        <v>N/A</v>
      </c>
      <c r="M264" t="str">
        <f t="shared" si="31"/>
        <v>N/A</v>
      </c>
      <c r="N264" t="str">
        <f t="shared" si="32"/>
        <v>N/A</v>
      </c>
    </row>
    <row r="265" spans="1:14" x14ac:dyDescent="0.3">
      <c r="A265" s="1">
        <v>18</v>
      </c>
      <c r="B265" t="s">
        <v>4540</v>
      </c>
      <c r="C265" t="s">
        <v>264</v>
      </c>
      <c r="D265" t="s">
        <v>264</v>
      </c>
      <c r="E265" t="s">
        <v>264</v>
      </c>
      <c r="F265" t="s">
        <v>264</v>
      </c>
      <c r="G265" t="s">
        <v>264</v>
      </c>
      <c r="I265" t="str">
        <f t="shared" si="27"/>
        <v>N/A</v>
      </c>
      <c r="J265" t="str">
        <f t="shared" si="28"/>
        <v>N/A</v>
      </c>
      <c r="K265" t="str">
        <f t="shared" si="29"/>
        <v>N/A</v>
      </c>
      <c r="L265" t="str">
        <f t="shared" si="30"/>
        <v>N/A</v>
      </c>
      <c r="M265" t="str">
        <f t="shared" si="31"/>
        <v>N/A</v>
      </c>
      <c r="N265" t="str">
        <f t="shared" si="32"/>
        <v>N/A</v>
      </c>
    </row>
    <row r="266" spans="1:14" x14ac:dyDescent="0.3">
      <c r="A266" s="1">
        <v>19</v>
      </c>
      <c r="B266" t="s">
        <v>4541</v>
      </c>
      <c r="C266" t="s">
        <v>7832</v>
      </c>
      <c r="D266" t="s">
        <v>5424</v>
      </c>
      <c r="E266" t="s">
        <v>264</v>
      </c>
      <c r="F266" t="s">
        <v>264</v>
      </c>
      <c r="G266" t="s">
        <v>264</v>
      </c>
      <c r="I266" t="str">
        <f t="shared" si="27"/>
        <v>N/A</v>
      </c>
      <c r="J266">
        <f t="shared" si="28"/>
        <v>3590000</v>
      </c>
      <c r="K266">
        <f t="shared" si="29"/>
        <v>3950000</v>
      </c>
      <c r="L266" t="str">
        <f t="shared" si="30"/>
        <v>N/A</v>
      </c>
      <c r="M266" t="str">
        <f t="shared" si="31"/>
        <v>N/A</v>
      </c>
      <c r="N266" t="str">
        <f t="shared" si="32"/>
        <v>N/A</v>
      </c>
    </row>
    <row r="267" spans="1:14" x14ac:dyDescent="0.3">
      <c r="A267" s="1">
        <v>20</v>
      </c>
      <c r="B267" t="s">
        <v>506</v>
      </c>
      <c r="C267" t="s">
        <v>2506</v>
      </c>
      <c r="D267" t="s">
        <v>7833</v>
      </c>
      <c r="E267" t="s">
        <v>7834</v>
      </c>
      <c r="F267" t="s">
        <v>7835</v>
      </c>
      <c r="G267" t="s">
        <v>7836</v>
      </c>
      <c r="I267" t="str">
        <f t="shared" si="27"/>
        <v>N/A</v>
      </c>
      <c r="J267" t="str">
        <f t="shared" si="28"/>
        <v>673000</v>
      </c>
      <c r="K267" t="str">
        <f t="shared" si="29"/>
        <v>306000</v>
      </c>
      <c r="L267" t="str">
        <f t="shared" si="30"/>
        <v>203000</v>
      </c>
      <c r="M267" t="str">
        <f t="shared" si="31"/>
        <v>226000</v>
      </c>
      <c r="N267" t="str">
        <f t="shared" si="32"/>
        <v>956000</v>
      </c>
    </row>
    <row r="268" spans="1:14" x14ac:dyDescent="0.3">
      <c r="A268" s="1">
        <v>21</v>
      </c>
      <c r="B268" t="s">
        <v>512</v>
      </c>
      <c r="C268" t="s">
        <v>696</v>
      </c>
      <c r="D268" t="s">
        <v>7833</v>
      </c>
      <c r="E268" t="s">
        <v>7834</v>
      </c>
      <c r="F268" t="s">
        <v>7835</v>
      </c>
      <c r="G268" t="s">
        <v>7836</v>
      </c>
      <c r="I268" t="str">
        <f t="shared" si="27"/>
        <v>N/A</v>
      </c>
      <c r="J268" t="str">
        <f t="shared" si="28"/>
        <v>0</v>
      </c>
      <c r="K268" t="str">
        <f t="shared" si="29"/>
        <v>306000</v>
      </c>
      <c r="L268" t="str">
        <f t="shared" si="30"/>
        <v>203000</v>
      </c>
      <c r="M268" t="str">
        <f t="shared" si="31"/>
        <v>226000</v>
      </c>
      <c r="N268" t="str">
        <f t="shared" si="32"/>
        <v>956000</v>
      </c>
    </row>
    <row r="269" spans="1:14" x14ac:dyDescent="0.3">
      <c r="A269" s="1">
        <v>22</v>
      </c>
      <c r="B269" t="s">
        <v>4556</v>
      </c>
      <c r="C269" t="s">
        <v>2506</v>
      </c>
      <c r="D269" t="s">
        <v>264</v>
      </c>
      <c r="E269" t="s">
        <v>264</v>
      </c>
      <c r="F269" t="s">
        <v>264</v>
      </c>
      <c r="G269" t="s">
        <v>264</v>
      </c>
      <c r="I269" t="str">
        <f t="shared" si="27"/>
        <v>N/A</v>
      </c>
      <c r="J269" t="str">
        <f t="shared" si="28"/>
        <v>673000</v>
      </c>
      <c r="K269" t="str">
        <f t="shared" si="29"/>
        <v>N/A</v>
      </c>
      <c r="L269" t="str">
        <f t="shared" si="30"/>
        <v>N/A</v>
      </c>
      <c r="M269" t="str">
        <f t="shared" si="31"/>
        <v>N/A</v>
      </c>
      <c r="N269" t="str">
        <f t="shared" si="32"/>
        <v>N/A</v>
      </c>
    </row>
    <row r="270" spans="1:14" x14ac:dyDescent="0.3">
      <c r="A270" s="1">
        <v>23</v>
      </c>
      <c r="B270" t="s">
        <v>517</v>
      </c>
      <c r="C270" t="s">
        <v>7837</v>
      </c>
      <c r="D270" t="s">
        <v>4935</v>
      </c>
      <c r="E270" t="s">
        <v>7838</v>
      </c>
      <c r="F270" t="s">
        <v>7839</v>
      </c>
      <c r="G270" t="s">
        <v>416</v>
      </c>
      <c r="I270" t="str">
        <f t="shared" si="27"/>
        <v>N/A</v>
      </c>
      <c r="J270">
        <f t="shared" si="28"/>
        <v>4330000</v>
      </c>
      <c r="K270">
        <f t="shared" si="29"/>
        <v>6270000</v>
      </c>
      <c r="L270">
        <f t="shared" si="30"/>
        <v>5240000</v>
      </c>
      <c r="M270">
        <f t="shared" si="31"/>
        <v>4910000</v>
      </c>
      <c r="N270">
        <f t="shared" si="32"/>
        <v>5400000</v>
      </c>
    </row>
    <row r="271" spans="1:14" x14ac:dyDescent="0.3">
      <c r="A271" s="1">
        <v>24</v>
      </c>
      <c r="B271" t="s">
        <v>4565</v>
      </c>
      <c r="C271" t="s">
        <v>264</v>
      </c>
      <c r="D271" t="s">
        <v>264</v>
      </c>
      <c r="E271" t="s">
        <v>264</v>
      </c>
      <c r="F271" t="s">
        <v>264</v>
      </c>
      <c r="G271" t="s">
        <v>264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4566</v>
      </c>
      <c r="C272" t="s">
        <v>7840</v>
      </c>
      <c r="D272" t="s">
        <v>7841</v>
      </c>
      <c r="E272" t="s">
        <v>7842</v>
      </c>
      <c r="F272" t="s">
        <v>4094</v>
      </c>
      <c r="G272" t="s">
        <v>7843</v>
      </c>
      <c r="I272" t="str">
        <f t="shared" si="27"/>
        <v>N/A</v>
      </c>
      <c r="J272">
        <f t="shared" si="28"/>
        <v>7.5499999999999998E-2</v>
      </c>
      <c r="K272">
        <f t="shared" si="29"/>
        <v>0.10970000000000001</v>
      </c>
      <c r="L272">
        <f t="shared" si="30"/>
        <v>9.1300000000000006E-2</v>
      </c>
      <c r="M272">
        <f t="shared" si="31"/>
        <v>8.6999999999999994E-2</v>
      </c>
      <c r="N272">
        <f t="shared" si="32"/>
        <v>6.8600000000000008E-2</v>
      </c>
    </row>
    <row r="273" spans="1:14" x14ac:dyDescent="0.3">
      <c r="A273" s="1">
        <v>26</v>
      </c>
      <c r="B273" t="s">
        <v>528</v>
      </c>
      <c r="C273" t="s">
        <v>1934</v>
      </c>
      <c r="D273" t="s">
        <v>1934</v>
      </c>
      <c r="E273" t="s">
        <v>1934</v>
      </c>
      <c r="F273" t="s">
        <v>1934</v>
      </c>
      <c r="G273" t="s">
        <v>1934</v>
      </c>
      <c r="I273" t="str">
        <f t="shared" si="27"/>
        <v>N/A</v>
      </c>
      <c r="J273" t="str">
        <f t="shared" si="28"/>
        <v>50000</v>
      </c>
      <c r="K273" t="str">
        <f t="shared" si="29"/>
        <v>50000</v>
      </c>
      <c r="L273" t="str">
        <f t="shared" si="30"/>
        <v>50000</v>
      </c>
      <c r="M273" t="str">
        <f t="shared" si="31"/>
        <v>50000</v>
      </c>
      <c r="N273" t="str">
        <f t="shared" si="32"/>
        <v>50000</v>
      </c>
    </row>
    <row r="274" spans="1:14" x14ac:dyDescent="0.3">
      <c r="A274" s="1">
        <v>27</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530</v>
      </c>
      <c r="C275" t="s">
        <v>1934</v>
      </c>
      <c r="D275" t="s">
        <v>1934</v>
      </c>
      <c r="E275" t="s">
        <v>1934</v>
      </c>
      <c r="F275" t="s">
        <v>1934</v>
      </c>
      <c r="G275" t="s">
        <v>1934</v>
      </c>
      <c r="I275" t="str">
        <f t="shared" si="27"/>
        <v>N/A</v>
      </c>
      <c r="J275" t="str">
        <f t="shared" si="28"/>
        <v>50000</v>
      </c>
      <c r="K275" t="str">
        <f t="shared" si="29"/>
        <v>50000</v>
      </c>
      <c r="L275" t="str">
        <f t="shared" si="30"/>
        <v>50000</v>
      </c>
      <c r="M275" t="str">
        <f t="shared" si="31"/>
        <v>50000</v>
      </c>
      <c r="N275" t="str">
        <f t="shared" si="32"/>
        <v>50000</v>
      </c>
    </row>
    <row r="276" spans="1:14" x14ac:dyDescent="0.3">
      <c r="A276" s="1">
        <v>29</v>
      </c>
      <c r="B276" t="s">
        <v>531</v>
      </c>
      <c r="C276" t="s">
        <v>7844</v>
      </c>
      <c r="D276" t="s">
        <v>7845</v>
      </c>
      <c r="E276" t="s">
        <v>6340</v>
      </c>
      <c r="F276" t="s">
        <v>7846</v>
      </c>
      <c r="G276" t="s">
        <v>7847</v>
      </c>
      <c r="I276" t="str">
        <f t="shared" si="27"/>
        <v>N/A</v>
      </c>
      <c r="J276">
        <f t="shared" si="28"/>
        <v>52950000</v>
      </c>
      <c r="K276">
        <f t="shared" si="29"/>
        <v>50870000</v>
      </c>
      <c r="L276">
        <f t="shared" si="30"/>
        <v>52120000</v>
      </c>
      <c r="M276">
        <f t="shared" si="31"/>
        <v>51410000</v>
      </c>
      <c r="N276">
        <f t="shared" si="32"/>
        <v>73280000</v>
      </c>
    </row>
    <row r="277" spans="1:14" x14ac:dyDescent="0.3">
      <c r="A277" s="1">
        <v>30</v>
      </c>
      <c r="B277" t="s">
        <v>537</v>
      </c>
      <c r="C277" t="s">
        <v>7848</v>
      </c>
      <c r="D277" t="s">
        <v>7848</v>
      </c>
      <c r="E277" t="s">
        <v>2510</v>
      </c>
      <c r="F277" t="s">
        <v>2508</v>
      </c>
      <c r="G277" t="s">
        <v>3708</v>
      </c>
      <c r="I277" t="str">
        <f t="shared" si="27"/>
        <v>N/A</v>
      </c>
      <c r="J277" t="str">
        <f t="shared" si="28"/>
        <v>7000</v>
      </c>
      <c r="K277" t="str">
        <f t="shared" si="29"/>
        <v>7000</v>
      </c>
      <c r="L277" t="str">
        <f t="shared" si="30"/>
        <v>8000</v>
      </c>
      <c r="M277" t="str">
        <f t="shared" si="31"/>
        <v>9000</v>
      </c>
      <c r="N277" t="str">
        <f t="shared" si="32"/>
        <v>11000</v>
      </c>
    </row>
    <row r="278" spans="1:14" x14ac:dyDescent="0.3">
      <c r="A278" s="1">
        <v>31</v>
      </c>
      <c r="B278" t="s">
        <v>549</v>
      </c>
      <c r="C278" t="s">
        <v>4999</v>
      </c>
      <c r="D278" t="s">
        <v>7849</v>
      </c>
      <c r="E278" t="s">
        <v>5249</v>
      </c>
      <c r="F278" t="s">
        <v>7850</v>
      </c>
      <c r="G278" t="s">
        <v>7851</v>
      </c>
      <c r="I278" t="str">
        <f t="shared" si="27"/>
        <v>N/A</v>
      </c>
      <c r="J278">
        <f t="shared" si="28"/>
        <v>13080000</v>
      </c>
      <c r="K278">
        <f t="shared" si="29"/>
        <v>9370000</v>
      </c>
      <c r="L278" t="str">
        <f t="shared" si="30"/>
        <v>(8.11M)</v>
      </c>
      <c r="M278" t="str">
        <f t="shared" si="31"/>
        <v>(26.04M)</v>
      </c>
      <c r="N278" t="str">
        <f t="shared" si="32"/>
        <v>(47.71M)</v>
      </c>
    </row>
    <row r="279" spans="1:14" x14ac:dyDescent="0.3">
      <c r="A279" s="1">
        <v>32</v>
      </c>
      <c r="B279" t="s">
        <v>555</v>
      </c>
      <c r="C279" t="s">
        <v>264</v>
      </c>
      <c r="D279" t="s">
        <v>264</v>
      </c>
      <c r="E279" t="s">
        <v>264</v>
      </c>
      <c r="F279" t="s">
        <v>264</v>
      </c>
      <c r="G279" t="s">
        <v>264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556</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557</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558</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566</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567</v>
      </c>
      <c r="C284" t="s">
        <v>7852</v>
      </c>
      <c r="D284" t="s">
        <v>7853</v>
      </c>
      <c r="E284" t="s">
        <v>7854</v>
      </c>
      <c r="F284" t="s">
        <v>7855</v>
      </c>
      <c r="G284" t="s">
        <v>7856</v>
      </c>
      <c r="I284" t="str">
        <f t="shared" si="27"/>
        <v>N/A</v>
      </c>
      <c r="J284">
        <f t="shared" si="28"/>
        <v>0.92359999999999998</v>
      </c>
      <c r="K284">
        <f t="shared" si="29"/>
        <v>0.88939999999999997</v>
      </c>
      <c r="L284">
        <f t="shared" si="30"/>
        <v>0.90780000000000005</v>
      </c>
      <c r="M284">
        <f t="shared" si="31"/>
        <v>0.91209999999999991</v>
      </c>
      <c r="N284">
        <f t="shared" si="32"/>
        <v>0.93079999999999996</v>
      </c>
    </row>
    <row r="285" spans="1:14" x14ac:dyDescent="0.3">
      <c r="A285" s="1">
        <v>38</v>
      </c>
      <c r="B285" t="s">
        <v>573</v>
      </c>
      <c r="C285" t="s">
        <v>7857</v>
      </c>
      <c r="D285" t="s">
        <v>7858</v>
      </c>
      <c r="E285" t="s">
        <v>7859</v>
      </c>
      <c r="F285" t="s">
        <v>7860</v>
      </c>
      <c r="G285" t="s">
        <v>7861</v>
      </c>
      <c r="I285" t="str">
        <f t="shared" si="27"/>
        <v>N/A</v>
      </c>
      <c r="J285">
        <f t="shared" si="28"/>
        <v>53000000</v>
      </c>
      <c r="K285">
        <f t="shared" si="29"/>
        <v>50920000</v>
      </c>
      <c r="L285">
        <f t="shared" si="30"/>
        <v>52170000</v>
      </c>
      <c r="M285">
        <f t="shared" si="31"/>
        <v>51460000</v>
      </c>
      <c r="N285">
        <f t="shared" si="32"/>
        <v>73330000</v>
      </c>
    </row>
    <row r="286" spans="1:14" x14ac:dyDescent="0.3">
      <c r="A286" s="1">
        <v>39</v>
      </c>
      <c r="B286" t="s">
        <v>574</v>
      </c>
      <c r="C286" t="s">
        <v>7862</v>
      </c>
      <c r="D286" t="s">
        <v>7863</v>
      </c>
      <c r="E286" t="s">
        <v>5049</v>
      </c>
      <c r="F286" t="s">
        <v>7864</v>
      </c>
      <c r="G286" t="s">
        <v>7865</v>
      </c>
      <c r="I286" t="str">
        <f t="shared" si="27"/>
        <v>N/A</v>
      </c>
      <c r="J286">
        <f t="shared" si="28"/>
        <v>0.9245000000000001</v>
      </c>
      <c r="K286">
        <f t="shared" si="29"/>
        <v>0.89029999999999998</v>
      </c>
      <c r="L286">
        <f t="shared" si="30"/>
        <v>0.90870000000000006</v>
      </c>
      <c r="M286">
        <f t="shared" si="31"/>
        <v>0.91300000000000003</v>
      </c>
      <c r="N286">
        <f t="shared" si="32"/>
        <v>0.93140000000000001</v>
      </c>
    </row>
    <row r="287" spans="1:14" x14ac:dyDescent="0.3">
      <c r="A287" s="1">
        <v>40</v>
      </c>
      <c r="B287" t="s">
        <v>577</v>
      </c>
      <c r="C287" t="s">
        <v>264</v>
      </c>
      <c r="D287" t="s">
        <v>264</v>
      </c>
      <c r="E287" t="s">
        <v>264</v>
      </c>
      <c r="F287" t="s">
        <v>264</v>
      </c>
      <c r="G287" t="s">
        <v>264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583</v>
      </c>
      <c r="C288" t="s">
        <v>7857</v>
      </c>
      <c r="D288" t="s">
        <v>7858</v>
      </c>
      <c r="E288" t="s">
        <v>7859</v>
      </c>
      <c r="F288" t="s">
        <v>7860</v>
      </c>
      <c r="G288" t="s">
        <v>7861</v>
      </c>
      <c r="I288" t="str">
        <f t="shared" si="27"/>
        <v>N/A</v>
      </c>
      <c r="J288">
        <f t="shared" si="28"/>
        <v>53000000</v>
      </c>
      <c r="K288">
        <f t="shared" si="29"/>
        <v>50920000</v>
      </c>
      <c r="L288">
        <f t="shared" si="30"/>
        <v>52170000</v>
      </c>
      <c r="M288">
        <f t="shared" si="31"/>
        <v>51460000</v>
      </c>
      <c r="N288">
        <f t="shared" si="32"/>
        <v>73330000</v>
      </c>
    </row>
    <row r="289" spans="1:14" x14ac:dyDescent="0.3">
      <c r="A289" s="1">
        <v>42</v>
      </c>
      <c r="B289" t="s">
        <v>589</v>
      </c>
      <c r="C289" t="s">
        <v>7815</v>
      </c>
      <c r="D289" t="s">
        <v>7816</v>
      </c>
      <c r="E289" t="s">
        <v>7817</v>
      </c>
      <c r="F289" t="s">
        <v>7818</v>
      </c>
      <c r="G289" t="s">
        <v>7819</v>
      </c>
      <c r="I289" t="str">
        <f t="shared" si="27"/>
        <v>N/A</v>
      </c>
      <c r="J289">
        <f t="shared" si="28"/>
        <v>57330000</v>
      </c>
      <c r="K289">
        <f t="shared" si="29"/>
        <v>57200000</v>
      </c>
      <c r="L289">
        <f t="shared" si="30"/>
        <v>57420000</v>
      </c>
      <c r="M289">
        <f t="shared" si="31"/>
        <v>56360000</v>
      </c>
      <c r="N289">
        <f t="shared" si="32"/>
        <v>78740000</v>
      </c>
    </row>
    <row r="290" spans="1:14" x14ac:dyDescent="0.3">
      <c r="I290" t="str">
        <f t="shared" si="27"/>
        <v>N/A</v>
      </c>
      <c r="J290">
        <f t="shared" si="28"/>
        <v>0</v>
      </c>
      <c r="K290">
        <f t="shared" si="29"/>
        <v>0</v>
      </c>
      <c r="L290">
        <f t="shared" si="30"/>
        <v>0</v>
      </c>
      <c r="M290">
        <f t="shared" si="31"/>
        <v>0</v>
      </c>
      <c r="N290">
        <f t="shared" si="32"/>
        <v>0</v>
      </c>
    </row>
    <row r="291" spans="1:14" x14ac:dyDescent="0.3">
      <c r="B291" s="1" t="s">
        <v>250</v>
      </c>
      <c r="C291" s="1" t="s">
        <v>251</v>
      </c>
      <c r="D291" s="1" t="s">
        <v>252</v>
      </c>
      <c r="E291" s="1" t="s">
        <v>253</v>
      </c>
      <c r="F291" s="1" t="s">
        <v>254</v>
      </c>
      <c r="G291" s="1" t="s">
        <v>255</v>
      </c>
      <c r="H291" s="1" t="s">
        <v>256</v>
      </c>
      <c r="I291" t="str">
        <f t="shared" si="27"/>
        <v>pos_trend</v>
      </c>
      <c r="J291" t="str">
        <f t="shared" si="28"/>
        <v>2012</v>
      </c>
      <c r="K291" t="str">
        <f t="shared" si="29"/>
        <v>2013</v>
      </c>
      <c r="L291" t="str">
        <f t="shared" si="30"/>
        <v>2014</v>
      </c>
      <c r="M291" t="str">
        <f t="shared" si="31"/>
        <v>2015</v>
      </c>
      <c r="N291" t="str">
        <f t="shared" si="32"/>
        <v>2016</v>
      </c>
    </row>
    <row r="292" spans="1:14" x14ac:dyDescent="0.3">
      <c r="A292" s="1">
        <v>0</v>
      </c>
      <c r="B292" t="s">
        <v>4602</v>
      </c>
      <c r="C292" t="s">
        <v>7866</v>
      </c>
      <c r="D292" t="s">
        <v>7867</v>
      </c>
      <c r="E292" t="s">
        <v>7868</v>
      </c>
      <c r="F292" t="s">
        <v>4633</v>
      </c>
      <c r="G292" t="s">
        <v>7728</v>
      </c>
      <c r="I292" t="str">
        <f t="shared" si="27"/>
        <v>N/A</v>
      </c>
      <c r="J292">
        <f t="shared" si="28"/>
        <v>8270000</v>
      </c>
      <c r="K292" t="str">
        <f t="shared" si="29"/>
        <v>(507,000)</v>
      </c>
      <c r="L292" t="str">
        <f t="shared" si="30"/>
        <v>(15.82M)</v>
      </c>
      <c r="M292" t="str">
        <f t="shared" si="31"/>
        <v>(17.93M)</v>
      </c>
      <c r="N292" t="str">
        <f t="shared" si="32"/>
        <v>(21.67M)</v>
      </c>
    </row>
    <row r="293" spans="1:14" x14ac:dyDescent="0.3">
      <c r="A293" s="1">
        <v>1</v>
      </c>
      <c r="B293" t="s">
        <v>353</v>
      </c>
      <c r="C293" t="s">
        <v>264</v>
      </c>
      <c r="D293" t="s">
        <v>7869</v>
      </c>
      <c r="E293" t="s">
        <v>7870</v>
      </c>
      <c r="F293" t="s">
        <v>7871</v>
      </c>
      <c r="G293" t="s">
        <v>7732</v>
      </c>
      <c r="I293" t="str">
        <f t="shared" si="27"/>
        <v>N/A</v>
      </c>
      <c r="J293" t="str">
        <f t="shared" si="28"/>
        <v>N/A</v>
      </c>
      <c r="K293">
        <f t="shared" si="29"/>
        <v>-1.0612999999999999</v>
      </c>
      <c r="L293">
        <f t="shared" si="30"/>
        <v>-30.203200000000002</v>
      </c>
      <c r="M293">
        <f t="shared" si="31"/>
        <v>-0.1336</v>
      </c>
      <c r="N293">
        <f t="shared" si="32"/>
        <v>-0.2084</v>
      </c>
    </row>
    <row r="294" spans="1:14" x14ac:dyDescent="0.3">
      <c r="A294" s="1">
        <v>2</v>
      </c>
      <c r="B294" t="s">
        <v>4603</v>
      </c>
      <c r="C294" t="s">
        <v>7672</v>
      </c>
      <c r="D294" t="s">
        <v>2250</v>
      </c>
      <c r="E294" t="s">
        <v>945</v>
      </c>
      <c r="F294" t="s">
        <v>2227</v>
      </c>
      <c r="G294" t="s">
        <v>7195</v>
      </c>
      <c r="I294" t="str">
        <f t="shared" si="27"/>
        <v>N/A</v>
      </c>
      <c r="J294" t="str">
        <f t="shared" si="28"/>
        <v>600000</v>
      </c>
      <c r="K294">
        <f t="shared" si="29"/>
        <v>1940000</v>
      </c>
      <c r="L294">
        <f t="shared" si="30"/>
        <v>2020000</v>
      </c>
      <c r="M294">
        <f t="shared" si="31"/>
        <v>2430000</v>
      </c>
      <c r="N294">
        <f t="shared" si="32"/>
        <v>2460000</v>
      </c>
    </row>
    <row r="295" spans="1:14" x14ac:dyDescent="0.3">
      <c r="A295" s="1">
        <v>3</v>
      </c>
      <c r="B295" t="s">
        <v>4604</v>
      </c>
      <c r="C295" t="s">
        <v>7872</v>
      </c>
      <c r="D295" t="s">
        <v>7674</v>
      </c>
      <c r="E295" t="s">
        <v>7675</v>
      </c>
      <c r="F295" t="s">
        <v>362</v>
      </c>
      <c r="G295" t="s">
        <v>1988</v>
      </c>
      <c r="I295" t="str">
        <f t="shared" si="27"/>
        <v>N/A</v>
      </c>
      <c r="J295" t="str">
        <f t="shared" si="28"/>
        <v>285000</v>
      </c>
      <c r="K295" t="str">
        <f t="shared" si="29"/>
        <v>742000</v>
      </c>
      <c r="L295" t="str">
        <f t="shared" si="30"/>
        <v>974000</v>
      </c>
      <c r="M295">
        <f t="shared" si="31"/>
        <v>1240000</v>
      </c>
      <c r="N295">
        <f t="shared" si="32"/>
        <v>1340000</v>
      </c>
    </row>
    <row r="296" spans="1:14" x14ac:dyDescent="0.3">
      <c r="A296" s="1">
        <v>4</v>
      </c>
      <c r="B296" t="s">
        <v>4605</v>
      </c>
      <c r="C296" t="s">
        <v>3747</v>
      </c>
      <c r="D296" t="s">
        <v>241</v>
      </c>
      <c r="E296" t="s">
        <v>1122</v>
      </c>
      <c r="F296" t="s">
        <v>241</v>
      </c>
      <c r="G296" t="s">
        <v>1573</v>
      </c>
      <c r="I296" t="str">
        <f t="shared" si="27"/>
        <v>N/A</v>
      </c>
      <c r="J296" t="str">
        <f t="shared" si="28"/>
        <v>315000</v>
      </c>
      <c r="K296">
        <f t="shared" si="29"/>
        <v>1200000</v>
      </c>
      <c r="L296">
        <f t="shared" si="30"/>
        <v>1050000</v>
      </c>
      <c r="M296">
        <f t="shared" si="31"/>
        <v>1200000</v>
      </c>
      <c r="N296">
        <f t="shared" si="32"/>
        <v>1120000</v>
      </c>
    </row>
    <row r="297" spans="1:14" x14ac:dyDescent="0.3">
      <c r="A297" s="1">
        <v>5</v>
      </c>
      <c r="B297" t="s">
        <v>4606</v>
      </c>
      <c r="C297" t="s">
        <v>7873</v>
      </c>
      <c r="D297" t="s">
        <v>7874</v>
      </c>
      <c r="E297" t="s">
        <v>7875</v>
      </c>
      <c r="F297" t="s">
        <v>264</v>
      </c>
      <c r="G297" t="s">
        <v>264</v>
      </c>
      <c r="I297" t="str">
        <f t="shared" si="27"/>
        <v>N/A</v>
      </c>
      <c r="J297" t="str">
        <f t="shared" si="28"/>
        <v>(284,000)</v>
      </c>
      <c r="K297" t="str">
        <f t="shared" si="29"/>
        <v>(715,000)</v>
      </c>
      <c r="L297">
        <f t="shared" si="30"/>
        <v>2089999.9999999998</v>
      </c>
      <c r="M297" t="str">
        <f t="shared" si="31"/>
        <v>N/A</v>
      </c>
      <c r="N297" t="str">
        <f t="shared" si="32"/>
        <v>N/A</v>
      </c>
    </row>
    <row r="298" spans="1:14" x14ac:dyDescent="0.3">
      <c r="A298" s="1">
        <v>6</v>
      </c>
      <c r="B298" t="s">
        <v>504</v>
      </c>
      <c r="C298" t="s">
        <v>7873</v>
      </c>
      <c r="D298" t="s">
        <v>7874</v>
      </c>
      <c r="E298" t="s">
        <v>7875</v>
      </c>
      <c r="F298" t="s">
        <v>264</v>
      </c>
      <c r="G298" t="s">
        <v>264</v>
      </c>
      <c r="I298" t="str">
        <f t="shared" si="27"/>
        <v>N/A</v>
      </c>
      <c r="J298" t="str">
        <f t="shared" si="28"/>
        <v>(284,000)</v>
      </c>
      <c r="K298" t="str">
        <f t="shared" si="29"/>
        <v>(715,000)</v>
      </c>
      <c r="L298">
        <f t="shared" si="30"/>
        <v>2089999.9999999998</v>
      </c>
      <c r="M298" t="str">
        <f t="shared" si="31"/>
        <v>N/A</v>
      </c>
      <c r="N298" t="str">
        <f t="shared" si="32"/>
        <v>N/A</v>
      </c>
    </row>
    <row r="299" spans="1:14" x14ac:dyDescent="0.3">
      <c r="A299" s="1">
        <v>7</v>
      </c>
      <c r="B299" t="s">
        <v>4611</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677</v>
      </c>
      <c r="C300" t="s">
        <v>4534</v>
      </c>
      <c r="D300" t="s">
        <v>7876</v>
      </c>
      <c r="E300" t="s">
        <v>3871</v>
      </c>
      <c r="F300" t="s">
        <v>3380</v>
      </c>
      <c r="G300" t="s">
        <v>7877</v>
      </c>
      <c r="I300" t="str">
        <f t="shared" si="27"/>
        <v>N/A</v>
      </c>
      <c r="J300">
        <f t="shared" si="28"/>
        <v>7390000</v>
      </c>
      <c r="K300">
        <f t="shared" si="29"/>
        <v>4640000</v>
      </c>
      <c r="L300">
        <f t="shared" si="30"/>
        <v>5670000</v>
      </c>
      <c r="M300">
        <f t="shared" si="31"/>
        <v>5070000</v>
      </c>
      <c r="N300">
        <f t="shared" si="32"/>
        <v>5550000</v>
      </c>
    </row>
    <row r="301" spans="1:14" x14ac:dyDescent="0.3">
      <c r="A301" s="1">
        <v>9</v>
      </c>
      <c r="B301" t="s">
        <v>4617</v>
      </c>
      <c r="C301" t="s">
        <v>7878</v>
      </c>
      <c r="D301" t="s">
        <v>1897</v>
      </c>
      <c r="E301" t="s">
        <v>7879</v>
      </c>
      <c r="F301" t="s">
        <v>7880</v>
      </c>
      <c r="G301" t="s">
        <v>2889</v>
      </c>
      <c r="I301" t="str">
        <f t="shared" si="27"/>
        <v>N/A</v>
      </c>
      <c r="J301">
        <f t="shared" si="28"/>
        <v>15980000</v>
      </c>
      <c r="K301">
        <f t="shared" si="29"/>
        <v>5360000</v>
      </c>
      <c r="L301" t="str">
        <f t="shared" si="30"/>
        <v>(6.04M)</v>
      </c>
      <c r="M301" t="str">
        <f t="shared" si="31"/>
        <v>(10.43M)</v>
      </c>
      <c r="N301" t="str">
        <f t="shared" si="32"/>
        <v>(13.66M)</v>
      </c>
    </row>
    <row r="302" spans="1:14" x14ac:dyDescent="0.3">
      <c r="A302" s="1">
        <v>10</v>
      </c>
      <c r="B302" t="s">
        <v>4623</v>
      </c>
      <c r="C302" t="s">
        <v>264</v>
      </c>
      <c r="D302" t="s">
        <v>264</v>
      </c>
      <c r="E302" t="s">
        <v>264</v>
      </c>
      <c r="F302" t="s">
        <v>264</v>
      </c>
      <c r="G302" t="s">
        <v>264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4624</v>
      </c>
      <c r="C303" t="s">
        <v>7881</v>
      </c>
      <c r="D303" t="s">
        <v>7882</v>
      </c>
      <c r="E303" t="s">
        <v>7883</v>
      </c>
      <c r="F303" t="s">
        <v>7884</v>
      </c>
      <c r="G303" t="s">
        <v>7885</v>
      </c>
      <c r="I303" t="str">
        <f t="shared" si="27"/>
        <v>N/A</v>
      </c>
      <c r="J303" t="str">
        <f t="shared" si="28"/>
        <v>(379,000)</v>
      </c>
      <c r="K303" t="str">
        <f t="shared" si="29"/>
        <v>(1.89M)</v>
      </c>
      <c r="L303" t="str">
        <f t="shared" si="30"/>
        <v>(692,000)</v>
      </c>
      <c r="M303" t="str">
        <f t="shared" si="31"/>
        <v>691000</v>
      </c>
      <c r="N303" t="str">
        <f t="shared" si="32"/>
        <v>(202,000)</v>
      </c>
    </row>
    <row r="304" spans="1:14" x14ac:dyDescent="0.3">
      <c r="A304" s="1">
        <v>12</v>
      </c>
      <c r="B304" t="s">
        <v>4630</v>
      </c>
      <c r="C304" t="s">
        <v>7886</v>
      </c>
      <c r="D304" t="s">
        <v>5262</v>
      </c>
      <c r="E304" t="s">
        <v>1574</v>
      </c>
      <c r="F304" t="s">
        <v>5038</v>
      </c>
      <c r="G304" t="s">
        <v>2260</v>
      </c>
      <c r="I304" t="str">
        <f t="shared" si="27"/>
        <v>N/A</v>
      </c>
      <c r="J304" t="str">
        <f t="shared" si="28"/>
        <v>(187,000)</v>
      </c>
      <c r="K304" t="str">
        <f t="shared" si="29"/>
        <v>(1.67M)</v>
      </c>
      <c r="L304">
        <f t="shared" si="30"/>
        <v>1320000</v>
      </c>
      <c r="M304" t="str">
        <f t="shared" si="31"/>
        <v>(64,000)</v>
      </c>
      <c r="N304" t="str">
        <f t="shared" si="32"/>
        <v>(462,000)</v>
      </c>
    </row>
    <row r="305" spans="1:14" x14ac:dyDescent="0.3">
      <c r="A305" s="1">
        <v>13</v>
      </c>
      <c r="B305" t="s">
        <v>4487</v>
      </c>
      <c r="C305" t="s">
        <v>7887</v>
      </c>
      <c r="D305" t="s">
        <v>7721</v>
      </c>
      <c r="E305" t="s">
        <v>7888</v>
      </c>
      <c r="F305" t="s">
        <v>4024</v>
      </c>
      <c r="G305" t="s">
        <v>7889</v>
      </c>
      <c r="I305" t="str">
        <f t="shared" si="27"/>
        <v>N/A</v>
      </c>
      <c r="J305" t="str">
        <f t="shared" si="28"/>
        <v>(228,000)</v>
      </c>
      <c r="K305" t="str">
        <f t="shared" si="29"/>
        <v>124000</v>
      </c>
      <c r="L305" t="str">
        <f t="shared" si="30"/>
        <v>(635,000)</v>
      </c>
      <c r="M305" t="str">
        <f t="shared" si="31"/>
        <v>125000</v>
      </c>
      <c r="N305" t="str">
        <f t="shared" si="32"/>
        <v>637000</v>
      </c>
    </row>
    <row r="306" spans="1:14" x14ac:dyDescent="0.3">
      <c r="A306" s="1">
        <v>14</v>
      </c>
      <c r="B306" t="s">
        <v>4638</v>
      </c>
      <c r="C306" t="s">
        <v>7890</v>
      </c>
      <c r="D306" t="s">
        <v>7891</v>
      </c>
      <c r="E306" t="s">
        <v>4718</v>
      </c>
      <c r="F306" t="s">
        <v>7892</v>
      </c>
      <c r="G306" t="s">
        <v>7893</v>
      </c>
      <c r="I306" t="str">
        <f t="shared" si="27"/>
        <v>N/A</v>
      </c>
      <c r="J306" t="str">
        <f t="shared" si="28"/>
        <v>36000</v>
      </c>
      <c r="K306" t="str">
        <f t="shared" si="29"/>
        <v>(342,000)</v>
      </c>
      <c r="L306" t="str">
        <f t="shared" si="30"/>
        <v>(1.37M)</v>
      </c>
      <c r="M306" t="str">
        <f t="shared" si="31"/>
        <v>630000</v>
      </c>
      <c r="N306" t="str">
        <f t="shared" si="32"/>
        <v>(377,000)</v>
      </c>
    </row>
    <row r="307" spans="1:14" x14ac:dyDescent="0.3">
      <c r="A307" s="1">
        <v>15</v>
      </c>
      <c r="B307" t="s">
        <v>4643</v>
      </c>
      <c r="C307" t="s">
        <v>5896</v>
      </c>
      <c r="D307" t="s">
        <v>7894</v>
      </c>
      <c r="E307" t="s">
        <v>7895</v>
      </c>
      <c r="F307" t="s">
        <v>7896</v>
      </c>
      <c r="G307" t="s">
        <v>7897</v>
      </c>
      <c r="I307" t="str">
        <f t="shared" si="27"/>
        <v>N/A</v>
      </c>
      <c r="J307">
        <f t="shared" si="28"/>
        <v>15600000</v>
      </c>
      <c r="K307">
        <f t="shared" si="29"/>
        <v>3470000</v>
      </c>
      <c r="L307" t="str">
        <f t="shared" si="30"/>
        <v>(6.73M)</v>
      </c>
      <c r="M307" t="str">
        <f t="shared" si="31"/>
        <v>(9.74M)</v>
      </c>
      <c r="N307" t="str">
        <f t="shared" si="32"/>
        <v>(13.86M)</v>
      </c>
    </row>
    <row r="308" spans="1:14" x14ac:dyDescent="0.3">
      <c r="A308" s="1">
        <v>16</v>
      </c>
      <c r="B308" t="s">
        <v>4649</v>
      </c>
      <c r="C308" t="s">
        <v>264</v>
      </c>
      <c r="D308" t="s">
        <v>7898</v>
      </c>
      <c r="E308" t="s">
        <v>7899</v>
      </c>
      <c r="F308" t="s">
        <v>7900</v>
      </c>
      <c r="G308" t="s">
        <v>7901</v>
      </c>
      <c r="I308" t="str">
        <f t="shared" si="27"/>
        <v>N/A</v>
      </c>
      <c r="J308" t="str">
        <f t="shared" si="28"/>
        <v>N/A</v>
      </c>
      <c r="K308">
        <f t="shared" si="29"/>
        <v>-0.77739999999999998</v>
      </c>
      <c r="L308">
        <f t="shared" si="30"/>
        <v>-2.9387000000000003</v>
      </c>
      <c r="M308">
        <f t="shared" si="31"/>
        <v>-0.4466</v>
      </c>
      <c r="N308">
        <f t="shared" si="32"/>
        <v>-0.42340000000000005</v>
      </c>
    </row>
    <row r="309" spans="1:14" x14ac:dyDescent="0.3">
      <c r="A309" s="1">
        <v>17</v>
      </c>
      <c r="B309" t="s">
        <v>4654</v>
      </c>
      <c r="C309" t="s">
        <v>7902</v>
      </c>
      <c r="D309" t="s">
        <v>7903</v>
      </c>
      <c r="E309" t="s">
        <v>7904</v>
      </c>
      <c r="F309" t="s">
        <v>7905</v>
      </c>
      <c r="G309" t="s">
        <v>7906</v>
      </c>
      <c r="I309" t="str">
        <f t="shared" si="27"/>
        <v>neg_trend</v>
      </c>
      <c r="J309">
        <f t="shared" si="28"/>
        <v>0.35159999999999997</v>
      </c>
      <c r="K309">
        <f t="shared" si="29"/>
        <v>9.9299999999999999E-2</v>
      </c>
      <c r="L309">
        <f t="shared" si="30"/>
        <v>-0.26239999999999997</v>
      </c>
      <c r="M309">
        <f t="shared" si="31"/>
        <v>-0.439</v>
      </c>
      <c r="N309">
        <f t="shared" si="32"/>
        <v>-0.63619999999999999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590</v>
      </c>
      <c r="C312" t="s">
        <v>913</v>
      </c>
      <c r="D312" t="s">
        <v>7907</v>
      </c>
      <c r="E312" t="s">
        <v>7908</v>
      </c>
      <c r="F312" t="s">
        <v>6232</v>
      </c>
      <c r="G312" t="s">
        <v>6520</v>
      </c>
      <c r="I312" t="str">
        <f t="shared" si="27"/>
        <v>N/A</v>
      </c>
      <c r="J312" t="str">
        <f t="shared" si="28"/>
        <v>(1.74M)</v>
      </c>
      <c r="K312" t="str">
        <f t="shared" si="29"/>
        <v>(2.74M)</v>
      </c>
      <c r="L312" t="str">
        <f t="shared" si="30"/>
        <v>(2.59M)</v>
      </c>
      <c r="M312" t="str">
        <f t="shared" si="31"/>
        <v>(2.11M)</v>
      </c>
      <c r="N312" t="str">
        <f t="shared" si="32"/>
        <v>(2.63M)</v>
      </c>
    </row>
    <row r="313" spans="1:14" x14ac:dyDescent="0.3">
      <c r="A313" s="1">
        <v>1</v>
      </c>
      <c r="B313" t="s">
        <v>596</v>
      </c>
      <c r="C313" t="s">
        <v>7909</v>
      </c>
      <c r="D313" t="s">
        <v>7910</v>
      </c>
      <c r="E313" t="s">
        <v>7911</v>
      </c>
      <c r="F313" t="s">
        <v>3462</v>
      </c>
      <c r="G313" t="s">
        <v>7912</v>
      </c>
      <c r="I313" t="str">
        <f t="shared" si="27"/>
        <v>N/A</v>
      </c>
      <c r="J313" t="str">
        <f t="shared" si="28"/>
        <v>(570,000)</v>
      </c>
      <c r="K313" t="str">
        <f t="shared" si="29"/>
        <v>(1.64M)</v>
      </c>
      <c r="L313" t="str">
        <f t="shared" si="30"/>
        <v>(1.4M)</v>
      </c>
      <c r="M313" t="str">
        <f t="shared" si="31"/>
        <v>(1.22M)</v>
      </c>
      <c r="N313" t="str">
        <f t="shared" si="32"/>
        <v>(1.84M)</v>
      </c>
    </row>
    <row r="314" spans="1:14" x14ac:dyDescent="0.3">
      <c r="A314" s="1">
        <v>2</v>
      </c>
      <c r="B314" t="s">
        <v>601</v>
      </c>
      <c r="C314" t="s">
        <v>7913</v>
      </c>
      <c r="D314" t="s">
        <v>7914</v>
      </c>
      <c r="E314" t="s">
        <v>7915</v>
      </c>
      <c r="F314" t="s">
        <v>7916</v>
      </c>
      <c r="G314" t="s">
        <v>2007</v>
      </c>
      <c r="I314" t="str">
        <f t="shared" si="27"/>
        <v>N/A</v>
      </c>
      <c r="J314" t="str">
        <f t="shared" si="28"/>
        <v>(1.17M)</v>
      </c>
      <c r="K314" t="str">
        <f t="shared" si="29"/>
        <v>(1.1M)</v>
      </c>
      <c r="L314" t="str">
        <f t="shared" si="30"/>
        <v>(1.19M)</v>
      </c>
      <c r="M314" t="str">
        <f t="shared" si="31"/>
        <v>(895,000)</v>
      </c>
      <c r="N314" t="str">
        <f t="shared" si="32"/>
        <v>(790,000)</v>
      </c>
    </row>
    <row r="315" spans="1:14" x14ac:dyDescent="0.3">
      <c r="A315" s="1">
        <v>3</v>
      </c>
      <c r="B315" t="s">
        <v>606</v>
      </c>
      <c r="C315" t="s">
        <v>264</v>
      </c>
      <c r="D315" t="s">
        <v>7917</v>
      </c>
      <c r="E315" t="s">
        <v>7918</v>
      </c>
      <c r="F315" t="s">
        <v>7919</v>
      </c>
      <c r="G315" t="s">
        <v>7920</v>
      </c>
      <c r="I315" t="str">
        <f t="shared" si="27"/>
        <v>N/A</v>
      </c>
      <c r="J315" t="str">
        <f t="shared" si="28"/>
        <v>N/A</v>
      </c>
      <c r="K315">
        <f t="shared" si="29"/>
        <v>-0.57590000000000008</v>
      </c>
      <c r="L315">
        <f t="shared" si="30"/>
        <v>5.5800000000000002E-2</v>
      </c>
      <c r="M315">
        <f t="shared" si="31"/>
        <v>0.18390000000000001</v>
      </c>
      <c r="N315">
        <f t="shared" si="32"/>
        <v>-0.24329999999999999</v>
      </c>
    </row>
    <row r="316" spans="1:14" x14ac:dyDescent="0.3">
      <c r="A316" s="1">
        <v>4</v>
      </c>
      <c r="B316" t="s">
        <v>4668</v>
      </c>
      <c r="C316" t="s">
        <v>7921</v>
      </c>
      <c r="D316" t="s">
        <v>7922</v>
      </c>
      <c r="E316" t="s">
        <v>7923</v>
      </c>
      <c r="F316" t="s">
        <v>1090</v>
      </c>
      <c r="G316" t="s">
        <v>7924</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-3.9199999999999999E-2</v>
      </c>
      <c r="K316">
        <f t="shared" ref="K316:K379" si="35">IF(TRIM(D316)="-", "N/A", IF(RIGHT(D316,1)="M",1000000*VALUE(LEFT(D316,LEN(D316)-1)),IF(RIGHT(D316,1)="B",1000000000*VALUE(LEFT(D316,LEN(D316)-1)),IF(RIGHT(D316,1)="%",0.01*VALUE(LEFT(D316,LEN(D316)-1)),D316))))</f>
        <v>-7.8399999999999997E-2</v>
      </c>
      <c r="L316">
        <f t="shared" ref="L316:L379" si="36">IF(TRIM(E316)="-", "N/A", IF(RIGHT(E316,1)="M",1000000*VALUE(LEFT(E316,LEN(E316)-1)),IF(RIGHT(E316,1)="B",1000000000*VALUE(LEFT(E316,LEN(E316)-1)),IF(RIGHT(E316,1)="%",0.01*VALUE(LEFT(E316,LEN(E316)-1)),E316))))</f>
        <v>-0.1009</v>
      </c>
      <c r="M316">
        <f t="shared" ref="M316:M379" si="37">IF(TRIM(F316)="-", "N/A", IF(RIGHT(F316,1)="M",1000000*VALUE(LEFT(F316,LEN(F316)-1)),IF(RIGHT(F316,1)="B",1000000000*VALUE(LEFT(F316,LEN(F316)-1)),IF(RIGHT(F316,1)="%",0.01*VALUE(LEFT(F316,LEN(F316)-1)),F316))))</f>
        <v>-9.5199999999999993E-2</v>
      </c>
      <c r="N316">
        <f t="shared" ref="N316:N379" si="38">IF(TRIM(G316)="-", "N/A", IF(RIGHT(G316,1)="M",1000000*VALUE(LEFT(G316,LEN(G316)-1)),IF(RIGHT(G316,1)="B",1000000000*VALUE(LEFT(G316,LEN(G316)-1)),IF(RIGHT(G316,1)="%",0.01*VALUE(LEFT(G316,LEN(G316)-1)),G316))))</f>
        <v>-0.12050000000000001</v>
      </c>
    </row>
    <row r="317" spans="1:14" x14ac:dyDescent="0.3">
      <c r="A317" s="1">
        <v>5</v>
      </c>
      <c r="B317" t="s">
        <v>611</v>
      </c>
      <c r="C317" t="s">
        <v>7925</v>
      </c>
      <c r="D317" t="s">
        <v>264</v>
      </c>
      <c r="E317" t="s">
        <v>264</v>
      </c>
      <c r="F317" t="s">
        <v>264</v>
      </c>
      <c r="G317" t="s">
        <v>264</v>
      </c>
      <c r="I317" t="str">
        <f t="shared" si="33"/>
        <v>N/A</v>
      </c>
      <c r="J317" t="str">
        <f t="shared" si="34"/>
        <v>(5.09M)</v>
      </c>
      <c r="K317" t="str">
        <f t="shared" si="35"/>
        <v>N/A</v>
      </c>
      <c r="L317" t="str">
        <f t="shared" si="36"/>
        <v>N/A</v>
      </c>
      <c r="M317" t="str">
        <f t="shared" si="37"/>
        <v>N/A</v>
      </c>
      <c r="N317" t="str">
        <f t="shared" si="38"/>
        <v>N/A</v>
      </c>
    </row>
    <row r="318" spans="1:14" x14ac:dyDescent="0.3">
      <c r="A318" s="1">
        <v>6</v>
      </c>
      <c r="B318" t="s">
        <v>612</v>
      </c>
      <c r="C318" t="s">
        <v>264</v>
      </c>
      <c r="D318" t="s">
        <v>264</v>
      </c>
      <c r="E318" t="s">
        <v>264</v>
      </c>
      <c r="F318" t="s">
        <v>264</v>
      </c>
      <c r="G318" t="s">
        <v>264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615</v>
      </c>
      <c r="C319" t="s">
        <v>7926</v>
      </c>
      <c r="D319" t="s">
        <v>1121</v>
      </c>
      <c r="E319" t="s">
        <v>7713</v>
      </c>
      <c r="F319" t="s">
        <v>7927</v>
      </c>
      <c r="G319" t="s">
        <v>7928</v>
      </c>
      <c r="I319" t="str">
        <f t="shared" si="33"/>
        <v>N/A</v>
      </c>
      <c r="J319" t="str">
        <f t="shared" si="34"/>
        <v>(2.92M)</v>
      </c>
      <c r="K319">
        <f t="shared" si="35"/>
        <v>1040000</v>
      </c>
      <c r="L319" t="str">
        <f t="shared" si="36"/>
        <v>(1.8M)</v>
      </c>
      <c r="M319" t="str">
        <f t="shared" si="37"/>
        <v>(3.08M)</v>
      </c>
      <c r="N319" t="str">
        <f t="shared" si="38"/>
        <v>(12.86M)</v>
      </c>
    </row>
    <row r="320" spans="1:14" x14ac:dyDescent="0.3">
      <c r="A320" s="1">
        <v>8</v>
      </c>
      <c r="B320" t="s">
        <v>619</v>
      </c>
      <c r="C320" t="s">
        <v>7929</v>
      </c>
      <c r="D320" t="s">
        <v>7930</v>
      </c>
      <c r="E320" t="s">
        <v>7931</v>
      </c>
      <c r="F320" t="s">
        <v>7932</v>
      </c>
      <c r="G320" t="s">
        <v>7933</v>
      </c>
      <c r="I320" t="str">
        <f t="shared" si="33"/>
        <v>N/A</v>
      </c>
      <c r="J320" t="str">
        <f t="shared" si="34"/>
        <v>(147.14M)</v>
      </c>
      <c r="K320" t="str">
        <f t="shared" si="35"/>
        <v>(54.59M)</v>
      </c>
      <c r="L320" t="str">
        <f t="shared" si="36"/>
        <v>(79.97M)</v>
      </c>
      <c r="M320" t="str">
        <f t="shared" si="37"/>
        <v>(113.11M)</v>
      </c>
      <c r="N320" t="str">
        <f t="shared" si="38"/>
        <v>(53.91M)</v>
      </c>
    </row>
    <row r="321" spans="1:14" x14ac:dyDescent="0.3">
      <c r="A321" s="1">
        <v>9</v>
      </c>
      <c r="B321" t="s">
        <v>621</v>
      </c>
      <c r="C321" t="s">
        <v>7934</v>
      </c>
      <c r="D321" t="s">
        <v>7935</v>
      </c>
      <c r="E321" t="s">
        <v>7936</v>
      </c>
      <c r="F321" t="s">
        <v>7937</v>
      </c>
      <c r="G321" t="s">
        <v>7938</v>
      </c>
      <c r="I321" t="str">
        <f t="shared" si="33"/>
        <v>N/A</v>
      </c>
      <c r="J321">
        <f t="shared" si="34"/>
        <v>144210000</v>
      </c>
      <c r="K321">
        <f t="shared" si="35"/>
        <v>55630000</v>
      </c>
      <c r="L321">
        <f t="shared" si="36"/>
        <v>78170000</v>
      </c>
      <c r="M321">
        <f t="shared" si="37"/>
        <v>110030000</v>
      </c>
      <c r="N321">
        <f t="shared" si="38"/>
        <v>41050000</v>
      </c>
    </row>
    <row r="322" spans="1:14" x14ac:dyDescent="0.3">
      <c r="A322" s="1">
        <v>10</v>
      </c>
      <c r="B322" t="s">
        <v>623</v>
      </c>
      <c r="C322" t="s">
        <v>264</v>
      </c>
      <c r="D322" t="s">
        <v>264</v>
      </c>
      <c r="E322" t="s">
        <v>264</v>
      </c>
      <c r="F322" t="s">
        <v>264</v>
      </c>
      <c r="G322" t="s">
        <v>264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624</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627</v>
      </c>
      <c r="C324" t="s">
        <v>7939</v>
      </c>
      <c r="D324" t="s">
        <v>7940</v>
      </c>
      <c r="E324" t="s">
        <v>7941</v>
      </c>
      <c r="F324" t="s">
        <v>7942</v>
      </c>
      <c r="G324" t="s">
        <v>7943</v>
      </c>
      <c r="I324" t="str">
        <f t="shared" si="33"/>
        <v>N/A</v>
      </c>
      <c r="J324" t="str">
        <f t="shared" si="34"/>
        <v>(9.75M)</v>
      </c>
      <c r="K324" t="str">
        <f t="shared" si="35"/>
        <v>(1.71M)</v>
      </c>
      <c r="L324" t="str">
        <f t="shared" si="36"/>
        <v>(4.39M)</v>
      </c>
      <c r="M324" t="str">
        <f t="shared" si="37"/>
        <v>(5.19M)</v>
      </c>
      <c r="N324" t="str">
        <f t="shared" si="38"/>
        <v>(15.49M)</v>
      </c>
    </row>
    <row r="325" spans="1:14" x14ac:dyDescent="0.3">
      <c r="A325" s="1">
        <v>13</v>
      </c>
      <c r="B325" t="s">
        <v>2292</v>
      </c>
      <c r="C325" t="s">
        <v>264</v>
      </c>
      <c r="D325" t="s">
        <v>7944</v>
      </c>
      <c r="E325" t="s">
        <v>7945</v>
      </c>
      <c r="F325" t="s">
        <v>7946</v>
      </c>
      <c r="G325" t="s">
        <v>7947</v>
      </c>
      <c r="I325" t="str">
        <f t="shared" si="33"/>
        <v>N/A</v>
      </c>
      <c r="J325" t="str">
        <f t="shared" si="34"/>
        <v>N/A</v>
      </c>
      <c r="K325">
        <f t="shared" si="35"/>
        <v>0.82519999999999993</v>
      </c>
      <c r="L325">
        <f t="shared" si="36"/>
        <v>-1.5724</v>
      </c>
      <c r="M325">
        <f t="shared" si="37"/>
        <v>-0.18309999999999998</v>
      </c>
      <c r="N325">
        <f t="shared" si="38"/>
        <v>-1.9850000000000001</v>
      </c>
    </row>
    <row r="326" spans="1:14" x14ac:dyDescent="0.3">
      <c r="A326" s="1">
        <v>14</v>
      </c>
      <c r="B326" t="s">
        <v>4701</v>
      </c>
      <c r="C326" t="s">
        <v>7948</v>
      </c>
      <c r="D326" t="s">
        <v>6650</v>
      </c>
      <c r="E326" t="s">
        <v>7949</v>
      </c>
      <c r="F326" t="s">
        <v>7950</v>
      </c>
      <c r="G326" t="s">
        <v>7951</v>
      </c>
      <c r="I326" t="str">
        <f t="shared" si="33"/>
        <v>N/A</v>
      </c>
      <c r="J326">
        <f t="shared" si="34"/>
        <v>-0.2198</v>
      </c>
      <c r="K326">
        <f t="shared" si="35"/>
        <v>-4.8800000000000003E-2</v>
      </c>
      <c r="L326">
        <f t="shared" si="36"/>
        <v>-0.1709</v>
      </c>
      <c r="M326">
        <f t="shared" si="37"/>
        <v>-0.2339</v>
      </c>
      <c r="N326">
        <f t="shared" si="38"/>
        <v>-0.7107</v>
      </c>
    </row>
    <row r="327" spans="1:14" x14ac:dyDescent="0.3">
      <c r="I327" t="str">
        <f t="shared" si="33"/>
        <v>N/A</v>
      </c>
      <c r="J327">
        <f t="shared" si="34"/>
        <v>0</v>
      </c>
      <c r="K327">
        <f t="shared" si="35"/>
        <v>0</v>
      </c>
      <c r="L327">
        <f t="shared" si="36"/>
        <v>0</v>
      </c>
      <c r="M327">
        <f t="shared" si="37"/>
        <v>0</v>
      </c>
      <c r="N327">
        <f t="shared" si="38"/>
        <v>0</v>
      </c>
    </row>
    <row r="328" spans="1:14" x14ac:dyDescent="0.3">
      <c r="B328" s="1" t="s">
        <v>299</v>
      </c>
      <c r="C328" s="1" t="s">
        <v>251</v>
      </c>
      <c r="D328" s="1" t="s">
        <v>252</v>
      </c>
      <c r="E328" s="1" t="s">
        <v>253</v>
      </c>
      <c r="F328" s="1" t="s">
        <v>254</v>
      </c>
      <c r="G328" s="1" t="s">
        <v>255</v>
      </c>
      <c r="H328" s="1" t="s">
        <v>256</v>
      </c>
      <c r="I328" t="str">
        <f t="shared" si="33"/>
        <v>pos_trend</v>
      </c>
      <c r="J328" t="str">
        <f t="shared" si="34"/>
        <v>2012</v>
      </c>
      <c r="K328" t="str">
        <f t="shared" si="35"/>
        <v>2013</v>
      </c>
      <c r="L328" t="str">
        <f t="shared" si="36"/>
        <v>2014</v>
      </c>
      <c r="M328" t="str">
        <f t="shared" si="37"/>
        <v>2015</v>
      </c>
      <c r="N328" t="str">
        <f t="shared" si="38"/>
        <v>2016</v>
      </c>
    </row>
    <row r="329" spans="1:14" x14ac:dyDescent="0.3">
      <c r="A329" s="1">
        <v>0</v>
      </c>
      <c r="B329" t="s">
        <v>633</v>
      </c>
      <c r="C329" t="s">
        <v>7952</v>
      </c>
      <c r="D329" t="s">
        <v>7953</v>
      </c>
      <c r="E329" t="s">
        <v>6868</v>
      </c>
      <c r="F329" t="s">
        <v>264</v>
      </c>
      <c r="G329" t="s">
        <v>264</v>
      </c>
      <c r="I329" t="str">
        <f t="shared" si="33"/>
        <v>N/A</v>
      </c>
      <c r="J329" t="str">
        <f t="shared" si="34"/>
        <v>(2.34M)</v>
      </c>
      <c r="K329" t="str">
        <f t="shared" si="35"/>
        <v>(3.2M)</v>
      </c>
      <c r="L329" t="str">
        <f t="shared" si="36"/>
        <v>(1.65M)</v>
      </c>
      <c r="M329" t="str">
        <f t="shared" si="37"/>
        <v>N/A</v>
      </c>
      <c r="N329" t="str">
        <f t="shared" si="38"/>
        <v>N/A</v>
      </c>
    </row>
    <row r="330" spans="1:14" x14ac:dyDescent="0.3">
      <c r="A330" s="1">
        <v>1</v>
      </c>
      <c r="B330" t="s">
        <v>639</v>
      </c>
      <c r="C330" t="s">
        <v>7952</v>
      </c>
      <c r="D330" t="s">
        <v>7953</v>
      </c>
      <c r="E330" t="s">
        <v>6868</v>
      </c>
      <c r="F330" t="s">
        <v>264</v>
      </c>
      <c r="G330" t="s">
        <v>264</v>
      </c>
      <c r="I330" t="str">
        <f t="shared" si="33"/>
        <v>N/A</v>
      </c>
      <c r="J330" t="str">
        <f t="shared" si="34"/>
        <v>(2.34M)</v>
      </c>
      <c r="K330" t="str">
        <f t="shared" si="35"/>
        <v>(3.2M)</v>
      </c>
      <c r="L330" t="str">
        <f t="shared" si="36"/>
        <v>(1.65M)</v>
      </c>
      <c r="M330" t="str">
        <f t="shared" si="37"/>
        <v>N/A</v>
      </c>
      <c r="N330" t="str">
        <f t="shared" si="38"/>
        <v>N/A</v>
      </c>
    </row>
    <row r="331" spans="1:14" x14ac:dyDescent="0.3">
      <c r="A331" s="1">
        <v>2</v>
      </c>
      <c r="B331" t="s">
        <v>377</v>
      </c>
      <c r="C331" t="s">
        <v>264</v>
      </c>
      <c r="D331" t="s">
        <v>264</v>
      </c>
      <c r="E331" t="s">
        <v>264</v>
      </c>
      <c r="F331" t="s">
        <v>264</v>
      </c>
      <c r="G331" t="s">
        <v>264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645</v>
      </c>
      <c r="C332" t="s">
        <v>7954</v>
      </c>
      <c r="D332" t="s">
        <v>3960</v>
      </c>
      <c r="E332" t="s">
        <v>509</v>
      </c>
      <c r="F332" t="s">
        <v>3231</v>
      </c>
      <c r="G332" t="s">
        <v>7955</v>
      </c>
      <c r="I332" t="str">
        <f t="shared" si="33"/>
        <v>N/A</v>
      </c>
      <c r="J332" t="str">
        <f t="shared" si="34"/>
        <v>(3.1M)</v>
      </c>
      <c r="K332" t="str">
        <f t="shared" si="35"/>
        <v>(1.82M)</v>
      </c>
      <c r="L332">
        <f t="shared" si="36"/>
        <v>15080000</v>
      </c>
      <c r="M332">
        <f t="shared" si="37"/>
        <v>11970000</v>
      </c>
      <c r="N332">
        <f t="shared" si="38"/>
        <v>37830000</v>
      </c>
    </row>
    <row r="333" spans="1:14" x14ac:dyDescent="0.3">
      <c r="A333" s="1">
        <v>4</v>
      </c>
      <c r="B333" t="s">
        <v>651</v>
      </c>
      <c r="C333" t="s">
        <v>6238</v>
      </c>
      <c r="D333" t="s">
        <v>3960</v>
      </c>
      <c r="E333" t="s">
        <v>7956</v>
      </c>
      <c r="F333" t="s">
        <v>7957</v>
      </c>
      <c r="G333" t="s">
        <v>7958</v>
      </c>
      <c r="I333" t="str">
        <f t="shared" si="33"/>
        <v>N/A</v>
      </c>
      <c r="J333" t="str">
        <f t="shared" si="34"/>
        <v>(4.76M)</v>
      </c>
      <c r="K333" t="str">
        <f t="shared" si="35"/>
        <v>(1.82M)</v>
      </c>
      <c r="L333" t="str">
        <f t="shared" si="36"/>
        <v>(2.39M)</v>
      </c>
      <c r="M333" t="str">
        <f t="shared" si="37"/>
        <v>(2.44M)</v>
      </c>
      <c r="N333" t="str">
        <f t="shared" si="38"/>
        <v>(2.54M)</v>
      </c>
    </row>
    <row r="334" spans="1:14" x14ac:dyDescent="0.3">
      <c r="A334" s="1">
        <v>5</v>
      </c>
      <c r="B334" t="s">
        <v>653</v>
      </c>
      <c r="C334" t="s">
        <v>7792</v>
      </c>
      <c r="D334" t="s">
        <v>264</v>
      </c>
      <c r="E334" t="s">
        <v>7959</v>
      </c>
      <c r="F334" t="s">
        <v>7960</v>
      </c>
      <c r="G334" t="s">
        <v>7961</v>
      </c>
      <c r="I334" t="str">
        <f t="shared" si="33"/>
        <v>N/A</v>
      </c>
      <c r="J334">
        <f t="shared" si="34"/>
        <v>1660000</v>
      </c>
      <c r="K334" t="str">
        <f t="shared" si="35"/>
        <v>N/A</v>
      </c>
      <c r="L334">
        <f t="shared" si="36"/>
        <v>17480000</v>
      </c>
      <c r="M334">
        <f t="shared" si="37"/>
        <v>14410000</v>
      </c>
      <c r="N334">
        <f t="shared" si="38"/>
        <v>40370000</v>
      </c>
    </row>
    <row r="335" spans="1:14" x14ac:dyDescent="0.3">
      <c r="A335" s="1">
        <v>6</v>
      </c>
      <c r="B335" t="s">
        <v>655</v>
      </c>
      <c r="C335" t="s">
        <v>7792</v>
      </c>
      <c r="D335" t="s">
        <v>264</v>
      </c>
      <c r="E335" t="s">
        <v>7962</v>
      </c>
      <c r="F335" t="s">
        <v>7963</v>
      </c>
      <c r="G335" t="s">
        <v>7434</v>
      </c>
      <c r="I335" t="str">
        <f t="shared" si="33"/>
        <v>N/A</v>
      </c>
      <c r="J335">
        <f t="shared" si="34"/>
        <v>1660000</v>
      </c>
      <c r="K335" t="str">
        <f t="shared" si="35"/>
        <v>N/A</v>
      </c>
      <c r="L335">
        <f t="shared" si="36"/>
        <v>15990000</v>
      </c>
      <c r="M335">
        <f t="shared" si="37"/>
        <v>12900000</v>
      </c>
      <c r="N335">
        <f t="shared" si="38"/>
        <v>39700000</v>
      </c>
    </row>
    <row r="336" spans="1:14" x14ac:dyDescent="0.3">
      <c r="A336" s="1">
        <v>7</v>
      </c>
      <c r="B336" t="s">
        <v>656</v>
      </c>
      <c r="C336" t="s">
        <v>264</v>
      </c>
      <c r="D336" t="s">
        <v>264</v>
      </c>
      <c r="E336" t="s">
        <v>3518</v>
      </c>
      <c r="F336" t="s">
        <v>3165</v>
      </c>
      <c r="G336" t="s">
        <v>7964</v>
      </c>
      <c r="I336" t="str">
        <f t="shared" si="33"/>
        <v>N/A</v>
      </c>
      <c r="J336" t="str">
        <f t="shared" si="34"/>
        <v>N/A</v>
      </c>
      <c r="K336" t="str">
        <f t="shared" si="35"/>
        <v>N/A</v>
      </c>
      <c r="L336">
        <f t="shared" si="36"/>
        <v>1490000</v>
      </c>
      <c r="M336">
        <f t="shared" si="37"/>
        <v>1510000</v>
      </c>
      <c r="N336" t="str">
        <f t="shared" si="38"/>
        <v>668000</v>
      </c>
    </row>
    <row r="337" spans="1:14" x14ac:dyDescent="0.3">
      <c r="A337" s="1">
        <v>8</v>
      </c>
      <c r="B337" t="s">
        <v>657</v>
      </c>
      <c r="C337" t="s">
        <v>264</v>
      </c>
      <c r="D337" t="s">
        <v>264</v>
      </c>
      <c r="E337" t="s">
        <v>264</v>
      </c>
      <c r="F337" t="s">
        <v>264</v>
      </c>
      <c r="G337" t="s">
        <v>264</v>
      </c>
      <c r="I337" t="str">
        <f t="shared" si="33"/>
        <v>N/A</v>
      </c>
      <c r="J337" t="str">
        <f t="shared" si="34"/>
        <v>N/A</v>
      </c>
      <c r="K337" t="str">
        <f t="shared" si="35"/>
        <v>N/A</v>
      </c>
      <c r="L337" t="str">
        <f t="shared" si="36"/>
        <v>N/A</v>
      </c>
      <c r="M337" t="str">
        <f t="shared" si="37"/>
        <v>N/A</v>
      </c>
      <c r="N337" t="str">
        <f t="shared" si="38"/>
        <v>N/A</v>
      </c>
    </row>
    <row r="338" spans="1:14" x14ac:dyDescent="0.3">
      <c r="A338" s="1">
        <v>9</v>
      </c>
      <c r="B338" t="s">
        <v>663</v>
      </c>
      <c r="C338" t="s">
        <v>264</v>
      </c>
      <c r="D338" t="s">
        <v>264</v>
      </c>
      <c r="E338" t="s">
        <v>264</v>
      </c>
      <c r="F338" t="s">
        <v>264</v>
      </c>
      <c r="G338" t="s">
        <v>264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664</v>
      </c>
      <c r="C339" t="s">
        <v>264</v>
      </c>
      <c r="D339" t="s">
        <v>264</v>
      </c>
      <c r="E339" t="s">
        <v>264</v>
      </c>
      <c r="F339" t="s">
        <v>264</v>
      </c>
      <c r="G339" t="s">
        <v>264</v>
      </c>
      <c r="I339" t="str">
        <f t="shared" si="33"/>
        <v>N/A</v>
      </c>
      <c r="J339" t="str">
        <f t="shared" si="34"/>
        <v>N/A</v>
      </c>
      <c r="K339" t="str">
        <f t="shared" si="35"/>
        <v>N/A</v>
      </c>
      <c r="L339" t="str">
        <f t="shared" si="36"/>
        <v>N/A</v>
      </c>
      <c r="M339" t="str">
        <f t="shared" si="37"/>
        <v>N/A</v>
      </c>
      <c r="N339" t="str">
        <f t="shared" si="38"/>
        <v>N/A</v>
      </c>
    </row>
    <row r="340" spans="1:14" x14ac:dyDescent="0.3">
      <c r="A340" s="1">
        <v>11</v>
      </c>
      <c r="B340" t="s">
        <v>665</v>
      </c>
      <c r="C340" t="s">
        <v>264</v>
      </c>
      <c r="D340" t="s">
        <v>264</v>
      </c>
      <c r="E340" t="s">
        <v>264</v>
      </c>
      <c r="F340" t="s">
        <v>264</v>
      </c>
      <c r="G340" t="s">
        <v>264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671</v>
      </c>
      <c r="C341" t="s">
        <v>264</v>
      </c>
      <c r="D341" t="s">
        <v>264</v>
      </c>
      <c r="E341" t="s">
        <v>264</v>
      </c>
      <c r="F341" t="s">
        <v>264</v>
      </c>
      <c r="G341" t="s">
        <v>264</v>
      </c>
      <c r="I341" t="str">
        <f t="shared" si="33"/>
        <v>N/A</v>
      </c>
      <c r="J341" t="str">
        <f t="shared" si="34"/>
        <v>N/A</v>
      </c>
      <c r="K341" t="str">
        <f t="shared" si="35"/>
        <v>N/A</v>
      </c>
      <c r="L341" t="str">
        <f t="shared" si="36"/>
        <v>N/A</v>
      </c>
      <c r="M341" t="str">
        <f t="shared" si="37"/>
        <v>N/A</v>
      </c>
      <c r="N341" t="str">
        <f t="shared" si="38"/>
        <v>N/A</v>
      </c>
    </row>
    <row r="342" spans="1:14" x14ac:dyDescent="0.3">
      <c r="A342" s="1">
        <v>13</v>
      </c>
      <c r="B342" t="s">
        <v>677</v>
      </c>
      <c r="C342" t="s">
        <v>4444</v>
      </c>
      <c r="D342" t="s">
        <v>7965</v>
      </c>
      <c r="E342" t="s">
        <v>264</v>
      </c>
      <c r="F342" t="s">
        <v>264</v>
      </c>
      <c r="G342" t="s">
        <v>264</v>
      </c>
      <c r="I342" t="str">
        <f t="shared" si="33"/>
        <v>N/A</v>
      </c>
      <c r="J342">
        <f t="shared" si="34"/>
        <v>3040000</v>
      </c>
      <c r="K342" t="str">
        <f t="shared" si="35"/>
        <v>201000</v>
      </c>
      <c r="L342" t="str">
        <f t="shared" si="36"/>
        <v>N/A</v>
      </c>
      <c r="M342" t="str">
        <f t="shared" si="37"/>
        <v>N/A</v>
      </c>
      <c r="N342" t="str">
        <f t="shared" si="38"/>
        <v>N/A</v>
      </c>
    </row>
    <row r="343" spans="1:14" x14ac:dyDescent="0.3">
      <c r="A343" s="1">
        <v>14</v>
      </c>
      <c r="B343" t="s">
        <v>623</v>
      </c>
      <c r="C343" t="s">
        <v>264</v>
      </c>
      <c r="D343" t="s">
        <v>264</v>
      </c>
      <c r="E343" t="s">
        <v>264</v>
      </c>
      <c r="F343" t="s">
        <v>264</v>
      </c>
      <c r="G343" t="s">
        <v>264</v>
      </c>
      <c r="I343" t="str">
        <f t="shared" si="33"/>
        <v>N/A</v>
      </c>
      <c r="J343" t="str">
        <f t="shared" si="34"/>
        <v>N/A</v>
      </c>
      <c r="K343" t="str">
        <f t="shared" si="35"/>
        <v>N/A</v>
      </c>
      <c r="L343" t="str">
        <f t="shared" si="36"/>
        <v>N/A</v>
      </c>
      <c r="M343" t="str">
        <f t="shared" si="37"/>
        <v>N/A</v>
      </c>
      <c r="N343" t="str">
        <f t="shared" si="38"/>
        <v>N/A</v>
      </c>
    </row>
    <row r="344" spans="1:14" x14ac:dyDescent="0.3">
      <c r="A344" s="1">
        <v>15</v>
      </c>
      <c r="B344" t="s">
        <v>624</v>
      </c>
      <c r="C344" t="s">
        <v>4444</v>
      </c>
      <c r="D344" t="s">
        <v>7965</v>
      </c>
      <c r="E344" t="s">
        <v>264</v>
      </c>
      <c r="F344" t="s">
        <v>264</v>
      </c>
      <c r="G344" t="s">
        <v>264</v>
      </c>
      <c r="I344" t="str">
        <f t="shared" si="33"/>
        <v>N/A</v>
      </c>
      <c r="J344">
        <f t="shared" si="34"/>
        <v>3040000</v>
      </c>
      <c r="K344" t="str">
        <f t="shared" si="35"/>
        <v>201000</v>
      </c>
      <c r="L344" t="str">
        <f t="shared" si="36"/>
        <v>N/A</v>
      </c>
      <c r="M344" t="str">
        <f t="shared" si="37"/>
        <v>N/A</v>
      </c>
      <c r="N344" t="str">
        <f t="shared" si="38"/>
        <v>N/A</v>
      </c>
    </row>
    <row r="345" spans="1:14" x14ac:dyDescent="0.3">
      <c r="A345" s="1">
        <v>16</v>
      </c>
      <c r="B345" t="s">
        <v>683</v>
      </c>
      <c r="C345" t="s">
        <v>7452</v>
      </c>
      <c r="D345" t="s">
        <v>7966</v>
      </c>
      <c r="E345" t="s">
        <v>3234</v>
      </c>
      <c r="F345" t="s">
        <v>3231</v>
      </c>
      <c r="G345" t="s">
        <v>7955</v>
      </c>
      <c r="I345" t="str">
        <f t="shared" si="33"/>
        <v>N/A</v>
      </c>
      <c r="J345" t="str">
        <f t="shared" si="34"/>
        <v>(2.4M)</v>
      </c>
      <c r="K345" t="str">
        <f t="shared" si="35"/>
        <v>(4.82M)</v>
      </c>
      <c r="L345">
        <f t="shared" si="36"/>
        <v>13430000</v>
      </c>
      <c r="M345">
        <f t="shared" si="37"/>
        <v>11970000</v>
      </c>
      <c r="N345">
        <f t="shared" si="38"/>
        <v>37830000</v>
      </c>
    </row>
    <row r="346" spans="1:14" x14ac:dyDescent="0.3">
      <c r="A346" s="1">
        <v>17</v>
      </c>
      <c r="B346" t="s">
        <v>689</v>
      </c>
      <c r="C346" t="s">
        <v>264</v>
      </c>
      <c r="D346" t="s">
        <v>7967</v>
      </c>
      <c r="E346" t="s">
        <v>7968</v>
      </c>
      <c r="F346" t="s">
        <v>7969</v>
      </c>
      <c r="G346" t="s">
        <v>7970</v>
      </c>
      <c r="I346" t="str">
        <f t="shared" si="33"/>
        <v>N/A</v>
      </c>
      <c r="J346" t="str">
        <f t="shared" si="34"/>
        <v>N/A</v>
      </c>
      <c r="K346">
        <f t="shared" si="35"/>
        <v>-1.0096000000000001</v>
      </c>
      <c r="L346">
        <f t="shared" si="36"/>
        <v>3.7845999999999997</v>
      </c>
      <c r="M346">
        <f t="shared" si="37"/>
        <v>-0.10890000000000001</v>
      </c>
      <c r="N346">
        <f t="shared" si="38"/>
        <v>2.1613000000000002</v>
      </c>
    </row>
    <row r="347" spans="1:14" x14ac:dyDescent="0.3">
      <c r="A347" s="1">
        <v>18</v>
      </c>
      <c r="B347" t="s">
        <v>4750</v>
      </c>
      <c r="C347" t="s">
        <v>7971</v>
      </c>
      <c r="D347" t="s">
        <v>404</v>
      </c>
      <c r="E347" t="s">
        <v>7972</v>
      </c>
      <c r="F347" t="s">
        <v>7973</v>
      </c>
      <c r="G347" t="s">
        <v>7974</v>
      </c>
      <c r="I347" t="str">
        <f t="shared" si="33"/>
        <v>N/A</v>
      </c>
      <c r="J347">
        <f t="shared" si="34"/>
        <v>-5.4100000000000002E-2</v>
      </c>
      <c r="K347">
        <f t="shared" si="35"/>
        <v>-0.13789999999999999</v>
      </c>
      <c r="L347">
        <f t="shared" si="36"/>
        <v>0.52340000000000009</v>
      </c>
      <c r="M347">
        <f t="shared" si="37"/>
        <v>0.5393</v>
      </c>
      <c r="N347">
        <f t="shared" si="38"/>
        <v>1.7359</v>
      </c>
    </row>
    <row r="348" spans="1:14" x14ac:dyDescent="0.3">
      <c r="A348" s="1">
        <v>19</v>
      </c>
      <c r="B348" t="s">
        <v>694</v>
      </c>
      <c r="C348" t="s">
        <v>264</v>
      </c>
      <c r="D348" t="s">
        <v>264</v>
      </c>
      <c r="E348" t="s">
        <v>264</v>
      </c>
      <c r="F348" t="s">
        <v>264</v>
      </c>
      <c r="G348" t="s">
        <v>264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695</v>
      </c>
      <c r="C349" t="s">
        <v>696</v>
      </c>
      <c r="D349" t="s">
        <v>264</v>
      </c>
      <c r="E349" t="s">
        <v>264</v>
      </c>
      <c r="F349" t="s">
        <v>696</v>
      </c>
      <c r="G349" t="s">
        <v>264</v>
      </c>
      <c r="I349" t="str">
        <f t="shared" si="33"/>
        <v>N/A</v>
      </c>
      <c r="J349" t="str">
        <f t="shared" si="34"/>
        <v>0</v>
      </c>
      <c r="K349" t="str">
        <f t="shared" si="35"/>
        <v>N/A</v>
      </c>
      <c r="L349" t="str">
        <f t="shared" si="36"/>
        <v>N/A</v>
      </c>
      <c r="M349" t="str">
        <f t="shared" si="37"/>
        <v>0</v>
      </c>
      <c r="N349" t="str">
        <f t="shared" si="38"/>
        <v>N/A</v>
      </c>
    </row>
    <row r="350" spans="1:14" x14ac:dyDescent="0.3">
      <c r="A350" s="1">
        <v>21</v>
      </c>
      <c r="B350" t="s">
        <v>697</v>
      </c>
      <c r="C350" t="s">
        <v>1461</v>
      </c>
      <c r="D350" t="s">
        <v>2304</v>
      </c>
      <c r="E350" t="s">
        <v>4497</v>
      </c>
      <c r="F350" t="s">
        <v>7975</v>
      </c>
      <c r="G350" t="s">
        <v>7976</v>
      </c>
      <c r="I350" t="str">
        <f t="shared" si="33"/>
        <v>N/A</v>
      </c>
      <c r="J350">
        <f t="shared" si="34"/>
        <v>3450000</v>
      </c>
      <c r="K350" t="str">
        <f t="shared" si="35"/>
        <v>(3.06M)</v>
      </c>
      <c r="L350">
        <f t="shared" si="36"/>
        <v>2310000</v>
      </c>
      <c r="M350" t="str">
        <f t="shared" si="37"/>
        <v>(2.96M)</v>
      </c>
      <c r="N350">
        <f t="shared" si="38"/>
        <v>8480000</v>
      </c>
    </row>
    <row r="351" spans="1:14" x14ac:dyDescent="0.3">
      <c r="A351" s="1">
        <v>22</v>
      </c>
      <c r="B351" t="s">
        <v>703</v>
      </c>
      <c r="C351" t="s">
        <v>5897</v>
      </c>
      <c r="D351" t="s">
        <v>1912</v>
      </c>
      <c r="E351" t="s">
        <v>7977</v>
      </c>
      <c r="F351" t="s">
        <v>7978</v>
      </c>
      <c r="G351" t="s">
        <v>7979</v>
      </c>
      <c r="I351" t="str">
        <f t="shared" si="33"/>
        <v>N/A</v>
      </c>
      <c r="J351">
        <f t="shared" si="34"/>
        <v>15030000</v>
      </c>
      <c r="K351">
        <f t="shared" si="35"/>
        <v>1830000</v>
      </c>
      <c r="L351" t="str">
        <f t="shared" si="36"/>
        <v>(8.13M)</v>
      </c>
      <c r="M351" t="str">
        <f t="shared" si="37"/>
        <v>(10.96M)</v>
      </c>
      <c r="N351" t="str">
        <f t="shared" si="38"/>
        <v>(15.7M)</v>
      </c>
    </row>
    <row r="352" spans="1:14" x14ac:dyDescent="0.3">
      <c r="A352" s="1">
        <v>23</v>
      </c>
      <c r="B352" t="s">
        <v>709</v>
      </c>
      <c r="C352" t="s">
        <v>264</v>
      </c>
      <c r="D352" t="s">
        <v>7980</v>
      </c>
      <c r="E352" t="s">
        <v>7981</v>
      </c>
      <c r="F352" t="s">
        <v>7982</v>
      </c>
      <c r="G352" t="s">
        <v>7983</v>
      </c>
      <c r="I352" t="str">
        <f t="shared" si="33"/>
        <v>N/A</v>
      </c>
      <c r="J352" t="str">
        <f t="shared" si="34"/>
        <v>N/A</v>
      </c>
      <c r="K352">
        <f t="shared" si="35"/>
        <v>-0.87829999999999997</v>
      </c>
      <c r="L352">
        <f t="shared" si="36"/>
        <v>-5.4461000000000004</v>
      </c>
      <c r="M352">
        <f t="shared" si="37"/>
        <v>-0.34750000000000003</v>
      </c>
      <c r="N352">
        <f t="shared" si="38"/>
        <v>-0.43280000000000002</v>
      </c>
    </row>
    <row r="353" spans="1:14" x14ac:dyDescent="0.3">
      <c r="A353" s="1">
        <v>24</v>
      </c>
      <c r="B353" t="s">
        <v>714</v>
      </c>
      <c r="C353" t="s">
        <v>264</v>
      </c>
      <c r="D353" t="s">
        <v>264</v>
      </c>
      <c r="E353" t="s">
        <v>264</v>
      </c>
      <c r="F353" t="s">
        <v>264</v>
      </c>
      <c r="G353" t="s">
        <v>1822</v>
      </c>
      <c r="I353" t="str">
        <f t="shared" si="33"/>
        <v>N/A</v>
      </c>
      <c r="J353" t="str">
        <f t="shared" si="34"/>
        <v>N/A</v>
      </c>
      <c r="K353" t="str">
        <f t="shared" si="35"/>
        <v>N/A</v>
      </c>
      <c r="L353" t="str">
        <f t="shared" si="36"/>
        <v>N/A</v>
      </c>
      <c r="M353" t="str">
        <f t="shared" si="37"/>
        <v>N/A</v>
      </c>
      <c r="N353">
        <f t="shared" si="38"/>
        <v>-5.7000000000000002E-2</v>
      </c>
    </row>
    <row r="354" spans="1:14" x14ac:dyDescent="0.3">
      <c r="I354" t="str">
        <f t="shared" si="33"/>
        <v>N/A</v>
      </c>
      <c r="J354">
        <f t="shared" si="34"/>
        <v>0</v>
      </c>
      <c r="K354">
        <f t="shared" si="35"/>
        <v>0</v>
      </c>
      <c r="L354">
        <f t="shared" si="36"/>
        <v>0</v>
      </c>
      <c r="M354">
        <f t="shared" si="37"/>
        <v>0</v>
      </c>
      <c r="N354">
        <f t="shared" si="38"/>
        <v>0</v>
      </c>
    </row>
    <row r="355" spans="1:14" x14ac:dyDescent="0.3">
      <c r="A355" s="1">
        <v>0</v>
      </c>
      <c r="B355" t="s">
        <v>7984</v>
      </c>
      <c r="C355" t="s">
        <v>7985</v>
      </c>
      <c r="I355" t="str">
        <f t="shared" si="33"/>
        <v>N/A</v>
      </c>
      <c r="J355" t="str">
        <f t="shared" si="34"/>
        <v>Authentidate Holding</v>
      </c>
      <c r="K355">
        <f t="shared" si="35"/>
        <v>0</v>
      </c>
      <c r="L355">
        <f t="shared" si="36"/>
        <v>0</v>
      </c>
      <c r="M355">
        <f t="shared" si="37"/>
        <v>0</v>
      </c>
      <c r="N355">
        <f t="shared" si="38"/>
        <v>0</v>
      </c>
    </row>
    <row r="356" spans="1:14" x14ac:dyDescent="0.3">
      <c r="A356" s="1">
        <v>1</v>
      </c>
      <c r="B356" t="s">
        <v>7986</v>
      </c>
      <c r="C356" t="s">
        <v>7987</v>
      </c>
      <c r="I356" t="str">
        <f t="shared" si="33"/>
        <v>N/A</v>
      </c>
      <c r="J356" t="str">
        <f t="shared" si="34"/>
        <v>Asure Software</v>
      </c>
      <c r="K356">
        <f t="shared" si="35"/>
        <v>0</v>
      </c>
      <c r="L356">
        <f t="shared" si="36"/>
        <v>0</v>
      </c>
      <c r="M356">
        <f t="shared" si="37"/>
        <v>0</v>
      </c>
      <c r="N356">
        <f t="shared" si="38"/>
        <v>0</v>
      </c>
    </row>
    <row r="357" spans="1:14" x14ac:dyDescent="0.3">
      <c r="A357" s="1">
        <v>2</v>
      </c>
      <c r="B357" t="s">
        <v>7988</v>
      </c>
      <c r="C357" t="s">
        <v>7989</v>
      </c>
      <c r="I357" t="str">
        <f t="shared" si="33"/>
        <v>N/A</v>
      </c>
      <c r="J357" t="str">
        <f t="shared" si="34"/>
        <v>Black Box</v>
      </c>
      <c r="K357">
        <f t="shared" si="35"/>
        <v>0</v>
      </c>
      <c r="L357">
        <f t="shared" si="36"/>
        <v>0</v>
      </c>
      <c r="M357">
        <f t="shared" si="37"/>
        <v>0</v>
      </c>
      <c r="N357">
        <f t="shared" si="38"/>
        <v>0</v>
      </c>
    </row>
    <row r="358" spans="1:14" x14ac:dyDescent="0.3">
      <c r="A358" s="1">
        <v>3</v>
      </c>
      <c r="B358" t="s">
        <v>7990</v>
      </c>
      <c r="C358" t="s">
        <v>7991</v>
      </c>
      <c r="I358" t="str">
        <f t="shared" si="33"/>
        <v>N/A</v>
      </c>
      <c r="J358" t="str">
        <f t="shared" si="34"/>
        <v>Edgewater Technology</v>
      </c>
      <c r="K358">
        <f t="shared" si="35"/>
        <v>0</v>
      </c>
      <c r="L358">
        <f t="shared" si="36"/>
        <v>0</v>
      </c>
      <c r="M358">
        <f t="shared" si="37"/>
        <v>0</v>
      </c>
      <c r="N358">
        <f t="shared" si="38"/>
        <v>0</v>
      </c>
    </row>
    <row r="359" spans="1:14" x14ac:dyDescent="0.3">
      <c r="A359" s="1">
        <v>4</v>
      </c>
      <c r="B359" t="s">
        <v>7992</v>
      </c>
      <c r="C359" t="s">
        <v>7993</v>
      </c>
      <c r="I359" t="str">
        <f t="shared" si="33"/>
        <v>N/A</v>
      </c>
      <c r="J359" t="str">
        <f t="shared" si="34"/>
        <v>Echelon</v>
      </c>
      <c r="K359">
        <f t="shared" si="35"/>
        <v>0</v>
      </c>
      <c r="L359">
        <f t="shared" si="36"/>
        <v>0</v>
      </c>
      <c r="M359">
        <f t="shared" si="37"/>
        <v>0</v>
      </c>
      <c r="N359">
        <f t="shared" si="38"/>
        <v>0</v>
      </c>
    </row>
    <row r="360" spans="1:14" x14ac:dyDescent="0.3">
      <c r="A360" s="1">
        <v>5</v>
      </c>
      <c r="B360" t="s">
        <v>7994</v>
      </c>
      <c r="C360" t="s">
        <v>7995</v>
      </c>
      <c r="I360" t="str">
        <f t="shared" si="33"/>
        <v>N/A</v>
      </c>
      <c r="J360" t="str">
        <f t="shared" si="34"/>
        <v>Spiral Toys</v>
      </c>
      <c r="K360">
        <f t="shared" si="35"/>
        <v>0</v>
      </c>
      <c r="L360">
        <f t="shared" si="36"/>
        <v>0</v>
      </c>
      <c r="M360">
        <f t="shared" si="37"/>
        <v>0</v>
      </c>
      <c r="N360">
        <f t="shared" si="38"/>
        <v>0</v>
      </c>
    </row>
    <row r="361" spans="1:14" x14ac:dyDescent="0.3">
      <c r="I361" t="str">
        <f t="shared" si="33"/>
        <v>N/A</v>
      </c>
      <c r="J361">
        <f t="shared" si="34"/>
        <v>0</v>
      </c>
      <c r="K361">
        <f t="shared" si="35"/>
        <v>0</v>
      </c>
      <c r="L361">
        <f t="shared" si="36"/>
        <v>0</v>
      </c>
      <c r="M361">
        <f t="shared" si="37"/>
        <v>0</v>
      </c>
      <c r="N361">
        <f t="shared" si="38"/>
        <v>0</v>
      </c>
    </row>
    <row r="362" spans="1:14" x14ac:dyDescent="0.3">
      <c r="I362" t="str">
        <f t="shared" si="33"/>
        <v>N/A</v>
      </c>
      <c r="J362">
        <f t="shared" si="34"/>
        <v>0</v>
      </c>
      <c r="K362">
        <f t="shared" si="35"/>
        <v>0</v>
      </c>
      <c r="L362">
        <f t="shared" si="36"/>
        <v>0</v>
      </c>
      <c r="M362">
        <f t="shared" si="37"/>
        <v>0</v>
      </c>
      <c r="N362">
        <f t="shared" si="38"/>
        <v>0</v>
      </c>
    </row>
    <row r="363" spans="1:14" x14ac:dyDescent="0.3">
      <c r="A363" s="1">
        <v>0</v>
      </c>
      <c r="B363" t="s">
        <v>123</v>
      </c>
      <c r="C363" t="s">
        <v>4500</v>
      </c>
      <c r="I363" t="str">
        <f t="shared" si="33"/>
        <v>N/A</v>
      </c>
      <c r="J363">
        <f t="shared" si="34"/>
        <v>11020000</v>
      </c>
      <c r="K363">
        <f t="shared" si="35"/>
        <v>0</v>
      </c>
      <c r="L363">
        <f t="shared" si="36"/>
        <v>0</v>
      </c>
      <c r="M363">
        <f t="shared" si="37"/>
        <v>0</v>
      </c>
      <c r="N363">
        <f t="shared" si="38"/>
        <v>0</v>
      </c>
    </row>
    <row r="364" spans="1:14" x14ac:dyDescent="0.3">
      <c r="A364" s="1">
        <v>1</v>
      </c>
      <c r="B364" t="s">
        <v>125</v>
      </c>
      <c r="I364" t="str">
        <f t="shared" si="33"/>
        <v>N/A</v>
      </c>
      <c r="J364">
        <f t="shared" si="34"/>
        <v>0</v>
      </c>
      <c r="K364">
        <f t="shared" si="35"/>
        <v>0</v>
      </c>
      <c r="L364">
        <f t="shared" si="36"/>
        <v>0</v>
      </c>
      <c r="M364">
        <f t="shared" si="37"/>
        <v>0</v>
      </c>
      <c r="N364">
        <f t="shared" si="38"/>
        <v>0</v>
      </c>
    </row>
    <row r="365" spans="1:14" x14ac:dyDescent="0.3">
      <c r="A365" s="1">
        <v>2</v>
      </c>
      <c r="B365" t="s">
        <v>126</v>
      </c>
      <c r="C365" t="s">
        <v>7996</v>
      </c>
      <c r="I365" t="str">
        <f t="shared" si="33"/>
        <v>N/A</v>
      </c>
      <c r="J365" t="str">
        <f t="shared" si="34"/>
        <v>-1.90</v>
      </c>
      <c r="K365">
        <f t="shared" si="35"/>
        <v>0</v>
      </c>
      <c r="L365">
        <f t="shared" si="36"/>
        <v>0</v>
      </c>
      <c r="M365">
        <f t="shared" si="37"/>
        <v>0</v>
      </c>
      <c r="N365">
        <f t="shared" si="38"/>
        <v>0</v>
      </c>
    </row>
    <row r="366" spans="1:14" x14ac:dyDescent="0.3">
      <c r="A366" s="1">
        <v>3</v>
      </c>
      <c r="B366" t="s">
        <v>128</v>
      </c>
      <c r="I366" t="str">
        <f t="shared" si="33"/>
        <v>N/A</v>
      </c>
      <c r="J366">
        <f t="shared" si="34"/>
        <v>0</v>
      </c>
      <c r="K366">
        <f t="shared" si="35"/>
        <v>0</v>
      </c>
      <c r="L366">
        <f t="shared" si="36"/>
        <v>0</v>
      </c>
      <c r="M366">
        <f t="shared" si="37"/>
        <v>0</v>
      </c>
      <c r="N366">
        <f t="shared" si="38"/>
        <v>0</v>
      </c>
    </row>
    <row r="367" spans="1:14" x14ac:dyDescent="0.3">
      <c r="A367" s="1">
        <v>4</v>
      </c>
      <c r="B367" t="s">
        <v>130</v>
      </c>
      <c r="I367" t="str">
        <f t="shared" si="33"/>
        <v>N/A</v>
      </c>
      <c r="J367">
        <f t="shared" si="34"/>
        <v>0</v>
      </c>
      <c r="K367">
        <f t="shared" si="35"/>
        <v>0</v>
      </c>
      <c r="L367">
        <f t="shared" si="36"/>
        <v>0</v>
      </c>
      <c r="M367">
        <f t="shared" si="37"/>
        <v>0</v>
      </c>
      <c r="N367">
        <f t="shared" si="38"/>
        <v>0</v>
      </c>
    </row>
    <row r="368" spans="1:14" x14ac:dyDescent="0.3">
      <c r="A368" s="1">
        <v>5</v>
      </c>
      <c r="B368" t="s">
        <v>132</v>
      </c>
      <c r="C368" t="s">
        <v>80</v>
      </c>
      <c r="I368" t="str">
        <f t="shared" si="33"/>
        <v>N/A</v>
      </c>
      <c r="J368" t="str">
        <f t="shared" si="34"/>
        <v>0.48</v>
      </c>
      <c r="K368">
        <f t="shared" si="35"/>
        <v>0</v>
      </c>
      <c r="L368">
        <f t="shared" si="36"/>
        <v>0</v>
      </c>
      <c r="M368">
        <f t="shared" si="37"/>
        <v>0</v>
      </c>
      <c r="N368">
        <f t="shared" si="38"/>
        <v>0</v>
      </c>
    </row>
    <row r="369" spans="1:14" x14ac:dyDescent="0.3">
      <c r="A369" s="1">
        <v>6</v>
      </c>
      <c r="B369" t="s">
        <v>134</v>
      </c>
      <c r="C369" t="s">
        <v>4086</v>
      </c>
      <c r="I369" t="str">
        <f t="shared" si="33"/>
        <v>N/A</v>
      </c>
      <c r="J369" t="str">
        <f t="shared" si="34"/>
        <v>0.28</v>
      </c>
      <c r="K369">
        <f t="shared" si="35"/>
        <v>0</v>
      </c>
      <c r="L369">
        <f t="shared" si="36"/>
        <v>0</v>
      </c>
      <c r="M369">
        <f t="shared" si="37"/>
        <v>0</v>
      </c>
      <c r="N369">
        <f t="shared" si="38"/>
        <v>0</v>
      </c>
    </row>
    <row r="370" spans="1:14" x14ac:dyDescent="0.3">
      <c r="A370" s="1">
        <v>7</v>
      </c>
      <c r="B370" t="s">
        <v>136</v>
      </c>
      <c r="I370" t="str">
        <f t="shared" si="33"/>
        <v>N/A</v>
      </c>
      <c r="J370">
        <f t="shared" si="34"/>
        <v>0</v>
      </c>
      <c r="K370">
        <f t="shared" si="35"/>
        <v>0</v>
      </c>
      <c r="L370">
        <f t="shared" si="36"/>
        <v>0</v>
      </c>
      <c r="M370">
        <f t="shared" si="37"/>
        <v>0</v>
      </c>
      <c r="N370">
        <f t="shared" si="38"/>
        <v>0</v>
      </c>
    </row>
    <row r="371" spans="1:14" x14ac:dyDescent="0.3">
      <c r="A371" s="1">
        <v>8</v>
      </c>
      <c r="B371" t="s">
        <v>137</v>
      </c>
      <c r="I371" t="str">
        <f t="shared" si="33"/>
        <v>N/A</v>
      </c>
      <c r="J371">
        <f t="shared" si="34"/>
        <v>0</v>
      </c>
      <c r="K371">
        <f t="shared" si="35"/>
        <v>0</v>
      </c>
      <c r="L371">
        <f t="shared" si="36"/>
        <v>0</v>
      </c>
      <c r="M371">
        <f t="shared" si="37"/>
        <v>0</v>
      </c>
      <c r="N371">
        <f t="shared" si="38"/>
        <v>0</v>
      </c>
    </row>
    <row r="372" spans="1:14" x14ac:dyDescent="0.3">
      <c r="I372" t="str">
        <f t="shared" si="33"/>
        <v>N/A</v>
      </c>
      <c r="J372">
        <f t="shared" si="34"/>
        <v>0</v>
      </c>
      <c r="K372">
        <f t="shared" si="35"/>
        <v>0</v>
      </c>
      <c r="L372">
        <f t="shared" si="36"/>
        <v>0</v>
      </c>
      <c r="M372">
        <f t="shared" si="37"/>
        <v>0</v>
      </c>
      <c r="N372">
        <f t="shared" si="38"/>
        <v>0</v>
      </c>
    </row>
    <row r="373" spans="1:14" x14ac:dyDescent="0.3">
      <c r="I373" t="str">
        <f t="shared" si="33"/>
        <v>N/A</v>
      </c>
      <c r="J373">
        <f t="shared" si="34"/>
        <v>0</v>
      </c>
      <c r="K373">
        <f t="shared" si="35"/>
        <v>0</v>
      </c>
      <c r="L373">
        <f t="shared" si="36"/>
        <v>0</v>
      </c>
      <c r="M373">
        <f t="shared" si="37"/>
        <v>0</v>
      </c>
      <c r="N373">
        <f t="shared" si="38"/>
        <v>0</v>
      </c>
    </row>
    <row r="374" spans="1:14" x14ac:dyDescent="0.3">
      <c r="A374" s="1">
        <v>0</v>
      </c>
      <c r="B374" t="s">
        <v>123</v>
      </c>
      <c r="C374" t="s">
        <v>7997</v>
      </c>
      <c r="I374" t="str">
        <f t="shared" si="33"/>
        <v>N/A</v>
      </c>
      <c r="J374">
        <f t="shared" si="34"/>
        <v>167470000</v>
      </c>
      <c r="K374">
        <f t="shared" si="35"/>
        <v>0</v>
      </c>
      <c r="L374">
        <f t="shared" si="36"/>
        <v>0</v>
      </c>
      <c r="M374">
        <f t="shared" si="37"/>
        <v>0</v>
      </c>
      <c r="N374">
        <f t="shared" si="38"/>
        <v>0</v>
      </c>
    </row>
    <row r="375" spans="1:14" x14ac:dyDescent="0.3">
      <c r="A375" s="1">
        <v>1</v>
      </c>
      <c r="B375" t="s">
        <v>125</v>
      </c>
      <c r="I375" t="str">
        <f t="shared" si="33"/>
        <v>N/A</v>
      </c>
      <c r="J375">
        <f t="shared" si="34"/>
        <v>0</v>
      </c>
      <c r="K375">
        <f t="shared" si="35"/>
        <v>0</v>
      </c>
      <c r="L375">
        <f t="shared" si="36"/>
        <v>0</v>
      </c>
      <c r="M375">
        <f t="shared" si="37"/>
        <v>0</v>
      </c>
      <c r="N375">
        <f t="shared" si="38"/>
        <v>0</v>
      </c>
    </row>
    <row r="376" spans="1:14" x14ac:dyDescent="0.3">
      <c r="A376" s="1">
        <v>2</v>
      </c>
      <c r="B376" t="s">
        <v>126</v>
      </c>
      <c r="C376" t="s">
        <v>7998</v>
      </c>
      <c r="I376" t="str">
        <f t="shared" si="33"/>
        <v>N/A</v>
      </c>
      <c r="J376" t="str">
        <f t="shared" si="34"/>
        <v>-202.54</v>
      </c>
      <c r="K376">
        <f t="shared" si="35"/>
        <v>0</v>
      </c>
      <c r="L376">
        <f t="shared" si="36"/>
        <v>0</v>
      </c>
      <c r="M376">
        <f t="shared" si="37"/>
        <v>0</v>
      </c>
      <c r="N376">
        <f t="shared" si="38"/>
        <v>0</v>
      </c>
    </row>
    <row r="377" spans="1:14" x14ac:dyDescent="0.3">
      <c r="A377" s="1">
        <v>3</v>
      </c>
      <c r="B377" t="s">
        <v>128</v>
      </c>
      <c r="C377" t="s">
        <v>7999</v>
      </c>
      <c r="I377" t="str">
        <f t="shared" si="33"/>
        <v>N/A</v>
      </c>
      <c r="J377" t="str">
        <f t="shared" si="34"/>
        <v>17.18</v>
      </c>
      <c r="K377">
        <f t="shared" si="35"/>
        <v>0</v>
      </c>
      <c r="L377">
        <f t="shared" si="36"/>
        <v>0</v>
      </c>
      <c r="M377">
        <f t="shared" si="37"/>
        <v>0</v>
      </c>
      <c r="N377">
        <f t="shared" si="38"/>
        <v>0</v>
      </c>
    </row>
    <row r="378" spans="1:14" x14ac:dyDescent="0.3">
      <c r="A378" s="1">
        <v>4</v>
      </c>
      <c r="B378" t="s">
        <v>130</v>
      </c>
      <c r="C378" t="s">
        <v>1760</v>
      </c>
      <c r="I378" t="str">
        <f t="shared" si="33"/>
        <v>N/A</v>
      </c>
      <c r="J378" t="str">
        <f t="shared" si="34"/>
        <v>1.16</v>
      </c>
      <c r="K378">
        <f t="shared" si="35"/>
        <v>0</v>
      </c>
      <c r="L378">
        <f t="shared" si="36"/>
        <v>0</v>
      </c>
      <c r="M378">
        <f t="shared" si="37"/>
        <v>0</v>
      </c>
      <c r="N378">
        <f t="shared" si="38"/>
        <v>0</v>
      </c>
    </row>
    <row r="379" spans="1:14" x14ac:dyDescent="0.3">
      <c r="A379" s="1">
        <v>5</v>
      </c>
      <c r="B379" t="s">
        <v>132</v>
      </c>
      <c r="C379" t="s">
        <v>2653</v>
      </c>
      <c r="I379" t="str">
        <f t="shared" si="33"/>
        <v>N/A</v>
      </c>
      <c r="J379" t="str">
        <f t="shared" si="34"/>
        <v>4.23</v>
      </c>
      <c r="K379">
        <f t="shared" si="35"/>
        <v>0</v>
      </c>
      <c r="L379">
        <f t="shared" si="36"/>
        <v>0</v>
      </c>
      <c r="M379">
        <f t="shared" si="37"/>
        <v>0</v>
      </c>
      <c r="N379">
        <f t="shared" si="38"/>
        <v>0</v>
      </c>
    </row>
    <row r="380" spans="1:14" x14ac:dyDescent="0.3">
      <c r="A380" s="1">
        <v>6</v>
      </c>
      <c r="B380" t="s">
        <v>134</v>
      </c>
      <c r="C380" t="s">
        <v>8000</v>
      </c>
      <c r="I380" t="str">
        <f t="shared" ref="I380:I443" si="39">IF(AND(K380&gt; J380, L380&gt; K380, M380&gt; L380, N380&gt; M380), "pos_trend", IF(AND(K380&lt; J380, L380&lt; K380, M380&lt; L380, N380&lt; M380), "neg_trend", "N/A"))</f>
        <v>N/A</v>
      </c>
      <c r="J380" t="str">
        <f t="shared" ref="J380:J399" si="40">IF(TRIM(C380)="-", "N/A", IF(RIGHT(C380,1)="M",1000000*VALUE(LEFT(C380,LEN(C380)-1)),IF(RIGHT(C380,1)="B",1000000000*VALUE(LEFT(C380,LEN(C380)-1)),IF(RIGHT(C380,1)="%",0.01*VALUE(LEFT(C380,LEN(C380)-1)),C380))))</f>
        <v>6.45</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7</v>
      </c>
      <c r="B381" t="s">
        <v>136</v>
      </c>
      <c r="I381" t="str">
        <f t="shared" si="39"/>
        <v>N/A</v>
      </c>
      <c r="J381">
        <f t="shared" si="40"/>
        <v>0</v>
      </c>
      <c r="K381">
        <f t="shared" si="41"/>
        <v>0</v>
      </c>
      <c r="L381">
        <f t="shared" si="42"/>
        <v>0</v>
      </c>
      <c r="M381">
        <f t="shared" si="43"/>
        <v>0</v>
      </c>
      <c r="N381">
        <f t="shared" si="44"/>
        <v>0</v>
      </c>
    </row>
    <row r="382" spans="1:14" x14ac:dyDescent="0.3">
      <c r="A382" s="1">
        <v>8</v>
      </c>
      <c r="B382" t="s">
        <v>137</v>
      </c>
      <c r="I382" t="str">
        <f t="shared" si="39"/>
        <v>N/A</v>
      </c>
      <c r="J382">
        <f t="shared" si="40"/>
        <v>0</v>
      </c>
      <c r="K382">
        <f t="shared" si="41"/>
        <v>0</v>
      </c>
      <c r="L382">
        <f t="shared" si="42"/>
        <v>0</v>
      </c>
      <c r="M382">
        <f t="shared" si="43"/>
        <v>0</v>
      </c>
      <c r="N382">
        <f t="shared" si="44"/>
        <v>0</v>
      </c>
    </row>
    <row r="383" spans="1:14" x14ac:dyDescent="0.3">
      <c r="I383" t="str">
        <f t="shared" si="39"/>
        <v>N/A</v>
      </c>
      <c r="J383">
        <f t="shared" si="40"/>
        <v>0</v>
      </c>
      <c r="K383">
        <f t="shared" si="41"/>
        <v>0</v>
      </c>
      <c r="L383">
        <f t="shared" si="42"/>
        <v>0</v>
      </c>
      <c r="M383">
        <f t="shared" si="43"/>
        <v>0</v>
      </c>
      <c r="N383">
        <f t="shared" si="44"/>
        <v>0</v>
      </c>
    </row>
    <row r="384" spans="1:14" x14ac:dyDescent="0.3">
      <c r="I384" t="str">
        <f t="shared" si="39"/>
        <v>N/A</v>
      </c>
      <c r="J384">
        <f t="shared" si="40"/>
        <v>0</v>
      </c>
      <c r="K384">
        <f t="shared" si="41"/>
        <v>0</v>
      </c>
      <c r="L384">
        <f t="shared" si="42"/>
        <v>0</v>
      </c>
      <c r="M384">
        <f t="shared" si="43"/>
        <v>0</v>
      </c>
      <c r="N384">
        <f t="shared" si="44"/>
        <v>0</v>
      </c>
    </row>
    <row r="385" spans="1:14" x14ac:dyDescent="0.3">
      <c r="A385" s="1">
        <v>0</v>
      </c>
      <c r="B385" t="s">
        <v>123</v>
      </c>
      <c r="C385" t="s">
        <v>8001</v>
      </c>
      <c r="I385" t="str">
        <f t="shared" si="39"/>
        <v>N/A</v>
      </c>
      <c r="J385">
        <f t="shared" si="40"/>
        <v>120900000</v>
      </c>
      <c r="K385">
        <f t="shared" si="41"/>
        <v>0</v>
      </c>
      <c r="L385">
        <f t="shared" si="42"/>
        <v>0</v>
      </c>
      <c r="M385">
        <f t="shared" si="43"/>
        <v>0</v>
      </c>
      <c r="N385">
        <f t="shared" si="44"/>
        <v>0</v>
      </c>
    </row>
    <row r="386" spans="1:14" x14ac:dyDescent="0.3">
      <c r="A386" s="1">
        <v>1</v>
      </c>
      <c r="B386" t="s">
        <v>125</v>
      </c>
      <c r="I386" t="str">
        <f t="shared" si="39"/>
        <v>N/A</v>
      </c>
      <c r="J386">
        <f t="shared" si="40"/>
        <v>0</v>
      </c>
      <c r="K386">
        <f t="shared" si="41"/>
        <v>0</v>
      </c>
      <c r="L386">
        <f t="shared" si="42"/>
        <v>0</v>
      </c>
      <c r="M386">
        <f t="shared" si="43"/>
        <v>0</v>
      </c>
      <c r="N386">
        <f t="shared" si="44"/>
        <v>0</v>
      </c>
    </row>
    <row r="387" spans="1:14" x14ac:dyDescent="0.3">
      <c r="A387" s="1">
        <v>2</v>
      </c>
      <c r="B387" t="s">
        <v>126</v>
      </c>
      <c r="C387" t="s">
        <v>8002</v>
      </c>
      <c r="I387" t="str">
        <f t="shared" si="39"/>
        <v>N/A</v>
      </c>
      <c r="J387" t="str">
        <f t="shared" si="40"/>
        <v>-17.02</v>
      </c>
      <c r="K387">
        <f t="shared" si="41"/>
        <v>0</v>
      </c>
      <c r="L387">
        <f t="shared" si="42"/>
        <v>0</v>
      </c>
      <c r="M387">
        <f t="shared" si="43"/>
        <v>0</v>
      </c>
      <c r="N387">
        <f t="shared" si="44"/>
        <v>0</v>
      </c>
    </row>
    <row r="388" spans="1:14" x14ac:dyDescent="0.3">
      <c r="A388" s="1">
        <v>3</v>
      </c>
      <c r="B388" t="s">
        <v>128</v>
      </c>
      <c r="C388" t="s">
        <v>8003</v>
      </c>
      <c r="I388" t="str">
        <f t="shared" si="39"/>
        <v>N/A</v>
      </c>
      <c r="J388" t="str">
        <f t="shared" si="40"/>
        <v>12.90</v>
      </c>
      <c r="K388">
        <f t="shared" si="41"/>
        <v>0</v>
      </c>
      <c r="L388">
        <f t="shared" si="42"/>
        <v>0</v>
      </c>
      <c r="M388">
        <f t="shared" si="43"/>
        <v>0</v>
      </c>
      <c r="N388">
        <f t="shared" si="44"/>
        <v>0</v>
      </c>
    </row>
    <row r="389" spans="1:14" x14ac:dyDescent="0.3">
      <c r="A389" s="1">
        <v>4</v>
      </c>
      <c r="B389" t="s">
        <v>130</v>
      </c>
      <c r="C389" t="s">
        <v>8004</v>
      </c>
      <c r="I389" t="str">
        <f t="shared" si="39"/>
        <v>N/A</v>
      </c>
      <c r="J389" t="str">
        <f t="shared" si="40"/>
        <v>3.52</v>
      </c>
      <c r="K389">
        <f t="shared" si="41"/>
        <v>0</v>
      </c>
      <c r="L389">
        <f t="shared" si="42"/>
        <v>0</v>
      </c>
      <c r="M389">
        <f t="shared" si="43"/>
        <v>0</v>
      </c>
      <c r="N389">
        <f t="shared" si="44"/>
        <v>0</v>
      </c>
    </row>
    <row r="390" spans="1:14" x14ac:dyDescent="0.3">
      <c r="A390" s="1">
        <v>5</v>
      </c>
      <c r="B390" t="s">
        <v>132</v>
      </c>
      <c r="C390" t="s">
        <v>1292</v>
      </c>
      <c r="I390" t="str">
        <f t="shared" si="39"/>
        <v>N/A</v>
      </c>
      <c r="J390" t="str">
        <f t="shared" si="40"/>
        <v>0.14</v>
      </c>
      <c r="K390">
        <f t="shared" si="41"/>
        <v>0</v>
      </c>
      <c r="L390">
        <f t="shared" si="42"/>
        <v>0</v>
      </c>
      <c r="M390">
        <f t="shared" si="43"/>
        <v>0</v>
      </c>
      <c r="N390">
        <f t="shared" si="44"/>
        <v>0</v>
      </c>
    </row>
    <row r="391" spans="1:14" x14ac:dyDescent="0.3">
      <c r="A391" s="1">
        <v>6</v>
      </c>
      <c r="B391" t="s">
        <v>134</v>
      </c>
      <c r="C391" t="s">
        <v>3047</v>
      </c>
      <c r="I391" t="str">
        <f t="shared" si="39"/>
        <v>N/A</v>
      </c>
      <c r="J391" t="str">
        <f t="shared" si="40"/>
        <v>0.84</v>
      </c>
      <c r="K391">
        <f t="shared" si="41"/>
        <v>0</v>
      </c>
      <c r="L391">
        <f t="shared" si="42"/>
        <v>0</v>
      </c>
      <c r="M391">
        <f t="shared" si="43"/>
        <v>0</v>
      </c>
      <c r="N391">
        <f t="shared" si="44"/>
        <v>0</v>
      </c>
    </row>
    <row r="392" spans="1:14" x14ac:dyDescent="0.3">
      <c r="A392" s="1">
        <v>7</v>
      </c>
      <c r="B392" t="s">
        <v>136</v>
      </c>
      <c r="I392" t="str">
        <f t="shared" si="39"/>
        <v>N/A</v>
      </c>
      <c r="J392">
        <f t="shared" si="40"/>
        <v>0</v>
      </c>
      <c r="K392">
        <f t="shared" si="41"/>
        <v>0</v>
      </c>
      <c r="L392">
        <f t="shared" si="42"/>
        <v>0</v>
      </c>
      <c r="M392">
        <f t="shared" si="43"/>
        <v>0</v>
      </c>
      <c r="N392">
        <f t="shared" si="44"/>
        <v>0</v>
      </c>
    </row>
    <row r="393" spans="1:14" x14ac:dyDescent="0.3">
      <c r="A393" s="1">
        <v>8</v>
      </c>
      <c r="B393" t="s">
        <v>137</v>
      </c>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A396" s="1">
        <v>0</v>
      </c>
      <c r="B396" t="s">
        <v>123</v>
      </c>
      <c r="C396" t="s">
        <v>8005</v>
      </c>
      <c r="I396" t="str">
        <f t="shared" si="39"/>
        <v>N/A</v>
      </c>
      <c r="J396">
        <f t="shared" si="40"/>
        <v>96360000</v>
      </c>
      <c r="K396">
        <f t="shared" si="41"/>
        <v>0</v>
      </c>
      <c r="L396">
        <f t="shared" si="42"/>
        <v>0</v>
      </c>
      <c r="M396">
        <f t="shared" si="43"/>
        <v>0</v>
      </c>
      <c r="N396">
        <f t="shared" si="44"/>
        <v>0</v>
      </c>
    </row>
    <row r="397" spans="1:14" x14ac:dyDescent="0.3">
      <c r="A397" s="1">
        <v>1</v>
      </c>
      <c r="B397" t="s">
        <v>125</v>
      </c>
      <c r="I397" t="str">
        <f t="shared" si="39"/>
        <v>N/A</v>
      </c>
      <c r="J397">
        <f t="shared" si="40"/>
        <v>0</v>
      </c>
      <c r="K397">
        <f t="shared" si="41"/>
        <v>0</v>
      </c>
      <c r="L397">
        <f t="shared" si="42"/>
        <v>0</v>
      </c>
      <c r="M397">
        <f t="shared" si="43"/>
        <v>0</v>
      </c>
      <c r="N397">
        <f t="shared" si="44"/>
        <v>0</v>
      </c>
    </row>
    <row r="398" spans="1:14" x14ac:dyDescent="0.3">
      <c r="A398" s="1">
        <v>2</v>
      </c>
      <c r="B398" t="s">
        <v>126</v>
      </c>
      <c r="C398" t="s">
        <v>8006</v>
      </c>
      <c r="I398" t="str">
        <f t="shared" si="39"/>
        <v>N/A</v>
      </c>
      <c r="J398" t="str">
        <f t="shared" si="40"/>
        <v>-18.55</v>
      </c>
      <c r="K398">
        <f t="shared" si="41"/>
        <v>0</v>
      </c>
      <c r="L398">
        <f t="shared" si="42"/>
        <v>0</v>
      </c>
      <c r="M398">
        <f t="shared" si="43"/>
        <v>0</v>
      </c>
      <c r="N398">
        <f t="shared" si="44"/>
        <v>0</v>
      </c>
    </row>
    <row r="399" spans="1:14" x14ac:dyDescent="0.3">
      <c r="A399" s="1">
        <v>3</v>
      </c>
      <c r="B399" t="s">
        <v>128</v>
      </c>
      <c r="C399" t="s">
        <v>8007</v>
      </c>
      <c r="I399" t="str">
        <f t="shared" si="39"/>
        <v>N/A</v>
      </c>
      <c r="J399" t="str">
        <f t="shared" si="40"/>
        <v>19.94</v>
      </c>
      <c r="K399">
        <f t="shared" si="41"/>
        <v>0</v>
      </c>
      <c r="L399">
        <f t="shared" si="42"/>
        <v>0</v>
      </c>
      <c r="M399">
        <f t="shared" si="43"/>
        <v>0</v>
      </c>
      <c r="N399">
        <f t="shared" si="44"/>
        <v>0</v>
      </c>
    </row>
    <row r="400" spans="1:14" x14ac:dyDescent="0.3">
      <c r="A400" s="1">
        <v>4</v>
      </c>
      <c r="B400" t="s">
        <v>130</v>
      </c>
      <c r="C400" t="s">
        <v>8008</v>
      </c>
    </row>
    <row r="401" spans="1:3" x14ac:dyDescent="0.3">
      <c r="A401" s="1">
        <v>5</v>
      </c>
      <c r="B401" t="s">
        <v>132</v>
      </c>
      <c r="C401" t="s">
        <v>1241</v>
      </c>
    </row>
    <row r="402" spans="1:3" x14ac:dyDescent="0.3">
      <c r="A402" s="1">
        <v>6</v>
      </c>
      <c r="B402" t="s">
        <v>134</v>
      </c>
      <c r="C402" t="s">
        <v>6425</v>
      </c>
    </row>
    <row r="403" spans="1:3" x14ac:dyDescent="0.3">
      <c r="A403" s="1">
        <v>7</v>
      </c>
      <c r="B403" t="s">
        <v>136</v>
      </c>
    </row>
    <row r="404" spans="1:3" x14ac:dyDescent="0.3">
      <c r="A404" s="1">
        <v>8</v>
      </c>
      <c r="B404" t="s">
        <v>137</v>
      </c>
    </row>
    <row r="500" spans="3:3" x14ac:dyDescent="0.3">
      <c r="C500" t="s">
        <v>1249</v>
      </c>
    </row>
    <row r="501" spans="3:3" x14ac:dyDescent="0.3">
      <c r="C501" t="s">
        <v>3567</v>
      </c>
    </row>
    <row r="502" spans="3:3" x14ac:dyDescent="0.3">
      <c r="C502" t="s">
        <v>750</v>
      </c>
    </row>
    <row r="503" spans="3:3" x14ac:dyDescent="0.3">
      <c r="C503" t="s">
        <v>8009</v>
      </c>
    </row>
    <row r="504" spans="3:3" x14ac:dyDescent="0.3">
      <c r="C504" t="s">
        <v>1250</v>
      </c>
    </row>
    <row r="505" spans="3:3" x14ac:dyDescent="0.3">
      <c r="C505" t="s">
        <v>753</v>
      </c>
    </row>
    <row r="506" spans="3:3" x14ac:dyDescent="0.3">
      <c r="C506" t="s">
        <v>750</v>
      </c>
    </row>
    <row r="507" spans="3:3" x14ac:dyDescent="0.3">
      <c r="C507" t="s">
        <v>751</v>
      </c>
    </row>
    <row r="508" spans="3:3" x14ac:dyDescent="0.3">
      <c r="C508" t="s">
        <v>1723</v>
      </c>
    </row>
    <row r="509" spans="3:3" x14ac:dyDescent="0.3">
      <c r="C509" t="s">
        <v>749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8010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Enterprise Financial Services</v>
      </c>
    </row>
    <row r="2" spans="1:16" x14ac:dyDescent="0.3">
      <c r="B2" t="s">
        <v>2</v>
      </c>
      <c r="C2" t="s">
        <v>8011</v>
      </c>
      <c r="K2" t="str">
        <f>LEFT(C1,FIND("(",C1) - 2)</f>
        <v>Enterprise Financial Services Corp</v>
      </c>
    </row>
    <row r="3" spans="1:16" x14ac:dyDescent="0.3">
      <c r="J3">
        <f ca="1">RANDBETWEEN(1,6)</f>
        <v>2</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$40.50, down .25% after opening up 1.35%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$40.50, down .25% after opening up 1.35% over yesterday's closing price</v>
      </c>
    </row>
    <row r="5" spans="1:16" x14ac:dyDescent="0.3">
      <c r="J5">
        <f ca="1">RANDBETWEEN(1,2)</f>
        <v>1</v>
      </c>
      <c r="K5" t="str">
        <f>"The one year target estimate for " &amp; D1 &amp; " is " &amp; TEXT(C23,"$####.00")</f>
        <v>The one year target estimate for Enterprise Financial Services is $47.00</v>
      </c>
      <c r="L5" t="str">
        <f>D1 &amp; " is expected to be trading at " &amp; TEXT(C23, "$####.00") &amp; ", based on target estimates"</f>
        <v>Enterprise Financial Services is expected to be trading at $47.00, based on target estimates</v>
      </c>
    </row>
    <row r="6" spans="1:16" x14ac:dyDescent="0.3">
      <c r="K6" t="str">
        <f>" which would be " &amp; IF(OR(LEFT(ABS((C23-C2)/C2*100),1)="8",LEFT(ABS((C23-C2)/C2*100),2)="18"), "an ", "a ")  &amp;TEXT(ABS((C23-C2)/C2),"####.00%")&amp;IF((C23-C2)&gt;0," increase over"," decrease from")&amp;" the current price"</f>
        <v xml:space="preserve"> which would be a 16.05% increase over the current price</v>
      </c>
    </row>
    <row r="7" spans="1:16" x14ac:dyDescent="0.3">
      <c r="A7" s="1">
        <v>0</v>
      </c>
      <c r="B7" t="s">
        <v>5</v>
      </c>
      <c r="C7" t="s">
        <v>8012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8.06% over last quarter based on the average of 5 analyst estimates (Yahoo Finance)</v>
      </c>
    </row>
    <row r="8" spans="1:16" x14ac:dyDescent="0.3">
      <c r="A8" s="1">
        <v>1</v>
      </c>
      <c r="B8" t="s">
        <v>7</v>
      </c>
      <c r="C8" t="s">
        <v>8013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8014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8015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$0.09 in the 2 months leading up to the earnings report</v>
      </c>
    </row>
    <row r="11" spans="1:16" x14ac:dyDescent="0.3">
      <c r="A11" s="1">
        <v>4</v>
      </c>
      <c r="B11" t="s">
        <v>13</v>
      </c>
      <c r="C11" t="s">
        <v>8016</v>
      </c>
      <c r="K11" t="str">
        <f>IF(B145="Interest Income",U42, K42)</f>
        <v>Enterprise Financial Services has managed to increase trust income, commissions &amp; fees, commission &amp; fee income, and retained earnings each year since 2012</v>
      </c>
    </row>
    <row r="12" spans="1:16" x14ac:dyDescent="0.3">
      <c r="A12" s="1">
        <v>5</v>
      </c>
      <c r="B12" t="s">
        <v>15</v>
      </c>
      <c r="C12" t="s">
        <v>8017</v>
      </c>
      <c r="D12" t="str">
        <f>LEFT(C12,FIND("-",C12)-2)</f>
        <v>26.84</v>
      </c>
      <c r="E12" t="str">
        <f>TRIM(RIGHT(C12,FIND("-",C12)-1))</f>
        <v>46.25</v>
      </c>
      <c r="K12" t="str">
        <f ca="1">D78</f>
        <v>There are some indications that Enterprise Financial Services may be overvalued. The company has a higher price/sales, price/book than the comparable average</v>
      </c>
    </row>
    <row r="13" spans="1:16" x14ac:dyDescent="0.3">
      <c r="A13" s="1">
        <v>6</v>
      </c>
      <c r="B13" t="s">
        <v>17</v>
      </c>
      <c r="C13" t="s">
        <v>8018</v>
      </c>
      <c r="K13" t="str">
        <f ca="1">D89</f>
        <v>There are some indications that Enterprise Financial Services may be undervalued. The company has a lower trailing p/e, forward p/e, and peg ratio than the comparable average</v>
      </c>
    </row>
    <row r="14" spans="1:16" x14ac:dyDescent="0.3">
      <c r="A14" s="1">
        <v>7</v>
      </c>
      <c r="B14" t="s">
        <v>19</v>
      </c>
      <c r="C14" t="s">
        <v>8019</v>
      </c>
    </row>
    <row r="16" spans="1:16" x14ac:dyDescent="0.3">
      <c r="A16" s="1">
        <v>0</v>
      </c>
      <c r="B16" t="s">
        <v>21</v>
      </c>
      <c r="C16" t="s">
        <v>8020</v>
      </c>
    </row>
    <row r="17" spans="1:23" x14ac:dyDescent="0.3">
      <c r="A17" s="1">
        <v>1</v>
      </c>
      <c r="B17" t="s">
        <v>23</v>
      </c>
      <c r="C17" t="s">
        <v>8021</v>
      </c>
      <c r="K17" t="str">
        <f ca="1">K2 &amp; IF(J3=1, K3,IF(J3=2,L3,IF(J3=3,M3,IF(J3=4,N3,IF(J3=5,O3,IF(J3=6,P3)))))) &amp; ". " &amp; IF(J4=1,K4,IF(J4=2,L4)) &amp; ". " &amp; IF(J5=1,K5,IF(J5=2,L5)) &amp; K6 &amp; ". " &amp; K7 &amp; ". " &amp; K8 &amp; ". " &amp; K9 &amp; "."</f>
        <v>Enterprise Financial Services Corp is slated to report earnings on Jul 24, 2017. The current stock price is $40.50, down .25% after opening up 1.35% over yesterday's closing price. The one year target estimate for Enterprise Financial Services is $47.00 which would be a 16.05% increase over the current price. Earnings are expected to increase by 8.06% over last quarter based on the average of 5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8022</v>
      </c>
    </row>
    <row r="19" spans="1:23" x14ac:dyDescent="0.3">
      <c r="A19" s="1">
        <v>3</v>
      </c>
      <c r="B19" t="s">
        <v>27</v>
      </c>
      <c r="C19" t="s">
        <v>6976</v>
      </c>
    </row>
    <row r="20" spans="1:23" x14ac:dyDescent="0.3">
      <c r="A20" s="1">
        <v>4</v>
      </c>
      <c r="B20" t="s">
        <v>29</v>
      </c>
      <c r="C20" t="s">
        <v>30</v>
      </c>
    </row>
    <row r="21" spans="1:23" x14ac:dyDescent="0.3">
      <c r="A21" s="1">
        <v>5</v>
      </c>
      <c r="B21" t="s">
        <v>31</v>
      </c>
      <c r="C21" t="s">
        <v>8023</v>
      </c>
    </row>
    <row r="22" spans="1:23" x14ac:dyDescent="0.3">
      <c r="A22" s="1">
        <v>6</v>
      </c>
      <c r="B22" t="s">
        <v>33</v>
      </c>
      <c r="C22" t="s">
        <v>3585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4826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5</v>
      </c>
      <c r="D27">
        <v>5</v>
      </c>
      <c r="E27">
        <v>4</v>
      </c>
      <c r="F27">
        <v>5</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43</v>
      </c>
      <c r="C28">
        <v>0.62</v>
      </c>
      <c r="D28">
        <v>0.67</v>
      </c>
      <c r="E28">
        <v>2.6</v>
      </c>
      <c r="F28">
        <v>3.04</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44</v>
      </c>
      <c r="C29">
        <v>0.6</v>
      </c>
      <c r="D29">
        <v>0.64</v>
      </c>
      <c r="E29">
        <v>2.5499999999999998</v>
      </c>
      <c r="F29">
        <v>2.93</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45</v>
      </c>
      <c r="C30">
        <v>0.65</v>
      </c>
      <c r="D30">
        <v>0.69</v>
      </c>
      <c r="E30">
        <v>2.67</v>
      </c>
      <c r="F30">
        <v>3.3</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46</v>
      </c>
      <c r="C31">
        <v>0.61</v>
      </c>
      <c r="D31">
        <v>0.59</v>
      </c>
      <c r="E31">
        <v>2.48</v>
      </c>
      <c r="F31">
        <v>2.6</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0</v>
      </c>
      <c r="U32" t="str">
        <f>IF(I209="pos_trend",B209,"")</f>
        <v/>
      </c>
      <c r="V32" t="str">
        <f t="shared" si="1"/>
        <v/>
      </c>
      <c r="W32" t="str">
        <f t="shared" si="3"/>
        <v>, trust income, commissions &amp; fees, commission &amp; fee income</v>
      </c>
    </row>
    <row r="33" spans="1:23" x14ac:dyDescent="0.3">
      <c r="B33" s="1" t="s">
        <v>47</v>
      </c>
      <c r="C33" s="1" t="s">
        <v>38</v>
      </c>
      <c r="D33" s="1" t="s">
        <v>39</v>
      </c>
      <c r="E33" s="1" t="s">
        <v>40</v>
      </c>
      <c r="F33" s="1" t="s">
        <v>41</v>
      </c>
      <c r="J33">
        <f>IF(K33 &lt;&gt; "",12, 0)</f>
        <v>0</v>
      </c>
      <c r="K33" t="str">
        <f>IF(I195="pos_trend",B195,"")</f>
        <v/>
      </c>
      <c r="L33" t="str">
        <f t="shared" si="0"/>
        <v/>
      </c>
      <c r="M33" t="str">
        <f t="shared" si="2"/>
        <v>, commission &amp; fee income</v>
      </c>
      <c r="T33">
        <f>IF(U33 &lt;&gt; "",12, 0)</f>
        <v>0</v>
      </c>
      <c r="U33" t="str">
        <f>IF(I231="pos_trend",B231,"")</f>
        <v/>
      </c>
      <c r="V33" t="str">
        <f t="shared" si="1"/>
        <v/>
      </c>
      <c r="W33" t="str">
        <f t="shared" si="3"/>
        <v>, trust income, commissions &amp; fees, commission &amp; fee income</v>
      </c>
    </row>
    <row r="34" spans="1:23" x14ac:dyDescent="0.3">
      <c r="A34" s="1">
        <v>0</v>
      </c>
      <c r="B34" t="s">
        <v>42</v>
      </c>
      <c r="C34" t="s">
        <v>5845</v>
      </c>
      <c r="D34" t="s">
        <v>5845</v>
      </c>
      <c r="E34" t="s">
        <v>5845</v>
      </c>
      <c r="F34" t="s">
        <v>5845</v>
      </c>
      <c r="J34">
        <f>IF(K34 &lt;&gt; "",13, 0)</f>
        <v>0</v>
      </c>
      <c r="K34" t="str">
        <f>IF(I196="pos_trend",B196,"")</f>
        <v/>
      </c>
      <c r="L34" t="str">
        <f t="shared" si="0"/>
        <v/>
      </c>
      <c r="M34" t="str">
        <f t="shared" si="2"/>
        <v>, commission &amp; fee income</v>
      </c>
      <c r="T34">
        <f>IF(U34 &lt;&gt; "",13, 0)</f>
        <v>0</v>
      </c>
      <c r="U34" t="str">
        <f>IF(I251="pos_trend",B251,"")</f>
        <v/>
      </c>
      <c r="V34" t="str">
        <f t="shared" si="1"/>
        <v/>
      </c>
      <c r="W34" t="str">
        <f t="shared" si="3"/>
        <v>, trust income, commissions &amp; fees, commission &amp; fee income</v>
      </c>
    </row>
    <row r="35" spans="1:23" x14ac:dyDescent="0.3">
      <c r="A35" s="1">
        <v>1</v>
      </c>
      <c r="B35" t="s">
        <v>43</v>
      </c>
      <c r="C35" t="s">
        <v>8024</v>
      </c>
      <c r="D35" t="s">
        <v>8025</v>
      </c>
      <c r="E35" t="s">
        <v>8026</v>
      </c>
      <c r="F35" t="s">
        <v>8027</v>
      </c>
      <c r="J35">
        <f>IF(K35 &lt;&gt; "",14, 0)</f>
        <v>0</v>
      </c>
      <c r="K35" t="str">
        <f>IF(I201="pos_trend",B201,"")</f>
        <v/>
      </c>
      <c r="L35" t="str">
        <f t="shared" si="0"/>
        <v/>
      </c>
      <c r="M35" t="str">
        <f t="shared" si="2"/>
        <v>, commission &amp; fee income</v>
      </c>
      <c r="T35">
        <f>IF(U35 &lt;&gt; "",14, 0)</f>
        <v>14</v>
      </c>
      <c r="U35" t="str">
        <f>IF(I279="pos_trend",B279,"")</f>
        <v>Retained Earnings</v>
      </c>
      <c r="V35" t="str">
        <f t="shared" si="1"/>
        <v>retained earnings</v>
      </c>
      <c r="W35" t="str">
        <f t="shared" si="3"/>
        <v>, trust income, commissions &amp; fees, commission &amp; fee income, retained earnings</v>
      </c>
    </row>
    <row r="36" spans="1:23" x14ac:dyDescent="0.3">
      <c r="A36" s="1">
        <v>2</v>
      </c>
      <c r="B36" t="s">
        <v>44</v>
      </c>
      <c r="C36" t="s">
        <v>8028</v>
      </c>
      <c r="D36" t="s">
        <v>8029</v>
      </c>
      <c r="E36" t="s">
        <v>8030</v>
      </c>
      <c r="F36" t="s">
        <v>8031</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retained earnings</v>
      </c>
    </row>
    <row r="37" spans="1:23" x14ac:dyDescent="0.3">
      <c r="A37" s="1">
        <v>3</v>
      </c>
      <c r="B37" t="s">
        <v>45</v>
      </c>
      <c r="C37" t="s">
        <v>1416</v>
      </c>
      <c r="D37" t="s">
        <v>8032</v>
      </c>
      <c r="E37" t="s">
        <v>8033</v>
      </c>
      <c r="F37" t="s">
        <v>8034</v>
      </c>
      <c r="J37">
        <f>IF(K37 &lt;&gt; "",16, 0)</f>
        <v>0</v>
      </c>
      <c r="K37" t="str">
        <f>IF(I203="pos_trend",B203,"")</f>
        <v/>
      </c>
      <c r="L37" t="str">
        <f t="shared" si="0"/>
        <v/>
      </c>
      <c r="M37" t="str">
        <f t="shared" si="2"/>
        <v>, commission &amp; fee income</v>
      </c>
      <c r="T37">
        <f>IF(U37 &lt;&gt; "",16, 0)</f>
        <v>0</v>
      </c>
      <c r="U37" t="str">
        <f>IF(I235="pos_trend",B235,"")</f>
        <v/>
      </c>
      <c r="V37" t="str">
        <f t="shared" si="1"/>
        <v/>
      </c>
      <c r="W37" t="str">
        <f t="shared" si="3"/>
        <v>, trust income, commissions &amp; fees, commission &amp; fee income, retained earnings</v>
      </c>
    </row>
    <row r="38" spans="1:23" x14ac:dyDescent="0.3">
      <c r="A38" s="1">
        <v>4</v>
      </c>
      <c r="B38" t="s">
        <v>61</v>
      </c>
      <c r="C38" t="s">
        <v>8035</v>
      </c>
      <c r="D38" t="s">
        <v>8036</v>
      </c>
      <c r="E38" t="s">
        <v>8037</v>
      </c>
      <c r="F38" t="s">
        <v>8026</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retained earnings</v>
      </c>
    </row>
    <row r="39" spans="1:23" x14ac:dyDescent="0.3">
      <c r="A39" s="1">
        <v>5</v>
      </c>
      <c r="B39" t="s">
        <v>65</v>
      </c>
      <c r="C39" t="s">
        <v>8038</v>
      </c>
      <c r="D39" t="s">
        <v>92</v>
      </c>
      <c r="E39" t="s">
        <v>8039</v>
      </c>
      <c r="F39" t="s">
        <v>8040</v>
      </c>
      <c r="K39" t="str">
        <f>IF(I352="pos_trend",B352,"")</f>
        <v/>
      </c>
      <c r="M39" t="str">
        <f t="shared" si="2"/>
        <v>, commission &amp; fee income</v>
      </c>
      <c r="W39" t="str">
        <f t="shared" si="3"/>
        <v>, trust income, commissions &amp; fees, commission &amp; fee income, retained earnings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14</v>
      </c>
      <c r="U40" t="str">
        <f>VLOOKUP(T40,T22:U39,2,FALSE)</f>
        <v>Retained Earnings</v>
      </c>
      <c r="W40" t="str">
        <f>IF(IFERROR(FIND(",",W39),TRUE)=TRUE,W39,IF(NOT(EXACT(U40,UPPER(U40))),SUBSTITUTE(W39,LOWER(U40),"and "&amp;LOWER(U40)),SUBSTITUTE(W39,U40,"and "&amp;U40)))</f>
        <v>, trust income, commissions &amp; fees, commission &amp; fee income, and retained earnings</v>
      </c>
    </row>
    <row r="41" spans="1:23" x14ac:dyDescent="0.3">
      <c r="B41" s="1" t="s">
        <v>70</v>
      </c>
      <c r="C41" s="1" t="s">
        <v>71</v>
      </c>
      <c r="D41" s="1" t="s">
        <v>72</v>
      </c>
      <c r="E41" s="1" t="s">
        <v>73</v>
      </c>
      <c r="F41" s="1" t="s">
        <v>74</v>
      </c>
    </row>
    <row r="42" spans="1:23" x14ac:dyDescent="0.3">
      <c r="A42" s="1">
        <v>0</v>
      </c>
      <c r="B42" t="s">
        <v>75</v>
      </c>
      <c r="C42" t="s">
        <v>8041</v>
      </c>
      <c r="D42" t="s">
        <v>83</v>
      </c>
      <c r="E42" t="s">
        <v>81</v>
      </c>
      <c r="F42" t="s">
        <v>8042</v>
      </c>
      <c r="K42" t="str">
        <f>SUBSTITUTE(IF(M40&lt;&gt;"", D1 &amp; " has managed to increase " &amp; M40 &amp; " each year since " &amp; C144, "No positive trends")," , "," ")</f>
        <v>Enterprise Financial Services has managed to increase and commission &amp; fee income each year since 2012</v>
      </c>
      <c r="U42" t="str">
        <f>SUBSTITUTE(IF(W40&lt;&gt;"", D1 &amp; " has managed to increase " &amp; W40 &amp; " each year since " &amp; C144, "No positive trends")," , "," ")</f>
        <v>Enterprise Financial Services has managed to increase trust income, commissions &amp; fees, commission &amp; fee income, and retained earnings each year since 2012</v>
      </c>
    </row>
    <row r="43" spans="1:23" x14ac:dyDescent="0.3">
      <c r="A43" s="1">
        <v>1</v>
      </c>
      <c r="B43" t="s">
        <v>79</v>
      </c>
      <c r="C43" t="s">
        <v>81</v>
      </c>
      <c r="D43" t="s">
        <v>4290</v>
      </c>
      <c r="E43" t="s">
        <v>2405</v>
      </c>
      <c r="F43" t="s">
        <v>83</v>
      </c>
    </row>
    <row r="44" spans="1:23" x14ac:dyDescent="0.3">
      <c r="A44" s="1">
        <v>2</v>
      </c>
      <c r="B44" t="s">
        <v>84</v>
      </c>
      <c r="C44" t="s">
        <v>8043</v>
      </c>
      <c r="D44" t="s">
        <v>1289</v>
      </c>
      <c r="E44" t="s">
        <v>8044</v>
      </c>
      <c r="F44" t="s">
        <v>8045</v>
      </c>
    </row>
    <row r="45" spans="1:23" x14ac:dyDescent="0.3">
      <c r="A45" s="1">
        <v>3</v>
      </c>
      <c r="B45" t="s">
        <v>89</v>
      </c>
      <c r="C45" t="s">
        <v>8046</v>
      </c>
      <c r="D45" t="s">
        <v>2429</v>
      </c>
      <c r="E45" t="s">
        <v>1476</v>
      </c>
      <c r="F45" t="s">
        <v>8047</v>
      </c>
    </row>
    <row r="47" spans="1:23" x14ac:dyDescent="0.3">
      <c r="B47" s="1" t="s">
        <v>94</v>
      </c>
      <c r="C47" s="1" t="s">
        <v>38</v>
      </c>
      <c r="D47" s="1" t="s">
        <v>39</v>
      </c>
      <c r="E47" s="1" t="s">
        <v>40</v>
      </c>
      <c r="F47" s="1" t="s">
        <v>41</v>
      </c>
    </row>
    <row r="48" spans="1:23" x14ac:dyDescent="0.3">
      <c r="A48" s="1">
        <v>0</v>
      </c>
      <c r="B48" t="s">
        <v>95</v>
      </c>
      <c r="C48">
        <v>0.62</v>
      </c>
      <c r="D48">
        <v>0.67</v>
      </c>
      <c r="E48">
        <v>2.6</v>
      </c>
      <c r="F48">
        <v>3.04</v>
      </c>
    </row>
    <row r="49" spans="1:14" x14ac:dyDescent="0.3">
      <c r="A49" s="1">
        <v>1</v>
      </c>
      <c r="B49" t="s">
        <v>96</v>
      </c>
      <c r="C49">
        <v>0.62</v>
      </c>
      <c r="D49">
        <v>0.67</v>
      </c>
      <c r="E49">
        <v>2.6</v>
      </c>
      <c r="F49">
        <v>3.04</v>
      </c>
    </row>
    <row r="50" spans="1:14" x14ac:dyDescent="0.3">
      <c r="A50" s="1">
        <v>2</v>
      </c>
      <c r="B50" t="s">
        <v>97</v>
      </c>
      <c r="C50">
        <v>0.62</v>
      </c>
      <c r="D50">
        <v>0.67</v>
      </c>
      <c r="E50">
        <v>2.6</v>
      </c>
      <c r="F50">
        <v>3.04</v>
      </c>
    </row>
    <row r="51" spans="1:14" x14ac:dyDescent="0.3">
      <c r="A51" s="1">
        <v>3</v>
      </c>
      <c r="B51" t="s">
        <v>98</v>
      </c>
      <c r="C51">
        <v>0.62</v>
      </c>
      <c r="D51">
        <v>0.67</v>
      </c>
      <c r="E51">
        <v>2.6</v>
      </c>
      <c r="F51">
        <v>3.04</v>
      </c>
    </row>
    <row r="52" spans="1:14" x14ac:dyDescent="0.3">
      <c r="A52" s="1">
        <v>4</v>
      </c>
      <c r="B52" t="s">
        <v>99</v>
      </c>
      <c r="C52">
        <v>0.62</v>
      </c>
      <c r="D52">
        <v>0.65</v>
      </c>
      <c r="E52">
        <v>2.57</v>
      </c>
      <c r="F52">
        <v>2.95</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8048</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EFSC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7608</v>
      </c>
      <c r="F61">
        <v>0.19</v>
      </c>
      <c r="I61" t="str">
        <f t="shared" si="4"/>
        <v>N/A</v>
      </c>
      <c r="J61">
        <f t="shared" si="5"/>
        <v>1.6E-2</v>
      </c>
      <c r="K61">
        <f t="shared" si="6"/>
        <v>0</v>
      </c>
      <c r="L61">
        <f t="shared" si="7"/>
        <v>0</v>
      </c>
      <c r="M61">
        <f t="shared" si="8"/>
        <v>0.19</v>
      </c>
      <c r="N61">
        <f t="shared" si="9"/>
        <v>0</v>
      </c>
    </row>
    <row r="62" spans="1:14" x14ac:dyDescent="0.3">
      <c r="A62" s="1">
        <v>1</v>
      </c>
      <c r="B62" t="s">
        <v>112</v>
      </c>
      <c r="C62" t="s">
        <v>8049</v>
      </c>
      <c r="F62">
        <v>0.22</v>
      </c>
      <c r="I62" t="str">
        <f t="shared" si="4"/>
        <v>N/A</v>
      </c>
      <c r="J62">
        <f t="shared" si="5"/>
        <v>0.13600000000000001</v>
      </c>
      <c r="K62">
        <f t="shared" si="6"/>
        <v>0</v>
      </c>
      <c r="L62">
        <f t="shared" si="7"/>
        <v>0</v>
      </c>
      <c r="M62">
        <f t="shared" si="8"/>
        <v>0.22</v>
      </c>
      <c r="N62">
        <f t="shared" si="9"/>
        <v>0</v>
      </c>
    </row>
    <row r="63" spans="1:14" x14ac:dyDescent="0.3">
      <c r="A63" s="1">
        <v>2</v>
      </c>
      <c r="B63" t="s">
        <v>114</v>
      </c>
      <c r="C63" t="s">
        <v>8050</v>
      </c>
      <c r="F63">
        <v>0.08</v>
      </c>
      <c r="I63" t="str">
        <f t="shared" si="4"/>
        <v>N/A</v>
      </c>
      <c r="J63">
        <f t="shared" si="5"/>
        <v>4.8000000000000001E-2</v>
      </c>
      <c r="K63">
        <f t="shared" si="6"/>
        <v>0</v>
      </c>
      <c r="L63">
        <f t="shared" si="7"/>
        <v>0</v>
      </c>
      <c r="M63">
        <f t="shared" si="8"/>
        <v>0.08</v>
      </c>
      <c r="N63">
        <f t="shared" si="9"/>
        <v>0</v>
      </c>
    </row>
    <row r="64" spans="1:14" x14ac:dyDescent="0.3">
      <c r="A64" s="1">
        <v>3</v>
      </c>
      <c r="B64" t="s">
        <v>116</v>
      </c>
      <c r="C64" t="s">
        <v>4056</v>
      </c>
      <c r="F64">
        <v>0.12</v>
      </c>
      <c r="I64" t="str">
        <f t="shared" si="4"/>
        <v>N/A</v>
      </c>
      <c r="J64">
        <f t="shared" si="5"/>
        <v>0.16899999999999998</v>
      </c>
      <c r="K64">
        <f t="shared" si="6"/>
        <v>0</v>
      </c>
      <c r="L64">
        <f t="shared" si="7"/>
        <v>0</v>
      </c>
      <c r="M64">
        <f t="shared" si="8"/>
        <v>0.12</v>
      </c>
      <c r="N64">
        <f t="shared" si="9"/>
        <v>0</v>
      </c>
    </row>
    <row r="65" spans="1:14" x14ac:dyDescent="0.3">
      <c r="A65" s="1">
        <v>4</v>
      </c>
      <c r="B65" t="s">
        <v>118</v>
      </c>
      <c r="C65" t="s">
        <v>1750</v>
      </c>
      <c r="F65">
        <v>0.08</v>
      </c>
      <c r="I65" t="str">
        <f t="shared" si="4"/>
        <v>N/A</v>
      </c>
      <c r="J65">
        <f t="shared" si="5"/>
        <v>0.09</v>
      </c>
      <c r="K65">
        <f t="shared" si="6"/>
        <v>0</v>
      </c>
      <c r="L65">
        <f t="shared" si="7"/>
        <v>0</v>
      </c>
      <c r="M65">
        <f t="shared" si="8"/>
        <v>0.08</v>
      </c>
      <c r="N65">
        <f t="shared" si="9"/>
        <v>0</v>
      </c>
    </row>
    <row r="66" spans="1:14" x14ac:dyDescent="0.3">
      <c r="A66" s="1">
        <v>5</v>
      </c>
      <c r="B66" t="s">
        <v>120</v>
      </c>
      <c r="C66" t="s">
        <v>8051</v>
      </c>
      <c r="I66" t="str">
        <f t="shared" si="4"/>
        <v>N/A</v>
      </c>
      <c r="J66">
        <f t="shared" si="5"/>
        <v>0.13489999999999999</v>
      </c>
      <c r="K66">
        <f t="shared" si="6"/>
        <v>0</v>
      </c>
      <c r="L66">
        <f t="shared" si="7"/>
        <v>0</v>
      </c>
      <c r="M66">
        <f t="shared" si="8"/>
        <v>0</v>
      </c>
      <c r="N66">
        <f t="shared" si="9"/>
        <v>0</v>
      </c>
    </row>
    <row r="67" spans="1:14" x14ac:dyDescent="0.3">
      <c r="D67" t="s">
        <v>122</v>
      </c>
      <c r="E67" t="str">
        <f>C1</f>
        <v>Enterprise Financial Services Corp (EFSC)</v>
      </c>
      <c r="I67" t="str">
        <f t="shared" si="4"/>
        <v>N/A</v>
      </c>
      <c r="J67">
        <f t="shared" si="5"/>
        <v>0</v>
      </c>
      <c r="K67" t="str">
        <f t="shared" si="6"/>
        <v>Comp Average</v>
      </c>
      <c r="L67" t="str">
        <f t="shared" si="7"/>
        <v>Enterprise Financial Services Corp (EFSC)</v>
      </c>
      <c r="M67">
        <f t="shared" si="8"/>
        <v>0</v>
      </c>
      <c r="N67">
        <f t="shared" si="9"/>
        <v>0</v>
      </c>
    </row>
    <row r="68" spans="1:14" x14ac:dyDescent="0.3">
      <c r="A68" s="1">
        <v>0</v>
      </c>
      <c r="B68" t="s">
        <v>123</v>
      </c>
      <c r="C68" t="s">
        <v>8052</v>
      </c>
      <c r="D68">
        <f ca="1">AVERAGE(VALUE(INDIRECT("J"&amp;(MATCH(B68,B69:B500,0)+68))),VALUE(INDIRECT("J"&amp;(MATCH(B68,B69:B500,0)+79))),VALUE(INDIRECT("J"&amp;(MATCH(B68,B69:B500,0)+90))),VALUE(INDIRECT("J"&amp;(MATCH(B68,B69:B500,0)+101))))</f>
        <v>328770000</v>
      </c>
      <c r="E68" t="str">
        <f t="shared" ref="E68:E76" ca="1" si="10">IF(AND(C68&lt;&gt;"",D68&lt;&gt;0),IF(VALUE(J68)&gt;VALUE(K68),"above average","below average"),"no data")</f>
        <v>above average</v>
      </c>
      <c r="I68" t="str">
        <f t="shared" ca="1" si="4"/>
        <v>N/A</v>
      </c>
      <c r="J68">
        <f t="shared" si="5"/>
        <v>949830000</v>
      </c>
      <c r="K68">
        <f t="shared" ca="1" si="6"/>
        <v>328770000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8053</v>
      </c>
      <c r="D70">
        <f ca="1">AVERAGE(VALUE(INDIRECT("J"&amp;(MATCH(B70,B71:B502,0)+70))),VALUE(INDIRECT("J"&amp;(MATCH(B70,B71:B502,0)+81))),VALUE(INDIRECT("J"&amp;(MATCH(B70,B71:B502,0)+92))),VALUE(INDIRECT("J"&amp;(MATCH(B70,B71:B502,0)+103))))</f>
        <v>18.085000000000001</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16.68</v>
      </c>
      <c r="K70">
        <f t="shared" ca="1" si="6"/>
        <v>18.085000000000001</v>
      </c>
      <c r="L70" t="str">
        <f t="shared" ca="1" si="7"/>
        <v>below average</v>
      </c>
      <c r="M70" t="str">
        <f t="shared" ca="1" si="8"/>
        <v/>
      </c>
      <c r="N70" t="str">
        <f t="shared" ca="1" si="9"/>
        <v/>
      </c>
    </row>
    <row r="71" spans="1:14" x14ac:dyDescent="0.3">
      <c r="A71" s="1">
        <v>3</v>
      </c>
      <c r="B71" t="s">
        <v>128</v>
      </c>
      <c r="C71" t="s">
        <v>8054</v>
      </c>
      <c r="D71">
        <f ca="1">AVERAGE(VALUE(INDIRECT("J"&amp;(MATCH(B71,B72:B503,0)+71))),VALUE(INDIRECT("J"&amp;(MATCH(B71,B72:B503,0)+82))),VALUE(INDIRECT("J"&amp;(MATCH(B71,B72:B503,0)+93))),VALUE(INDIRECT("J"&amp;(MATCH(B71,B72:B503,0)+104))))</f>
        <v>15.1</v>
      </c>
      <c r="E71" t="str">
        <f t="shared" ca="1" si="10"/>
        <v>below average</v>
      </c>
      <c r="F71" t="str">
        <f t="shared" ca="1" si="11"/>
        <v/>
      </c>
      <c r="G71" t="str">
        <f t="shared" ref="G71:G76" ca="1" si="12">IF(F71&lt;&gt;"", G70 &amp; ", " &amp; IFERROR(LEFT(F71,FIND("(",F71) - 2),F71),G70)</f>
        <v/>
      </c>
      <c r="I71" t="str">
        <f t="shared" ca="1" si="4"/>
        <v>N/A</v>
      </c>
      <c r="J71" t="str">
        <f t="shared" si="5"/>
        <v>13.31</v>
      </c>
      <c r="K71">
        <f t="shared" ca="1" si="6"/>
        <v>15.1</v>
      </c>
      <c r="L71" t="str">
        <f t="shared" ca="1" si="7"/>
        <v>below average</v>
      </c>
      <c r="M71" t="str">
        <f t="shared" ca="1" si="8"/>
        <v/>
      </c>
      <c r="N71" t="str">
        <f t="shared" ca="1" si="9"/>
        <v/>
      </c>
    </row>
    <row r="72" spans="1:14" x14ac:dyDescent="0.3">
      <c r="A72" s="1">
        <v>4</v>
      </c>
      <c r="B72" t="s">
        <v>130</v>
      </c>
      <c r="C72" t="s">
        <v>3113</v>
      </c>
      <c r="D72">
        <f ca="1">AVERAGE(VALUE(INDIRECT("J"&amp;(MATCH(B72,B73:B504,0)+72))),VALUE(INDIRECT("J"&amp;(MATCH(B72,B73:B504,0)+83))),VALUE(INDIRECT("J"&amp;(MATCH(B72,B73:B504,0)+94))),VALUE(INDIRECT("J"&amp;(MATCH(B72,B73:B504,0)+105))))</f>
        <v>4</v>
      </c>
      <c r="E72" t="str">
        <f t="shared" ca="1" si="10"/>
        <v>below average</v>
      </c>
      <c r="F72" t="str">
        <f t="shared" ca="1" si="11"/>
        <v/>
      </c>
      <c r="G72" t="str">
        <f t="shared" ca="1" si="12"/>
        <v/>
      </c>
      <c r="I72" t="str">
        <f t="shared" ca="1" si="4"/>
        <v>N/A</v>
      </c>
      <c r="J72" t="str">
        <f t="shared" si="5"/>
        <v>1.74</v>
      </c>
      <c r="K72">
        <f t="shared" ca="1" si="6"/>
        <v>4</v>
      </c>
      <c r="L72" t="str">
        <f t="shared" ca="1" si="7"/>
        <v>below average</v>
      </c>
      <c r="M72" t="str">
        <f t="shared" ca="1" si="8"/>
        <v/>
      </c>
      <c r="N72" t="str">
        <f t="shared" ca="1" si="9"/>
        <v/>
      </c>
    </row>
    <row r="73" spans="1:14" x14ac:dyDescent="0.3">
      <c r="A73" s="1">
        <v>5</v>
      </c>
      <c r="B73" t="s">
        <v>132</v>
      </c>
      <c r="C73" t="s">
        <v>8055</v>
      </c>
      <c r="D73">
        <f ca="1">AVERAGE(VALUE(INDIRECT("J"&amp;(MATCH(B73,B74:B505,0)+73))),VALUE(INDIRECT("J"&amp;(MATCH(B73,B74:B505,0)+84))),VALUE(INDIRECT("J"&amp;(MATCH(B73,B74:B505,0)+95))),VALUE(INDIRECT("J"&amp;(MATCH(B73,B74:B505,0)+106))))</f>
        <v>4.04</v>
      </c>
      <c r="E73" t="str">
        <f t="shared" ca="1" si="10"/>
        <v>above average</v>
      </c>
      <c r="F73" t="str">
        <f t="shared" ca="1" si="11"/>
        <v>price/sales (ttm)</v>
      </c>
      <c r="G73" t="str">
        <f t="shared" ca="1" si="12"/>
        <v>, price/sales</v>
      </c>
      <c r="I73" t="str">
        <f t="shared" ca="1" si="4"/>
        <v>N/A</v>
      </c>
      <c r="J73" t="str">
        <f t="shared" si="5"/>
        <v>5.71</v>
      </c>
      <c r="K73">
        <f t="shared" ca="1" si="6"/>
        <v>4.04</v>
      </c>
      <c r="L73" t="str">
        <f t="shared" ca="1" si="7"/>
        <v>above average</v>
      </c>
      <c r="M73" t="str">
        <f t="shared" ca="1" si="8"/>
        <v>price/sales (ttm)</v>
      </c>
      <c r="N73" t="str">
        <f t="shared" ca="1" si="9"/>
        <v>, price/sales</v>
      </c>
    </row>
    <row r="74" spans="1:14" x14ac:dyDescent="0.3">
      <c r="A74" s="1">
        <v>6</v>
      </c>
      <c r="B74" t="s">
        <v>134</v>
      </c>
      <c r="C74" t="s">
        <v>1347</v>
      </c>
      <c r="D74">
        <f ca="1">AVERAGE(VALUE(INDIRECT("J"&amp;(MATCH(B74,B75:B506,0)+74))),VALUE(INDIRECT("J"&amp;(MATCH(B74,B75:B506,0)+85))),VALUE(INDIRECT("J"&amp;(MATCH(B74,B75:B506,0)+96))),VALUE(INDIRECT("J"&amp;(MATCH(B74,B75:B506,0)+107))))</f>
        <v>1.44</v>
      </c>
      <c r="E74" t="str">
        <f t="shared" ca="1" si="10"/>
        <v>above average</v>
      </c>
      <c r="F74" t="str">
        <f t="shared" ca="1" si="11"/>
        <v>price/book (mrq)</v>
      </c>
      <c r="G74" t="str">
        <f t="shared" ca="1" si="12"/>
        <v>, price/sales, price/book</v>
      </c>
      <c r="I74" t="str">
        <f t="shared" ca="1" si="4"/>
        <v>N/A</v>
      </c>
      <c r="J74" t="str">
        <f t="shared" si="5"/>
        <v>1.76</v>
      </c>
      <c r="K74">
        <f t="shared" ca="1" si="6"/>
        <v>1.44</v>
      </c>
      <c r="L74" t="str">
        <f t="shared" ca="1" si="7"/>
        <v>above average</v>
      </c>
      <c r="M74" t="str">
        <f t="shared" ca="1" si="8"/>
        <v>price/book (mrq)</v>
      </c>
      <c r="N74" t="str">
        <f t="shared" ca="1" si="9"/>
        <v>,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price/sales, price/book</v>
      </c>
      <c r="I75" t="str">
        <f t="shared" ca="1" si="4"/>
        <v>N/A</v>
      </c>
      <c r="J75">
        <f t="shared" si="5"/>
        <v>0</v>
      </c>
      <c r="K75">
        <f t="shared" ca="1" si="6"/>
        <v>0</v>
      </c>
      <c r="L75" t="str">
        <f t="shared" ca="1" si="7"/>
        <v>no data</v>
      </c>
      <c r="M75" t="str">
        <f t="shared" ca="1" si="8"/>
        <v/>
      </c>
      <c r="N75" t="str">
        <f t="shared" ca="1" si="9"/>
        <v>,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price/sales, price/book</v>
      </c>
      <c r="I76" t="str">
        <f t="shared" ca="1" si="4"/>
        <v>N/A</v>
      </c>
      <c r="J76">
        <f t="shared" si="5"/>
        <v>0</v>
      </c>
      <c r="K76">
        <f t="shared" ca="1" si="6"/>
        <v>0</v>
      </c>
      <c r="L76" t="str">
        <f t="shared" ca="1" si="7"/>
        <v>no data</v>
      </c>
      <c r="M76" t="str">
        <f t="shared" ca="1" si="8"/>
        <v/>
      </c>
      <c r="N76" t="str">
        <f t="shared" ca="1" si="9"/>
        <v>,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f t="shared" si="5"/>
        <v>0</v>
      </c>
      <c r="K77">
        <f t="shared" si="6"/>
        <v>0</v>
      </c>
      <c r="L77">
        <f t="shared" si="7"/>
        <v>0</v>
      </c>
      <c r="M77" t="str">
        <f t="shared" ca="1" si="8"/>
        <v>price/book</v>
      </c>
      <c r="N77" t="str">
        <f t="shared" ca="1" si="9"/>
        <v>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Enterprise Financial Services may be overvalued. The company has a higher price/sales, price/book than the comparable average</v>
      </c>
      <c r="I78" t="str">
        <f t="shared" ca="1" si="4"/>
        <v>N/A</v>
      </c>
      <c r="J78" t="str">
        <f t="shared" si="5"/>
        <v>Dec 31, 2016</v>
      </c>
      <c r="K78" t="str">
        <f t="shared" ca="1" si="6"/>
        <v>There are some indications that Enterprise Financial Services may be overvalued. The company has a higher price/sales,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8056</v>
      </c>
      <c r="F81" t="str">
        <f t="shared" ref="F81:F87" ca="1" si="13">IF(E70="below average",LOWER(TRIM(IF(ISNUMBER(VALUE(RIGHT(B70,1))),REPLACE(B70,LEN(B70),1,""),B70))),"")</f>
        <v>trailing p/e</v>
      </c>
      <c r="G81" t="str">
        <f ca="1">IFERROR(LEFT(F81,FIND("(",F81) - 2),F81)</f>
        <v>trailing p/e</v>
      </c>
      <c r="I81" t="str">
        <f t="shared" ca="1" si="4"/>
        <v>N/A</v>
      </c>
      <c r="J81">
        <f t="shared" si="5"/>
        <v>0.30160000000000003</v>
      </c>
      <c r="K81">
        <f t="shared" si="6"/>
        <v>0</v>
      </c>
      <c r="L81">
        <f t="shared" si="7"/>
        <v>0</v>
      </c>
      <c r="M81" t="str">
        <f t="shared" ca="1" si="8"/>
        <v>trailing p/e</v>
      </c>
      <c r="N81" t="str">
        <f t="shared" ca="1" si="9"/>
        <v>trailing p/e</v>
      </c>
    </row>
    <row r="82" spans="1:14" x14ac:dyDescent="0.3">
      <c r="A82" s="1">
        <v>1</v>
      </c>
      <c r="B82" t="s">
        <v>144</v>
      </c>
      <c r="C82" t="s">
        <v>8057</v>
      </c>
      <c r="F82" t="str">
        <f t="shared" ca="1" si="13"/>
        <v>forward p/e</v>
      </c>
      <c r="G82" t="str">
        <f t="shared" ref="G82:G87" ca="1" si="14">IF(F82&lt;&gt;"", G81 &amp; ", " &amp; IFERROR(LEFT(F82,FIND("(",F82) - 2),F82),G81)</f>
        <v>trailing p/e, forward p/e</v>
      </c>
      <c r="I82" t="str">
        <f t="shared" ca="1" si="4"/>
        <v>N/A</v>
      </c>
      <c r="J82">
        <f t="shared" si="5"/>
        <v>0.50190000000000001</v>
      </c>
      <c r="K82">
        <f t="shared" si="6"/>
        <v>0</v>
      </c>
      <c r="L82">
        <f t="shared" si="7"/>
        <v>0</v>
      </c>
      <c r="M82" t="str">
        <f t="shared" ca="1" si="8"/>
        <v>forward p/e</v>
      </c>
      <c r="N82" t="str">
        <f t="shared" ca="1" si="9"/>
        <v>trailing p/e, forward p/e</v>
      </c>
    </row>
    <row r="83" spans="1:14" x14ac:dyDescent="0.3">
      <c r="F83" t="str">
        <f t="shared" ca="1" si="13"/>
        <v>peg ratio (5 yr expected)</v>
      </c>
      <c r="G83" t="str">
        <f t="shared" ca="1" si="14"/>
        <v>trailing p/e, forward p/e, peg ratio</v>
      </c>
      <c r="I83" t="str">
        <f t="shared" ca="1" si="4"/>
        <v>N/A</v>
      </c>
      <c r="J83">
        <f t="shared" si="5"/>
        <v>0</v>
      </c>
      <c r="K83">
        <f t="shared" si="6"/>
        <v>0</v>
      </c>
      <c r="L83">
        <f t="shared" si="7"/>
        <v>0</v>
      </c>
      <c r="M83" t="str">
        <f t="shared" ca="1" si="8"/>
        <v>peg ratio (5 yr expected)</v>
      </c>
      <c r="N83" t="str">
        <f t="shared" ca="1" si="9"/>
        <v>trailing p/e, forward p/e, peg ratio</v>
      </c>
    </row>
    <row r="84" spans="1:14" x14ac:dyDescent="0.3">
      <c r="A84" s="1">
        <v>0</v>
      </c>
      <c r="B84" t="s">
        <v>146</v>
      </c>
      <c r="C84" t="s">
        <v>2780</v>
      </c>
      <c r="F84" t="str">
        <f t="shared" ca="1" si="13"/>
        <v/>
      </c>
      <c r="G84" t="str">
        <f t="shared" ca="1" si="14"/>
        <v>trailing p/e, forward p/e, peg ratio</v>
      </c>
      <c r="I84" t="str">
        <f t="shared" ca="1" si="4"/>
        <v>N/A</v>
      </c>
      <c r="J84">
        <f t="shared" si="5"/>
        <v>1.1399999999999999E-2</v>
      </c>
      <c r="K84">
        <f t="shared" si="6"/>
        <v>0</v>
      </c>
      <c r="L84">
        <f t="shared" si="7"/>
        <v>0</v>
      </c>
      <c r="M84" t="str">
        <f t="shared" ca="1" si="8"/>
        <v/>
      </c>
      <c r="N84" t="str">
        <f t="shared" ca="1" si="9"/>
        <v>trailing p/e, forward p/e, peg ratio</v>
      </c>
    </row>
    <row r="85" spans="1:14" x14ac:dyDescent="0.3">
      <c r="A85" s="1">
        <v>1</v>
      </c>
      <c r="B85" t="s">
        <v>148</v>
      </c>
      <c r="C85" t="s">
        <v>8058</v>
      </c>
      <c r="F85" t="str">
        <f t="shared" ca="1" si="13"/>
        <v/>
      </c>
      <c r="G85" t="str">
        <f t="shared" ca="1" si="14"/>
        <v>trailing p/e, forward p/e, peg ratio</v>
      </c>
      <c r="I85" t="str">
        <f t="shared" ca="1" si="4"/>
        <v>N/A</v>
      </c>
      <c r="J85">
        <f t="shared" si="5"/>
        <v>0.1119</v>
      </c>
      <c r="K85">
        <f t="shared" si="6"/>
        <v>0</v>
      </c>
      <c r="L85">
        <f t="shared" si="7"/>
        <v>0</v>
      </c>
      <c r="M85" t="str">
        <f t="shared" ca="1" si="8"/>
        <v/>
      </c>
      <c r="N85" t="str">
        <f t="shared" ca="1" si="9"/>
        <v>trailing p/e, forward p/e, peg ratio</v>
      </c>
    </row>
    <row r="86" spans="1:14" x14ac:dyDescent="0.3">
      <c r="F86" t="str">
        <f t="shared" ca="1" si="13"/>
        <v/>
      </c>
      <c r="G86" t="str">
        <f t="shared" ca="1" si="14"/>
        <v>trailing p/e, forward p/e, peg ratio</v>
      </c>
      <c r="I86" t="str">
        <f t="shared" ca="1" si="4"/>
        <v>N/A</v>
      </c>
      <c r="J86">
        <f t="shared" si="5"/>
        <v>0</v>
      </c>
      <c r="K86">
        <f t="shared" si="6"/>
        <v>0</v>
      </c>
      <c r="L86">
        <f t="shared" si="7"/>
        <v>0</v>
      </c>
      <c r="M86" t="str">
        <f t="shared" ca="1" si="8"/>
        <v/>
      </c>
      <c r="N86" t="str">
        <f t="shared" ca="1" si="9"/>
        <v>trailing p/e, forward p/e, peg ratio</v>
      </c>
    </row>
    <row r="87" spans="1:14" x14ac:dyDescent="0.3">
      <c r="A87" s="1">
        <v>0</v>
      </c>
      <c r="B87" t="s">
        <v>150</v>
      </c>
      <c r="C87" t="s">
        <v>1274</v>
      </c>
      <c r="F87" t="str">
        <f t="shared" ca="1" si="13"/>
        <v/>
      </c>
      <c r="G87" t="str">
        <f t="shared" ca="1" si="14"/>
        <v>trailing p/e, forward p/e, peg ratio</v>
      </c>
      <c r="I87" t="str">
        <f t="shared" ca="1" si="4"/>
        <v>N/A</v>
      </c>
      <c r="J87">
        <f t="shared" si="5"/>
        <v>166470000</v>
      </c>
      <c r="K87">
        <f t="shared" si="6"/>
        <v>0</v>
      </c>
      <c r="L87">
        <f t="shared" si="7"/>
        <v>0</v>
      </c>
      <c r="M87" t="str">
        <f t="shared" ca="1" si="8"/>
        <v/>
      </c>
      <c r="N87" t="str">
        <f t="shared" ca="1" si="9"/>
        <v>trailing p/e, forward p/e, peg ratio</v>
      </c>
    </row>
    <row r="88" spans="1:14" x14ac:dyDescent="0.3">
      <c r="A88" s="1">
        <v>1</v>
      </c>
      <c r="B88" t="s">
        <v>152</v>
      </c>
      <c r="C88" t="s">
        <v>8059</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forward p/e, and peg ratio</v>
      </c>
      <c r="I88" t="str">
        <f t="shared" ca="1" si="4"/>
        <v>N/A</v>
      </c>
      <c r="J88" t="str">
        <f t="shared" si="5"/>
        <v>8.13</v>
      </c>
      <c r="K88">
        <f t="shared" si="6"/>
        <v>0</v>
      </c>
      <c r="L88">
        <f t="shared" si="7"/>
        <v>0</v>
      </c>
      <c r="M88" t="str">
        <f t="shared" ca="1" si="8"/>
        <v>peg ratio</v>
      </c>
      <c r="N88" t="str">
        <f t="shared" ca="1" si="9"/>
        <v>trailing p/e, forward p/e, and peg ratio</v>
      </c>
    </row>
    <row r="89" spans="1:14" x14ac:dyDescent="0.3">
      <c r="A89" s="1">
        <v>2</v>
      </c>
      <c r="B89" t="s">
        <v>154</v>
      </c>
      <c r="C89" t="s">
        <v>8060</v>
      </c>
      <c r="D89" t="str">
        <f ca="1">IF(COUNTIF(E70:E76,"=below average")&gt;0,"There are some indications that "&amp;D1&amp;" may be undervalued. The company has a lower " &amp; G88 &amp; " than the comparable average", "Inconclusive")</f>
        <v>There are some indications that Enterprise Financial Services may be undervalued. The company has a lower trailing p/e, forward p/e, and peg ratio than the comparable average</v>
      </c>
      <c r="I89" t="str">
        <f t="shared" ca="1" si="4"/>
        <v>N/A</v>
      </c>
      <c r="J89">
        <f t="shared" si="5"/>
        <v>0.17399999999999999</v>
      </c>
      <c r="K89" t="str">
        <f t="shared" ca="1" si="6"/>
        <v>There are some indications that Enterprise Financial Services may be undervalued. The company has a lower trailing p/e, forward p/e, and peg ratio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8061</v>
      </c>
      <c r="I92" t="str">
        <f t="shared" si="4"/>
        <v>N/A</v>
      </c>
      <c r="J92">
        <f t="shared" si="5"/>
        <v>50200000</v>
      </c>
      <c r="K92">
        <f t="shared" si="6"/>
        <v>0</v>
      </c>
      <c r="L92">
        <f t="shared" si="7"/>
        <v>0</v>
      </c>
      <c r="M92">
        <f t="shared" si="8"/>
        <v>0</v>
      </c>
      <c r="N92">
        <f t="shared" si="9"/>
        <v>0</v>
      </c>
    </row>
    <row r="93" spans="1:14" x14ac:dyDescent="0.3">
      <c r="A93" s="1">
        <v>6</v>
      </c>
      <c r="B93" t="s">
        <v>162</v>
      </c>
      <c r="C93" t="s">
        <v>6976</v>
      </c>
      <c r="I93" t="str">
        <f t="shared" si="4"/>
        <v>N/A</v>
      </c>
      <c r="J93" t="str">
        <f t="shared" si="5"/>
        <v>2.42</v>
      </c>
      <c r="K93">
        <f t="shared" si="6"/>
        <v>0</v>
      </c>
      <c r="L93">
        <f t="shared" si="7"/>
        <v>0</v>
      </c>
      <c r="M93">
        <f t="shared" si="8"/>
        <v>0</v>
      </c>
      <c r="N93">
        <f t="shared" si="9"/>
        <v>0</v>
      </c>
    </row>
    <row r="94" spans="1:14" x14ac:dyDescent="0.3">
      <c r="A94" s="1">
        <v>7</v>
      </c>
      <c r="B94" t="s">
        <v>163</v>
      </c>
      <c r="C94" t="s">
        <v>8062</v>
      </c>
      <c r="I94" t="str">
        <f t="shared" si="4"/>
        <v>N/A</v>
      </c>
      <c r="J94">
        <f t="shared" si="5"/>
        <v>0.12400000000000001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8063</v>
      </c>
      <c r="I96" t="str">
        <f t="shared" si="4"/>
        <v>N/A</v>
      </c>
      <c r="J96">
        <f t="shared" si="5"/>
        <v>215090000</v>
      </c>
      <c r="K96">
        <f t="shared" si="6"/>
        <v>0</v>
      </c>
      <c r="L96">
        <f t="shared" si="7"/>
        <v>0</v>
      </c>
      <c r="M96">
        <f t="shared" si="8"/>
        <v>0</v>
      </c>
      <c r="N96">
        <f t="shared" si="9"/>
        <v>0</v>
      </c>
    </row>
    <row r="97" spans="1:14" x14ac:dyDescent="0.3">
      <c r="A97" s="1">
        <v>1</v>
      </c>
      <c r="B97" t="s">
        <v>167</v>
      </c>
      <c r="C97" t="s">
        <v>8064</v>
      </c>
      <c r="I97" t="str">
        <f t="shared" si="4"/>
        <v>N/A</v>
      </c>
      <c r="J97" t="str">
        <f t="shared" si="5"/>
        <v>9.16</v>
      </c>
      <c r="K97">
        <f t="shared" si="6"/>
        <v>0</v>
      </c>
      <c r="L97">
        <f t="shared" si="7"/>
        <v>0</v>
      </c>
      <c r="M97">
        <f t="shared" si="8"/>
        <v>0</v>
      </c>
      <c r="N97">
        <f t="shared" si="9"/>
        <v>0</v>
      </c>
    </row>
    <row r="98" spans="1:14" x14ac:dyDescent="0.3">
      <c r="A98" s="1">
        <v>2</v>
      </c>
      <c r="B98" t="s">
        <v>169</v>
      </c>
      <c r="C98" t="s">
        <v>8065</v>
      </c>
      <c r="I98" t="str">
        <f t="shared" si="4"/>
        <v>N/A</v>
      </c>
      <c r="J98">
        <f t="shared" si="5"/>
        <v>509640000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8066</v>
      </c>
      <c r="I101" t="str">
        <f t="shared" si="4"/>
        <v>N/A</v>
      </c>
      <c r="J101" t="str">
        <f t="shared" si="5"/>
        <v>22.95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5221</v>
      </c>
      <c r="I103" t="str">
        <f t="shared" si="4"/>
        <v>N/A</v>
      </c>
      <c r="J103">
        <f t="shared" si="5"/>
        <v>47410000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8021</v>
      </c>
      <c r="I106" t="str">
        <f t="shared" si="4"/>
        <v>N/A</v>
      </c>
      <c r="J106" t="str">
        <f t="shared" si="5"/>
        <v>0.63</v>
      </c>
      <c r="K106">
        <f t="shared" si="6"/>
        <v>0</v>
      </c>
      <c r="L106">
        <f t="shared" si="7"/>
        <v>0</v>
      </c>
      <c r="M106">
        <f t="shared" si="8"/>
        <v>0</v>
      </c>
      <c r="N106">
        <f t="shared" si="9"/>
        <v>0</v>
      </c>
    </row>
    <row r="107" spans="1:14" x14ac:dyDescent="0.3">
      <c r="A107" s="1">
        <v>1</v>
      </c>
      <c r="B107" t="s">
        <v>181</v>
      </c>
      <c r="C107" t="s">
        <v>8067</v>
      </c>
      <c r="I107" t="str">
        <f t="shared" si="4"/>
        <v>N/A</v>
      </c>
      <c r="J107">
        <f t="shared" si="5"/>
        <v>0.5071</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8068</v>
      </c>
      <c r="I109" t="str">
        <f t="shared" si="4"/>
        <v>N/A</v>
      </c>
      <c r="J109" t="str">
        <f t="shared" si="5"/>
        <v>46.25</v>
      </c>
      <c r="K109">
        <f t="shared" si="6"/>
        <v>0</v>
      </c>
      <c r="L109">
        <f t="shared" si="7"/>
        <v>0</v>
      </c>
      <c r="M109">
        <f t="shared" si="8"/>
        <v>0</v>
      </c>
      <c r="N109">
        <f t="shared" si="9"/>
        <v>0</v>
      </c>
    </row>
    <row r="110" spans="1:14" x14ac:dyDescent="0.3">
      <c r="A110" s="1">
        <v>4</v>
      </c>
      <c r="B110" t="s">
        <v>187</v>
      </c>
      <c r="C110" t="s">
        <v>8069</v>
      </c>
      <c r="I110" t="str">
        <f t="shared" si="4"/>
        <v>N/A</v>
      </c>
      <c r="J110" t="str">
        <f t="shared" si="5"/>
        <v>26.84</v>
      </c>
      <c r="K110">
        <f t="shared" si="6"/>
        <v>0</v>
      </c>
      <c r="L110">
        <f t="shared" si="7"/>
        <v>0</v>
      </c>
      <c r="M110">
        <f t="shared" si="8"/>
        <v>0</v>
      </c>
      <c r="N110">
        <f t="shared" si="9"/>
        <v>0</v>
      </c>
    </row>
    <row r="111" spans="1:14" x14ac:dyDescent="0.3">
      <c r="A111" s="1">
        <v>5</v>
      </c>
      <c r="B111" t="s">
        <v>189</v>
      </c>
      <c r="C111" t="s">
        <v>8070</v>
      </c>
      <c r="I111" t="str">
        <f t="shared" si="4"/>
        <v>N/A</v>
      </c>
      <c r="J111" t="str">
        <f t="shared" si="5"/>
        <v>40.98</v>
      </c>
      <c r="K111">
        <f t="shared" si="6"/>
        <v>0</v>
      </c>
      <c r="L111">
        <f t="shared" si="7"/>
        <v>0</v>
      </c>
      <c r="M111">
        <f t="shared" si="8"/>
        <v>0</v>
      </c>
      <c r="N111">
        <f t="shared" si="9"/>
        <v>0</v>
      </c>
    </row>
    <row r="112" spans="1:14" x14ac:dyDescent="0.3">
      <c r="A112" s="1">
        <v>6</v>
      </c>
      <c r="B112" t="s">
        <v>191</v>
      </c>
      <c r="C112" t="s">
        <v>8071</v>
      </c>
      <c r="I112" t="str">
        <f t="shared" si="4"/>
        <v>N/A</v>
      </c>
      <c r="J112" t="str">
        <f t="shared" si="5"/>
        <v>41.91</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8072</v>
      </c>
      <c r="I114" t="str">
        <f t="shared" si="4"/>
        <v>N/A</v>
      </c>
      <c r="J114" t="str">
        <f t="shared" si="5"/>
        <v>123.48k</v>
      </c>
      <c r="K114">
        <f t="shared" si="6"/>
        <v>0</v>
      </c>
      <c r="L114">
        <f t="shared" si="7"/>
        <v>0</v>
      </c>
      <c r="M114">
        <f t="shared" si="8"/>
        <v>0</v>
      </c>
      <c r="N114">
        <f t="shared" si="9"/>
        <v>0</v>
      </c>
    </row>
    <row r="115" spans="1:14" x14ac:dyDescent="0.3">
      <c r="A115" s="1">
        <v>1</v>
      </c>
      <c r="B115" t="s">
        <v>195</v>
      </c>
      <c r="C115" t="s">
        <v>8073</v>
      </c>
      <c r="I115" t="str">
        <f t="shared" si="4"/>
        <v>N/A</v>
      </c>
      <c r="J115" t="str">
        <f t="shared" si="5"/>
        <v>99.42k</v>
      </c>
      <c r="K115">
        <f t="shared" si="6"/>
        <v>0</v>
      </c>
      <c r="L115">
        <f t="shared" si="7"/>
        <v>0</v>
      </c>
      <c r="M115">
        <f t="shared" si="8"/>
        <v>0</v>
      </c>
      <c r="N115">
        <f t="shared" si="9"/>
        <v>0</v>
      </c>
    </row>
    <row r="116" spans="1:14" x14ac:dyDescent="0.3">
      <c r="A116" s="1">
        <v>2</v>
      </c>
      <c r="B116" t="s">
        <v>197</v>
      </c>
      <c r="C116" t="s">
        <v>8074</v>
      </c>
      <c r="I116" t="str">
        <f t="shared" si="4"/>
        <v>N/A</v>
      </c>
      <c r="J116">
        <f t="shared" si="5"/>
        <v>23480000</v>
      </c>
      <c r="K116">
        <f t="shared" si="6"/>
        <v>0</v>
      </c>
      <c r="L116">
        <f t="shared" si="7"/>
        <v>0</v>
      </c>
      <c r="M116">
        <f t="shared" si="8"/>
        <v>0</v>
      </c>
      <c r="N116">
        <f t="shared" si="9"/>
        <v>0</v>
      </c>
    </row>
    <row r="117" spans="1:14" x14ac:dyDescent="0.3">
      <c r="A117" s="1">
        <v>3</v>
      </c>
      <c r="B117" t="s">
        <v>199</v>
      </c>
      <c r="C117" t="s">
        <v>8075</v>
      </c>
      <c r="I117" t="str">
        <f t="shared" si="4"/>
        <v>N/A</v>
      </c>
      <c r="J117">
        <f t="shared" si="5"/>
        <v>20230000</v>
      </c>
      <c r="K117">
        <f t="shared" si="6"/>
        <v>0</v>
      </c>
      <c r="L117">
        <f t="shared" si="7"/>
        <v>0</v>
      </c>
      <c r="M117">
        <f t="shared" si="8"/>
        <v>0</v>
      </c>
      <c r="N117">
        <f t="shared" si="9"/>
        <v>0</v>
      </c>
    </row>
    <row r="118" spans="1:14" x14ac:dyDescent="0.3">
      <c r="A118" s="1">
        <v>4</v>
      </c>
      <c r="B118" t="s">
        <v>201</v>
      </c>
      <c r="C118" t="s">
        <v>3818</v>
      </c>
      <c r="I118" t="str">
        <f t="shared" si="4"/>
        <v>N/A</v>
      </c>
      <c r="J118">
        <f t="shared" si="5"/>
        <v>4.7699999999999999E-2</v>
      </c>
      <c r="K118">
        <f t="shared" si="6"/>
        <v>0</v>
      </c>
      <c r="L118">
        <f t="shared" si="7"/>
        <v>0</v>
      </c>
      <c r="M118">
        <f t="shared" si="8"/>
        <v>0</v>
      </c>
      <c r="N118">
        <f t="shared" si="9"/>
        <v>0</v>
      </c>
    </row>
    <row r="119" spans="1:14" x14ac:dyDescent="0.3">
      <c r="A119" s="1">
        <v>5</v>
      </c>
      <c r="B119" t="s">
        <v>203</v>
      </c>
      <c r="C119" t="s">
        <v>8076</v>
      </c>
      <c r="I119" t="str">
        <f t="shared" si="4"/>
        <v>N/A</v>
      </c>
      <c r="J119">
        <f t="shared" si="5"/>
        <v>0.67900000000000005</v>
      </c>
      <c r="K119">
        <f t="shared" si="6"/>
        <v>0</v>
      </c>
      <c r="L119">
        <f t="shared" si="7"/>
        <v>0</v>
      </c>
      <c r="M119">
        <f t="shared" si="8"/>
        <v>0</v>
      </c>
      <c r="N119">
        <f t="shared" si="9"/>
        <v>0</v>
      </c>
    </row>
    <row r="120" spans="1:14" x14ac:dyDescent="0.3">
      <c r="A120" s="1">
        <v>6</v>
      </c>
      <c r="B120" t="s">
        <v>205</v>
      </c>
      <c r="C120" t="s">
        <v>8077</v>
      </c>
      <c r="I120" t="str">
        <f t="shared" si="4"/>
        <v>N/A</v>
      </c>
      <c r="J120" t="str">
        <f t="shared" si="5"/>
        <v>265.02k</v>
      </c>
      <c r="K120">
        <f t="shared" si="6"/>
        <v>0</v>
      </c>
      <c r="L120">
        <f t="shared" si="7"/>
        <v>0</v>
      </c>
      <c r="M120">
        <f t="shared" si="8"/>
        <v>0</v>
      </c>
      <c r="N120">
        <f t="shared" si="9"/>
        <v>0</v>
      </c>
    </row>
    <row r="121" spans="1:14" x14ac:dyDescent="0.3">
      <c r="A121" s="1">
        <v>7</v>
      </c>
      <c r="B121" t="s">
        <v>207</v>
      </c>
      <c r="C121" t="s">
        <v>8078</v>
      </c>
      <c r="I121" t="str">
        <f t="shared" si="4"/>
        <v>N/A</v>
      </c>
      <c r="J121" t="str">
        <f t="shared" si="5"/>
        <v>2.91</v>
      </c>
      <c r="K121">
        <f t="shared" si="6"/>
        <v>0</v>
      </c>
      <c r="L121">
        <f t="shared" si="7"/>
        <v>0</v>
      </c>
      <c r="M121">
        <f t="shared" si="8"/>
        <v>0</v>
      </c>
      <c r="N121">
        <f t="shared" si="9"/>
        <v>0</v>
      </c>
    </row>
    <row r="122" spans="1:14" x14ac:dyDescent="0.3">
      <c r="A122" s="1">
        <v>8</v>
      </c>
      <c r="B122" t="s">
        <v>209</v>
      </c>
      <c r="C122" t="s">
        <v>4751</v>
      </c>
      <c r="I122" t="str">
        <f t="shared" si="4"/>
        <v>N/A</v>
      </c>
      <c r="J122">
        <f t="shared" si="5"/>
        <v>1.1899999999999999E-2</v>
      </c>
      <c r="K122">
        <f t="shared" si="6"/>
        <v>0</v>
      </c>
      <c r="L122">
        <f t="shared" si="7"/>
        <v>0</v>
      </c>
      <c r="M122">
        <f t="shared" si="8"/>
        <v>0</v>
      </c>
      <c r="N122">
        <f t="shared" si="9"/>
        <v>0</v>
      </c>
    </row>
    <row r="123" spans="1:14" x14ac:dyDescent="0.3">
      <c r="A123" s="1">
        <v>9</v>
      </c>
      <c r="B123" t="s">
        <v>211</v>
      </c>
      <c r="C123" t="s">
        <v>8079</v>
      </c>
      <c r="I123" t="str">
        <f t="shared" si="4"/>
        <v>N/A</v>
      </c>
      <c r="J123" t="str">
        <f t="shared" si="5"/>
        <v>232.47k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819</v>
      </c>
      <c r="I125" t="str">
        <f t="shared" si="15"/>
        <v>N/A</v>
      </c>
      <c r="J125" t="str">
        <f t="shared" si="16"/>
        <v>0.44</v>
      </c>
      <c r="K125">
        <f t="shared" si="17"/>
        <v>0</v>
      </c>
      <c r="L125">
        <f t="shared" si="18"/>
        <v>0</v>
      </c>
      <c r="M125">
        <f t="shared" si="19"/>
        <v>0</v>
      </c>
      <c r="N125">
        <f t="shared" si="20"/>
        <v>0</v>
      </c>
    </row>
    <row r="126" spans="1:14" x14ac:dyDescent="0.3">
      <c r="A126" s="1">
        <v>1</v>
      </c>
      <c r="B126" t="s">
        <v>215</v>
      </c>
      <c r="C126" t="s">
        <v>2934</v>
      </c>
      <c r="I126" t="str">
        <f t="shared" si="15"/>
        <v>N/A</v>
      </c>
      <c r="J126">
        <f t="shared" si="16"/>
        <v>1.0900000000000002E-2</v>
      </c>
      <c r="K126">
        <f t="shared" si="17"/>
        <v>0</v>
      </c>
      <c r="L126">
        <f t="shared" si="18"/>
        <v>0</v>
      </c>
      <c r="M126">
        <f t="shared" si="19"/>
        <v>0</v>
      </c>
      <c r="N126">
        <f t="shared" si="20"/>
        <v>0</v>
      </c>
    </row>
    <row r="127" spans="1:14" x14ac:dyDescent="0.3">
      <c r="A127" s="1">
        <v>2</v>
      </c>
      <c r="B127" t="s">
        <v>217</v>
      </c>
      <c r="C127" t="s">
        <v>8080</v>
      </c>
      <c r="I127" t="str">
        <f t="shared" si="15"/>
        <v>N/A</v>
      </c>
      <c r="J127" t="str">
        <f t="shared" si="16"/>
        <v>0.43</v>
      </c>
      <c r="K127">
        <f t="shared" si="17"/>
        <v>0</v>
      </c>
      <c r="L127">
        <f t="shared" si="18"/>
        <v>0</v>
      </c>
      <c r="M127">
        <f t="shared" si="19"/>
        <v>0</v>
      </c>
      <c r="N127">
        <f t="shared" si="20"/>
        <v>0</v>
      </c>
    </row>
    <row r="128" spans="1:14" x14ac:dyDescent="0.3">
      <c r="A128" s="1">
        <v>3</v>
      </c>
      <c r="B128" t="s">
        <v>219</v>
      </c>
      <c r="C128" t="s">
        <v>8081</v>
      </c>
      <c r="I128" t="str">
        <f t="shared" si="15"/>
        <v>N/A</v>
      </c>
      <c r="J128">
        <f t="shared" si="16"/>
        <v>1.06E-2</v>
      </c>
      <c r="K128">
        <f t="shared" si="17"/>
        <v>0</v>
      </c>
      <c r="L128">
        <f t="shared" si="18"/>
        <v>0</v>
      </c>
      <c r="M128">
        <f t="shared" si="19"/>
        <v>0</v>
      </c>
      <c r="N128">
        <f t="shared" si="20"/>
        <v>0</v>
      </c>
    </row>
    <row r="129" spans="1:14" x14ac:dyDescent="0.3">
      <c r="A129" s="1">
        <v>4</v>
      </c>
      <c r="B129" t="s">
        <v>221</v>
      </c>
      <c r="C129" t="s">
        <v>1760</v>
      </c>
      <c r="I129" t="str">
        <f t="shared" si="15"/>
        <v>N/A</v>
      </c>
      <c r="J129" t="str">
        <f t="shared" si="16"/>
        <v>1.16</v>
      </c>
      <c r="K129">
        <f t="shared" si="17"/>
        <v>0</v>
      </c>
      <c r="L129">
        <f t="shared" si="18"/>
        <v>0</v>
      </c>
      <c r="M129">
        <f t="shared" si="19"/>
        <v>0</v>
      </c>
      <c r="N129">
        <f t="shared" si="20"/>
        <v>0</v>
      </c>
    </row>
    <row r="130" spans="1:14" x14ac:dyDescent="0.3">
      <c r="A130" s="1">
        <v>5</v>
      </c>
      <c r="B130" t="s">
        <v>223</v>
      </c>
      <c r="C130" t="s">
        <v>8082</v>
      </c>
      <c r="I130" t="str">
        <f t="shared" si="15"/>
        <v>N/A</v>
      </c>
      <c r="J130">
        <f t="shared" si="16"/>
        <v>0.17699999999999999</v>
      </c>
      <c r="K130">
        <f t="shared" si="17"/>
        <v>0</v>
      </c>
      <c r="L130">
        <f t="shared" si="18"/>
        <v>0</v>
      </c>
      <c r="M130">
        <f t="shared" si="19"/>
        <v>0</v>
      </c>
      <c r="N130">
        <f t="shared" si="20"/>
        <v>0</v>
      </c>
    </row>
    <row r="131" spans="1:14" x14ac:dyDescent="0.3">
      <c r="A131" s="1">
        <v>6</v>
      </c>
      <c r="B131" t="s">
        <v>225</v>
      </c>
      <c r="C131" t="s">
        <v>5435</v>
      </c>
      <c r="I131" t="str">
        <f t="shared" si="15"/>
        <v>N/A</v>
      </c>
      <c r="J131" t="str">
        <f t="shared" si="16"/>
        <v>Jun 30, 2017</v>
      </c>
      <c r="K131">
        <f t="shared" si="17"/>
        <v>0</v>
      </c>
      <c r="L131">
        <f t="shared" si="18"/>
        <v>0</v>
      </c>
      <c r="M131">
        <f t="shared" si="19"/>
        <v>0</v>
      </c>
      <c r="N131">
        <f t="shared" si="20"/>
        <v>0</v>
      </c>
    </row>
    <row r="132" spans="1:14" x14ac:dyDescent="0.3">
      <c r="A132" s="1">
        <v>7</v>
      </c>
      <c r="B132" t="s">
        <v>227</v>
      </c>
      <c r="C132" t="s">
        <v>3623</v>
      </c>
      <c r="I132" t="str">
        <f t="shared" si="15"/>
        <v>N/A</v>
      </c>
      <c r="J132" t="str">
        <f t="shared" si="16"/>
        <v>Jun 13, 2017</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8083</v>
      </c>
      <c r="C138" t="s">
        <v>8084</v>
      </c>
      <c r="D138" t="s">
        <v>8085</v>
      </c>
      <c r="F138">
        <v>49</v>
      </c>
      <c r="I138" t="str">
        <f t="shared" si="15"/>
        <v>N/A</v>
      </c>
      <c r="J138" t="str">
        <f t="shared" si="16"/>
        <v>CEO &amp; Director</v>
      </c>
      <c r="K138" t="str">
        <f t="shared" si="17"/>
        <v>508.47k</v>
      </c>
      <c r="L138">
        <f t="shared" si="18"/>
        <v>0</v>
      </c>
      <c r="M138">
        <f t="shared" si="19"/>
        <v>49</v>
      </c>
      <c r="N138">
        <f t="shared" si="20"/>
        <v>0</v>
      </c>
    </row>
    <row r="139" spans="1:14" x14ac:dyDescent="0.3">
      <c r="A139" s="1">
        <v>1</v>
      </c>
      <c r="B139" t="s">
        <v>8086</v>
      </c>
      <c r="C139" t="s">
        <v>8087</v>
      </c>
      <c r="D139" t="s">
        <v>8088</v>
      </c>
      <c r="F139">
        <v>37</v>
      </c>
      <c r="I139" t="str">
        <f t="shared" si="15"/>
        <v>N/A</v>
      </c>
      <c r="J139" t="str">
        <f t="shared" si="16"/>
        <v>Exec. VP &amp; CFO</v>
      </c>
      <c r="K139" t="str">
        <f t="shared" si="17"/>
        <v>503.73k</v>
      </c>
      <c r="L139">
        <f t="shared" si="18"/>
        <v>0</v>
      </c>
      <c r="M139">
        <f t="shared" si="19"/>
        <v>37</v>
      </c>
      <c r="N139">
        <f t="shared" si="20"/>
        <v>0</v>
      </c>
    </row>
    <row r="140" spans="1:14" x14ac:dyDescent="0.3">
      <c r="A140" s="1">
        <v>2</v>
      </c>
      <c r="B140" t="s">
        <v>8089</v>
      </c>
      <c r="C140" t="s">
        <v>8090</v>
      </c>
      <c r="D140" t="s">
        <v>8091</v>
      </c>
      <c r="E140" t="s">
        <v>8092</v>
      </c>
      <c r="F140">
        <v>53</v>
      </c>
      <c r="I140" t="str">
        <f t="shared" si="15"/>
        <v>N/A</v>
      </c>
      <c r="J140" t="str">
        <f t="shared" si="16"/>
        <v>Pres and Director of Enterprise Bank &amp; Trust</v>
      </c>
      <c r="K140" t="str">
        <f t="shared" si="17"/>
        <v>458.77k</v>
      </c>
      <c r="L140" t="str">
        <f t="shared" si="18"/>
        <v>72.6k</v>
      </c>
      <c r="M140">
        <f t="shared" si="19"/>
        <v>53</v>
      </c>
      <c r="N140">
        <f t="shared" si="20"/>
        <v>0</v>
      </c>
    </row>
    <row r="141" spans="1:14" x14ac:dyDescent="0.3">
      <c r="A141" s="1">
        <v>3</v>
      </c>
      <c r="B141" t="s">
        <v>8093</v>
      </c>
      <c r="C141" t="s">
        <v>8094</v>
      </c>
      <c r="D141" t="s">
        <v>8095</v>
      </c>
      <c r="F141">
        <v>47</v>
      </c>
      <c r="I141" t="str">
        <f t="shared" si="15"/>
        <v>N/A</v>
      </c>
      <c r="J141" t="str">
        <f t="shared" si="16"/>
        <v>Chief Credit Officer of Enterprise Bank &amp; Trust</v>
      </c>
      <c r="K141" t="str">
        <f t="shared" si="17"/>
        <v>365.63k</v>
      </c>
      <c r="L141">
        <f t="shared" si="18"/>
        <v>0</v>
      </c>
      <c r="M141">
        <f t="shared" si="19"/>
        <v>47</v>
      </c>
      <c r="N141">
        <f t="shared" si="20"/>
        <v>0</v>
      </c>
    </row>
    <row r="142" spans="1:14" x14ac:dyDescent="0.3">
      <c r="A142" s="1">
        <v>4</v>
      </c>
      <c r="B142" t="s">
        <v>8096</v>
      </c>
      <c r="C142" t="s">
        <v>8097</v>
      </c>
      <c r="D142" t="s">
        <v>8098</v>
      </c>
      <c r="E142" t="s">
        <v>8099</v>
      </c>
      <c r="F142">
        <v>69</v>
      </c>
      <c r="I142" t="str">
        <f t="shared" si="15"/>
        <v>neg_trend</v>
      </c>
      <c r="J142" t="str">
        <f t="shared" si="16"/>
        <v>Consultant</v>
      </c>
      <c r="K142" t="str">
        <f t="shared" si="17"/>
        <v>868.78k</v>
      </c>
      <c r="L142" t="str">
        <f t="shared" si="18"/>
        <v>29.34k</v>
      </c>
      <c r="M142">
        <f t="shared" si="19"/>
        <v>69</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8100</v>
      </c>
      <c r="D145" t="s">
        <v>8101</v>
      </c>
      <c r="E145" t="s">
        <v>8102</v>
      </c>
      <c r="F145" t="s">
        <v>8103</v>
      </c>
      <c r="G145" t="s">
        <v>8104</v>
      </c>
      <c r="I145" t="str">
        <f t="shared" si="15"/>
        <v>N/A</v>
      </c>
      <c r="J145">
        <f t="shared" si="16"/>
        <v>165910000</v>
      </c>
      <c r="K145">
        <f t="shared" si="17"/>
        <v>153490000</v>
      </c>
      <c r="L145">
        <f t="shared" si="18"/>
        <v>131750000</v>
      </c>
      <c r="M145">
        <f t="shared" si="19"/>
        <v>132780000</v>
      </c>
      <c r="N145">
        <f t="shared" si="20"/>
        <v>149220000</v>
      </c>
    </row>
    <row r="146" spans="1:14" x14ac:dyDescent="0.3">
      <c r="A146" s="1">
        <v>1</v>
      </c>
      <c r="B146" t="s">
        <v>1871</v>
      </c>
      <c r="C146" t="s">
        <v>8105</v>
      </c>
      <c r="D146" t="s">
        <v>8106</v>
      </c>
      <c r="E146" t="s">
        <v>8107</v>
      </c>
      <c r="F146" t="s">
        <v>8108</v>
      </c>
      <c r="G146" t="s">
        <v>8109</v>
      </c>
      <c r="I146" t="str">
        <f t="shared" si="15"/>
        <v>N/A</v>
      </c>
      <c r="J146">
        <f t="shared" si="16"/>
        <v>154450000</v>
      </c>
      <c r="K146">
        <f t="shared" si="17"/>
        <v>143390000</v>
      </c>
      <c r="L146">
        <f t="shared" si="18"/>
        <v>121400000</v>
      </c>
      <c r="M146">
        <f t="shared" si="19"/>
        <v>122370000</v>
      </c>
      <c r="N146">
        <f t="shared" si="20"/>
        <v>137740000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8110</v>
      </c>
      <c r="D150" t="s">
        <v>3659</v>
      </c>
      <c r="E150" t="s">
        <v>8111</v>
      </c>
      <c r="F150" t="s">
        <v>8112</v>
      </c>
      <c r="G150" t="s">
        <v>5068</v>
      </c>
      <c r="I150" t="str">
        <f t="shared" si="15"/>
        <v>N/A</v>
      </c>
      <c r="J150">
        <f t="shared" si="16"/>
        <v>11460000</v>
      </c>
      <c r="K150">
        <f t="shared" si="17"/>
        <v>10110000</v>
      </c>
      <c r="L150">
        <f t="shared" si="18"/>
        <v>10360000</v>
      </c>
      <c r="M150">
        <f t="shared" si="19"/>
        <v>10410000</v>
      </c>
      <c r="N150">
        <f t="shared" si="20"/>
        <v>11490000</v>
      </c>
    </row>
    <row r="151" spans="1:14" x14ac:dyDescent="0.3">
      <c r="A151" s="1">
        <v>6</v>
      </c>
      <c r="B151" t="s">
        <v>1890</v>
      </c>
      <c r="C151" t="s">
        <v>264</v>
      </c>
      <c r="D151" t="s">
        <v>8113</v>
      </c>
      <c r="E151" t="s">
        <v>8114</v>
      </c>
      <c r="F151" t="s">
        <v>8115</v>
      </c>
      <c r="G151" t="s">
        <v>8116</v>
      </c>
      <c r="I151" t="str">
        <f t="shared" si="15"/>
        <v>N/A</v>
      </c>
      <c r="J151" t="str">
        <f t="shared" si="16"/>
        <v>N/A</v>
      </c>
      <c r="K151">
        <f t="shared" si="17"/>
        <v>-7.4800000000000005E-2</v>
      </c>
      <c r="L151">
        <f t="shared" si="18"/>
        <v>-0.1416</v>
      </c>
      <c r="M151">
        <f t="shared" si="19"/>
        <v>7.8000000000000005E-3</v>
      </c>
      <c r="N151">
        <f t="shared" si="20"/>
        <v>0.12390000000000001</v>
      </c>
    </row>
    <row r="152" spans="1:14" x14ac:dyDescent="0.3">
      <c r="A152" s="1">
        <v>7</v>
      </c>
      <c r="B152" t="s">
        <v>285</v>
      </c>
      <c r="C152" t="s">
        <v>8117</v>
      </c>
      <c r="D152" t="s">
        <v>8118</v>
      </c>
      <c r="E152" t="s">
        <v>8119</v>
      </c>
      <c r="F152" t="s">
        <v>4995</v>
      </c>
      <c r="G152" t="s">
        <v>2952</v>
      </c>
      <c r="I152" t="str">
        <f t="shared" si="15"/>
        <v>N/A</v>
      </c>
      <c r="J152">
        <f t="shared" si="16"/>
        <v>23170000</v>
      </c>
      <c r="K152">
        <f t="shared" si="17"/>
        <v>18140000</v>
      </c>
      <c r="L152">
        <f t="shared" si="18"/>
        <v>14390000</v>
      </c>
      <c r="M152">
        <f t="shared" si="19"/>
        <v>12370000</v>
      </c>
      <c r="N152">
        <f t="shared" si="20"/>
        <v>13730000</v>
      </c>
    </row>
    <row r="153" spans="1:14" x14ac:dyDescent="0.3">
      <c r="A153" s="1">
        <v>8</v>
      </c>
      <c r="B153" t="s">
        <v>1900</v>
      </c>
      <c r="C153" t="s">
        <v>8120</v>
      </c>
      <c r="D153" t="s">
        <v>408</v>
      </c>
      <c r="E153" t="s">
        <v>3253</v>
      </c>
      <c r="F153" t="s">
        <v>8112</v>
      </c>
      <c r="G153" t="s">
        <v>8121</v>
      </c>
      <c r="I153" t="str">
        <f t="shared" si="15"/>
        <v>N/A</v>
      </c>
      <c r="J153">
        <f t="shared" si="16"/>
        <v>15410000</v>
      </c>
      <c r="K153">
        <f t="shared" si="17"/>
        <v>11140000</v>
      </c>
      <c r="L153">
        <f t="shared" si="18"/>
        <v>10490000</v>
      </c>
      <c r="M153">
        <f t="shared" si="19"/>
        <v>10410000</v>
      </c>
      <c r="N153">
        <f t="shared" si="20"/>
        <v>10840000</v>
      </c>
    </row>
    <row r="154" spans="1:14" x14ac:dyDescent="0.3">
      <c r="A154" s="1">
        <v>9</v>
      </c>
      <c r="B154" t="s">
        <v>1905</v>
      </c>
      <c r="C154" t="s">
        <v>8122</v>
      </c>
      <c r="D154" t="s">
        <v>8123</v>
      </c>
      <c r="E154" t="s">
        <v>8124</v>
      </c>
      <c r="F154" t="s">
        <v>1420</v>
      </c>
      <c r="G154" t="s">
        <v>8125</v>
      </c>
      <c r="I154" t="str">
        <f t="shared" si="15"/>
        <v>N/A</v>
      </c>
      <c r="J154">
        <f t="shared" si="16"/>
        <v>7760000</v>
      </c>
      <c r="K154">
        <f t="shared" si="17"/>
        <v>7000000</v>
      </c>
      <c r="L154">
        <f t="shared" si="18"/>
        <v>3900000</v>
      </c>
      <c r="M154">
        <f t="shared" si="19"/>
        <v>1380000</v>
      </c>
      <c r="N154">
        <f t="shared" si="20"/>
        <v>2450000</v>
      </c>
    </row>
    <row r="155" spans="1:14" x14ac:dyDescent="0.3">
      <c r="A155" s="1">
        <v>10</v>
      </c>
      <c r="B155" t="s">
        <v>1911</v>
      </c>
      <c r="C155" t="s">
        <v>8122</v>
      </c>
      <c r="D155" t="s">
        <v>8123</v>
      </c>
      <c r="E155" t="s">
        <v>8124</v>
      </c>
      <c r="F155" t="s">
        <v>1420</v>
      </c>
      <c r="G155" t="s">
        <v>8125</v>
      </c>
      <c r="I155" t="str">
        <f t="shared" si="15"/>
        <v>N/A</v>
      </c>
      <c r="J155">
        <f t="shared" si="16"/>
        <v>7760000</v>
      </c>
      <c r="K155">
        <f t="shared" si="17"/>
        <v>7000000</v>
      </c>
      <c r="L155">
        <f t="shared" si="18"/>
        <v>3900000</v>
      </c>
      <c r="M155">
        <f t="shared" si="19"/>
        <v>1380000</v>
      </c>
      <c r="N155">
        <f t="shared" si="20"/>
        <v>2450000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8126</v>
      </c>
      <c r="E158" t="s">
        <v>8127</v>
      </c>
      <c r="F158" t="s">
        <v>8128</v>
      </c>
      <c r="G158" t="s">
        <v>1756</v>
      </c>
      <c r="I158" t="str">
        <f t="shared" si="15"/>
        <v>N/A</v>
      </c>
      <c r="J158" t="str">
        <f t="shared" si="16"/>
        <v>N/A</v>
      </c>
      <c r="K158">
        <f t="shared" si="17"/>
        <v>-0.21710000000000002</v>
      </c>
      <c r="L158">
        <f t="shared" si="18"/>
        <v>-0.20680000000000001</v>
      </c>
      <c r="M158">
        <f t="shared" si="19"/>
        <v>-0.14019999999999999</v>
      </c>
      <c r="N158">
        <f t="shared" si="20"/>
        <v>0.11</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8129</v>
      </c>
      <c r="D161" t="s">
        <v>8130</v>
      </c>
      <c r="E161" t="s">
        <v>8131</v>
      </c>
      <c r="F161" t="s">
        <v>8132</v>
      </c>
      <c r="G161" t="s">
        <v>8133</v>
      </c>
      <c r="I161" t="str">
        <f t="shared" si="15"/>
        <v>N/A</v>
      </c>
      <c r="J161">
        <f t="shared" si="16"/>
        <v>142740000</v>
      </c>
      <c r="K161">
        <f t="shared" si="17"/>
        <v>135360000</v>
      </c>
      <c r="L161">
        <f t="shared" si="18"/>
        <v>117370000</v>
      </c>
      <c r="M161">
        <f t="shared" si="19"/>
        <v>120410000</v>
      </c>
      <c r="N161">
        <f t="shared" si="20"/>
        <v>135500000</v>
      </c>
    </row>
    <row r="162" spans="1:14" x14ac:dyDescent="0.3">
      <c r="A162" s="1">
        <v>1</v>
      </c>
      <c r="B162" t="s">
        <v>1927</v>
      </c>
      <c r="C162" t="s">
        <v>264</v>
      </c>
      <c r="D162" t="s">
        <v>8134</v>
      </c>
      <c r="E162" t="s">
        <v>8135</v>
      </c>
      <c r="F162" t="s">
        <v>2776</v>
      </c>
      <c r="G162" t="s">
        <v>8136</v>
      </c>
      <c r="I162" t="str">
        <f t="shared" si="15"/>
        <v>N/A</v>
      </c>
      <c r="J162" t="str">
        <f t="shared" si="16"/>
        <v>N/A</v>
      </c>
      <c r="K162">
        <f t="shared" si="17"/>
        <v>-5.1700000000000003E-2</v>
      </c>
      <c r="L162">
        <f t="shared" si="18"/>
        <v>-0.13289999999999999</v>
      </c>
      <c r="M162">
        <f t="shared" si="19"/>
        <v>2.5899999999999999E-2</v>
      </c>
      <c r="N162">
        <f t="shared" si="20"/>
        <v>0.12529999999999999</v>
      </c>
    </row>
    <row r="163" spans="1:14" x14ac:dyDescent="0.3">
      <c r="A163" s="1">
        <v>2</v>
      </c>
      <c r="B163" t="s">
        <v>1932</v>
      </c>
      <c r="C163" t="s">
        <v>8137</v>
      </c>
      <c r="D163" t="s">
        <v>7837</v>
      </c>
      <c r="E163" t="s">
        <v>8138</v>
      </c>
      <c r="F163" t="s">
        <v>8139</v>
      </c>
      <c r="G163" t="s">
        <v>6823</v>
      </c>
      <c r="I163" t="str">
        <f t="shared" si="15"/>
        <v>N/A</v>
      </c>
      <c r="J163">
        <f t="shared" si="16"/>
        <v>22790000</v>
      </c>
      <c r="K163">
        <f t="shared" si="17"/>
        <v>4330000</v>
      </c>
      <c r="L163">
        <f t="shared" si="18"/>
        <v>5490000</v>
      </c>
      <c r="M163" t="str">
        <f t="shared" si="19"/>
        <v>458000</v>
      </c>
      <c r="N163">
        <f t="shared" si="20"/>
        <v>3610000</v>
      </c>
    </row>
    <row r="164" spans="1:14" x14ac:dyDescent="0.3">
      <c r="A164" s="1">
        <v>3</v>
      </c>
      <c r="B164" t="s">
        <v>1937</v>
      </c>
      <c r="C164" t="s">
        <v>264</v>
      </c>
      <c r="D164" t="s">
        <v>8140</v>
      </c>
      <c r="E164" t="s">
        <v>8141</v>
      </c>
      <c r="F164" t="s">
        <v>8142</v>
      </c>
      <c r="G164" t="s">
        <v>8143</v>
      </c>
      <c r="I164" t="str">
        <f t="shared" si="15"/>
        <v>N/A</v>
      </c>
      <c r="J164" t="str">
        <f t="shared" si="16"/>
        <v>N/A</v>
      </c>
      <c r="K164">
        <f t="shared" si="17"/>
        <v>-0.80989999999999995</v>
      </c>
      <c r="L164">
        <f t="shared" si="18"/>
        <v>0.26780000000000004</v>
      </c>
      <c r="M164">
        <f t="shared" si="19"/>
        <v>-0.91659999999999997</v>
      </c>
      <c r="N164">
        <f t="shared" si="20"/>
        <v>6.8712</v>
      </c>
    </row>
    <row r="165" spans="1:14" x14ac:dyDescent="0.3">
      <c r="A165" s="1">
        <v>4</v>
      </c>
      <c r="B165" t="s">
        <v>1942</v>
      </c>
      <c r="C165" t="s">
        <v>5668</v>
      </c>
      <c r="D165" t="s">
        <v>8144</v>
      </c>
      <c r="E165" t="s">
        <v>8145</v>
      </c>
      <c r="F165" t="s">
        <v>5668</v>
      </c>
      <c r="G165" t="s">
        <v>6849</v>
      </c>
      <c r="I165" t="str">
        <f t="shared" si="15"/>
        <v>N/A</v>
      </c>
      <c r="J165">
        <f t="shared" si="16"/>
        <v>119950000</v>
      </c>
      <c r="K165">
        <f t="shared" si="17"/>
        <v>131030000</v>
      </c>
      <c r="L165">
        <f t="shared" si="18"/>
        <v>111880000</v>
      </c>
      <c r="M165">
        <f t="shared" si="19"/>
        <v>119950000</v>
      </c>
      <c r="N165">
        <f t="shared" si="20"/>
        <v>131889999.99999999</v>
      </c>
    </row>
    <row r="166" spans="1:14" x14ac:dyDescent="0.3">
      <c r="A166" s="1">
        <v>5</v>
      </c>
      <c r="B166" t="s">
        <v>1948</v>
      </c>
      <c r="C166" t="s">
        <v>264</v>
      </c>
      <c r="D166" t="s">
        <v>2253</v>
      </c>
      <c r="E166" t="s">
        <v>8146</v>
      </c>
      <c r="F166" t="s">
        <v>2884</v>
      </c>
      <c r="G166" t="s">
        <v>8147</v>
      </c>
      <c r="I166" t="str">
        <f t="shared" si="15"/>
        <v>N/A</v>
      </c>
      <c r="J166" t="str">
        <f t="shared" si="16"/>
        <v>N/A</v>
      </c>
      <c r="K166">
        <f t="shared" si="17"/>
        <v>9.2300000000000007E-2</v>
      </c>
      <c r="L166">
        <f t="shared" si="18"/>
        <v>-0.14610000000000001</v>
      </c>
      <c r="M166">
        <f t="shared" si="19"/>
        <v>7.22E-2</v>
      </c>
      <c r="N166">
        <f t="shared" si="20"/>
        <v>9.9499999999999991E-2</v>
      </c>
    </row>
    <row r="167" spans="1:14" x14ac:dyDescent="0.3">
      <c r="A167" s="1">
        <v>6</v>
      </c>
      <c r="B167" t="s">
        <v>1953</v>
      </c>
      <c r="C167" t="s">
        <v>264</v>
      </c>
      <c r="D167" t="s">
        <v>264</v>
      </c>
      <c r="E167" t="s">
        <v>264</v>
      </c>
      <c r="F167" t="s">
        <v>264</v>
      </c>
      <c r="G167" t="s">
        <v>5431</v>
      </c>
      <c r="I167" t="str">
        <f t="shared" si="15"/>
        <v>N/A</v>
      </c>
      <c r="J167" t="str">
        <f t="shared" si="16"/>
        <v>N/A</v>
      </c>
      <c r="K167" t="str">
        <f t="shared" si="17"/>
        <v>N/A</v>
      </c>
      <c r="L167" t="str">
        <f t="shared" si="18"/>
        <v>N/A</v>
      </c>
      <c r="M167" t="str">
        <f t="shared" si="19"/>
        <v>N/A</v>
      </c>
      <c r="N167">
        <f t="shared" si="20"/>
        <v>3.8399999999999997E-2</v>
      </c>
    </row>
    <row r="168" spans="1:14" x14ac:dyDescent="0.3">
      <c r="A168" s="1">
        <v>7</v>
      </c>
      <c r="B168" t="s">
        <v>1955</v>
      </c>
      <c r="C168" t="s">
        <v>3222</v>
      </c>
      <c r="D168" t="s">
        <v>2161</v>
      </c>
      <c r="E168" t="s">
        <v>280</v>
      </c>
      <c r="F168" t="s">
        <v>8148</v>
      </c>
      <c r="G168" t="s">
        <v>8149</v>
      </c>
      <c r="I168" t="str">
        <f t="shared" si="15"/>
        <v>N/A</v>
      </c>
      <c r="J168">
        <f t="shared" si="16"/>
        <v>21140000</v>
      </c>
      <c r="K168">
        <f t="shared" si="17"/>
        <v>23820000</v>
      </c>
      <c r="L168">
        <f t="shared" si="18"/>
        <v>20870000</v>
      </c>
      <c r="M168">
        <f t="shared" si="19"/>
        <v>21060000</v>
      </c>
      <c r="N168">
        <f t="shared" si="20"/>
        <v>29060000</v>
      </c>
    </row>
    <row r="169" spans="1:14" x14ac:dyDescent="0.3">
      <c r="A169" s="1">
        <v>8</v>
      </c>
      <c r="B169" t="s">
        <v>1960</v>
      </c>
      <c r="C169" t="s">
        <v>5957</v>
      </c>
      <c r="D169" t="s">
        <v>6495</v>
      </c>
      <c r="E169" t="s">
        <v>264</v>
      </c>
      <c r="F169" t="s">
        <v>8150</v>
      </c>
      <c r="G169" t="s">
        <v>8151</v>
      </c>
      <c r="I169" t="str">
        <f t="shared" si="15"/>
        <v>N/A</v>
      </c>
      <c r="J169">
        <f t="shared" si="16"/>
        <v>1160000</v>
      </c>
      <c r="K169">
        <f t="shared" si="17"/>
        <v>1300000</v>
      </c>
      <c r="L169" t="str">
        <f t="shared" si="18"/>
        <v>N/A</v>
      </c>
      <c r="M169" t="str">
        <f t="shared" si="19"/>
        <v>23000</v>
      </c>
      <c r="N169" t="str">
        <f t="shared" si="20"/>
        <v>86000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8152</v>
      </c>
      <c r="D171" t="s">
        <v>8153</v>
      </c>
      <c r="E171" t="s">
        <v>1943</v>
      </c>
      <c r="F171" t="s">
        <v>8154</v>
      </c>
      <c r="G171" t="s">
        <v>8155</v>
      </c>
      <c r="I171" t="str">
        <f t="shared" si="15"/>
        <v>pos_trend</v>
      </c>
      <c r="J171">
        <f t="shared" si="16"/>
        <v>15470000</v>
      </c>
      <c r="K171">
        <f t="shared" si="17"/>
        <v>16660000</v>
      </c>
      <c r="L171">
        <f t="shared" si="18"/>
        <v>17080000</v>
      </c>
      <c r="M171">
        <f t="shared" si="19"/>
        <v>18170000</v>
      </c>
      <c r="N171">
        <f t="shared" si="20"/>
        <v>19300000</v>
      </c>
    </row>
    <row r="172" spans="1:14" x14ac:dyDescent="0.3">
      <c r="A172" s="1">
        <v>11</v>
      </c>
      <c r="B172" t="s">
        <v>273</v>
      </c>
      <c r="C172" t="s">
        <v>1895</v>
      </c>
      <c r="D172" t="s">
        <v>6743</v>
      </c>
      <c r="E172" t="s">
        <v>8156</v>
      </c>
      <c r="F172" t="s">
        <v>5460</v>
      </c>
      <c r="G172" t="s">
        <v>8157</v>
      </c>
      <c r="I172" t="str">
        <f t="shared" si="15"/>
        <v>pos_trend</v>
      </c>
      <c r="J172">
        <f t="shared" si="16"/>
        <v>8170000</v>
      </c>
      <c r="K172">
        <f t="shared" si="17"/>
        <v>9540000</v>
      </c>
      <c r="L172">
        <f t="shared" si="18"/>
        <v>10130000</v>
      </c>
      <c r="M172">
        <f t="shared" si="19"/>
        <v>11160000</v>
      </c>
      <c r="N172">
        <f t="shared" si="20"/>
        <v>12570000</v>
      </c>
    </row>
    <row r="173" spans="1:14" x14ac:dyDescent="0.3">
      <c r="A173" s="1">
        <v>12</v>
      </c>
      <c r="B173" t="s">
        <v>1969</v>
      </c>
      <c r="C173" t="s">
        <v>428</v>
      </c>
      <c r="D173" t="s">
        <v>8158</v>
      </c>
      <c r="E173" t="s">
        <v>1465</v>
      </c>
      <c r="F173" t="s">
        <v>2507</v>
      </c>
      <c r="G173" t="s">
        <v>8159</v>
      </c>
      <c r="I173" t="str">
        <f t="shared" si="15"/>
        <v>N/A</v>
      </c>
      <c r="J173">
        <f t="shared" si="16"/>
        <v>4510000</v>
      </c>
      <c r="K173">
        <f t="shared" si="17"/>
        <v>5870000</v>
      </c>
      <c r="L173">
        <f t="shared" si="18"/>
        <v>3790000</v>
      </c>
      <c r="M173">
        <f t="shared" si="19"/>
        <v>2860000</v>
      </c>
      <c r="N173">
        <f t="shared" si="20"/>
        <v>9670000</v>
      </c>
    </row>
    <row r="174" spans="1:14" x14ac:dyDescent="0.3">
      <c r="A174" s="1">
        <v>13</v>
      </c>
      <c r="B174" t="s">
        <v>1974</v>
      </c>
      <c r="C174" t="s">
        <v>8160</v>
      </c>
      <c r="D174" t="s">
        <v>8161</v>
      </c>
      <c r="E174" t="s">
        <v>8162</v>
      </c>
      <c r="F174" t="s">
        <v>8163</v>
      </c>
      <c r="G174" t="s">
        <v>1323</v>
      </c>
      <c r="I174" t="str">
        <f t="shared" si="15"/>
        <v>N/A</v>
      </c>
      <c r="J174">
        <f t="shared" si="16"/>
        <v>99180000</v>
      </c>
      <c r="K174">
        <f t="shared" si="17"/>
        <v>105810000</v>
      </c>
      <c r="L174">
        <f t="shared" si="18"/>
        <v>91700000</v>
      </c>
      <c r="M174">
        <f t="shared" si="19"/>
        <v>80170000</v>
      </c>
      <c r="N174">
        <f t="shared" si="20"/>
        <v>86110000</v>
      </c>
    </row>
    <row r="175" spans="1:14" x14ac:dyDescent="0.3">
      <c r="A175" s="1">
        <v>14</v>
      </c>
      <c r="B175" t="s">
        <v>1980</v>
      </c>
      <c r="C175" t="s">
        <v>8164</v>
      </c>
      <c r="D175" t="s">
        <v>8165</v>
      </c>
      <c r="E175" t="s">
        <v>8166</v>
      </c>
      <c r="F175" t="s">
        <v>8167</v>
      </c>
      <c r="G175" t="s">
        <v>8168</v>
      </c>
      <c r="I175" t="str">
        <f t="shared" si="15"/>
        <v>N/A</v>
      </c>
      <c r="J175">
        <f t="shared" si="16"/>
        <v>44700000</v>
      </c>
      <c r="K175">
        <f t="shared" si="17"/>
        <v>48480000</v>
      </c>
      <c r="L175">
        <f t="shared" si="18"/>
        <v>48630000</v>
      </c>
      <c r="M175">
        <f t="shared" si="19"/>
        <v>47700000</v>
      </c>
      <c r="N175">
        <f t="shared" si="20"/>
        <v>51550000</v>
      </c>
    </row>
    <row r="176" spans="1:14" x14ac:dyDescent="0.3">
      <c r="A176" s="1">
        <v>15</v>
      </c>
      <c r="B176" t="s">
        <v>1986</v>
      </c>
      <c r="C176" t="s">
        <v>3669</v>
      </c>
      <c r="D176" t="s">
        <v>8169</v>
      </c>
      <c r="E176" t="s">
        <v>8170</v>
      </c>
      <c r="F176" t="s">
        <v>8171</v>
      </c>
      <c r="G176" t="s">
        <v>6455</v>
      </c>
      <c r="I176" t="str">
        <f t="shared" si="15"/>
        <v>N/A</v>
      </c>
      <c r="J176">
        <f t="shared" si="16"/>
        <v>4500000</v>
      </c>
      <c r="K176">
        <f t="shared" si="17"/>
        <v>7280000</v>
      </c>
      <c r="L176">
        <f t="shared" si="18"/>
        <v>6530000</v>
      </c>
      <c r="M176">
        <f t="shared" si="19"/>
        <v>6570000</v>
      </c>
      <c r="N176">
        <f t="shared" si="20"/>
        <v>6890000</v>
      </c>
    </row>
    <row r="177" spans="1:14" x14ac:dyDescent="0.3">
      <c r="A177" s="1">
        <v>16</v>
      </c>
      <c r="B177" t="s">
        <v>297</v>
      </c>
      <c r="C177" t="s">
        <v>8172</v>
      </c>
      <c r="D177" t="s">
        <v>8173</v>
      </c>
      <c r="E177" t="s">
        <v>8174</v>
      </c>
      <c r="F177" t="s">
        <v>281</v>
      </c>
      <c r="G177" t="s">
        <v>8175</v>
      </c>
      <c r="I177" t="str">
        <f t="shared" si="15"/>
        <v>N/A</v>
      </c>
      <c r="J177">
        <f t="shared" si="16"/>
        <v>44530000</v>
      </c>
      <c r="K177">
        <f t="shared" si="17"/>
        <v>45620000</v>
      </c>
      <c r="L177">
        <f t="shared" si="18"/>
        <v>33600000</v>
      </c>
      <c r="M177">
        <f t="shared" si="19"/>
        <v>23800000</v>
      </c>
      <c r="N177">
        <f t="shared" si="20"/>
        <v>25250000</v>
      </c>
    </row>
    <row r="178" spans="1:14" x14ac:dyDescent="0.3">
      <c r="A178" s="1">
        <v>17</v>
      </c>
      <c r="B178" t="s">
        <v>300</v>
      </c>
      <c r="C178" t="s">
        <v>8176</v>
      </c>
      <c r="D178" t="s">
        <v>8177</v>
      </c>
      <c r="E178" t="s">
        <v>8178</v>
      </c>
      <c r="F178" t="s">
        <v>8179</v>
      </c>
      <c r="G178" t="s">
        <v>8180</v>
      </c>
      <c r="I178" t="str">
        <f t="shared" si="15"/>
        <v>N/A</v>
      </c>
      <c r="J178">
        <f t="shared" si="16"/>
        <v>41910000</v>
      </c>
      <c r="K178">
        <f t="shared" si="17"/>
        <v>49040000</v>
      </c>
      <c r="L178">
        <f t="shared" si="18"/>
        <v>41040000</v>
      </c>
      <c r="M178">
        <f t="shared" si="19"/>
        <v>60840000</v>
      </c>
      <c r="N178">
        <f t="shared" si="20"/>
        <v>74840000</v>
      </c>
    </row>
    <row r="179" spans="1:14" x14ac:dyDescent="0.3">
      <c r="A179" s="1">
        <v>18</v>
      </c>
      <c r="B179" t="s">
        <v>306</v>
      </c>
      <c r="C179" t="s">
        <v>264</v>
      </c>
      <c r="D179" t="s">
        <v>8181</v>
      </c>
      <c r="E179" t="s">
        <v>8182</v>
      </c>
      <c r="F179" t="s">
        <v>8183</v>
      </c>
      <c r="G179" t="s">
        <v>8184</v>
      </c>
      <c r="I179" t="str">
        <f t="shared" si="15"/>
        <v>N/A</v>
      </c>
      <c r="J179" t="str">
        <f t="shared" si="16"/>
        <v>N/A</v>
      </c>
      <c r="K179">
        <f t="shared" si="17"/>
        <v>0.1699</v>
      </c>
      <c r="L179">
        <f t="shared" si="18"/>
        <v>-0.16300000000000001</v>
      </c>
      <c r="M179">
        <f t="shared" si="19"/>
        <v>0.48220000000000002</v>
      </c>
      <c r="N179">
        <f t="shared" si="20"/>
        <v>0.23019999999999999</v>
      </c>
    </row>
    <row r="180" spans="1:14" x14ac:dyDescent="0.3">
      <c r="A180" s="1">
        <v>19</v>
      </c>
      <c r="B180" t="s">
        <v>2003</v>
      </c>
      <c r="C180" t="s">
        <v>264</v>
      </c>
      <c r="D180" t="s">
        <v>264</v>
      </c>
      <c r="E180" t="s">
        <v>264</v>
      </c>
      <c r="F180" t="s">
        <v>264</v>
      </c>
      <c r="G180" t="s">
        <v>8185</v>
      </c>
      <c r="I180" t="str">
        <f t="shared" si="15"/>
        <v>N/A</v>
      </c>
      <c r="J180" t="str">
        <f t="shared" si="16"/>
        <v>N/A</v>
      </c>
      <c r="K180" t="str">
        <f t="shared" si="17"/>
        <v>N/A</v>
      </c>
      <c r="L180" t="str">
        <f t="shared" si="18"/>
        <v>N/A</v>
      </c>
      <c r="M180" t="str">
        <f t="shared" si="19"/>
        <v>N/A</v>
      </c>
      <c r="N180">
        <f t="shared" si="20"/>
        <v>0.41979999999999995</v>
      </c>
    </row>
    <row r="181" spans="1:14" x14ac:dyDescent="0.3">
      <c r="A181" s="1">
        <v>20</v>
      </c>
      <c r="B181" t="s">
        <v>311</v>
      </c>
      <c r="C181" t="s">
        <v>264</v>
      </c>
      <c r="D181" t="s">
        <v>1121</v>
      </c>
      <c r="E181" t="s">
        <v>264</v>
      </c>
      <c r="F181" t="s">
        <v>264</v>
      </c>
      <c r="G181" t="s">
        <v>264</v>
      </c>
      <c r="I181" t="str">
        <f t="shared" si="15"/>
        <v>N/A</v>
      </c>
      <c r="J181" t="str">
        <f t="shared" si="16"/>
        <v>N/A</v>
      </c>
      <c r="K181">
        <f t="shared" si="17"/>
        <v>1040000</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1121</v>
      </c>
      <c r="E183" t="s">
        <v>264</v>
      </c>
      <c r="F183" t="s">
        <v>264</v>
      </c>
      <c r="G183" t="s">
        <v>264</v>
      </c>
      <c r="I183" t="str">
        <f t="shared" si="15"/>
        <v>N/A</v>
      </c>
      <c r="J183" t="str">
        <f t="shared" si="16"/>
        <v>N/A</v>
      </c>
      <c r="K183">
        <f t="shared" si="17"/>
        <v>1040000</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264</v>
      </c>
      <c r="D185" t="s">
        <v>264</v>
      </c>
      <c r="E185" t="s">
        <v>264</v>
      </c>
      <c r="F185" t="s">
        <v>1419</v>
      </c>
      <c r="G185" t="s">
        <v>264</v>
      </c>
      <c r="I185" t="str">
        <f t="shared" si="15"/>
        <v>N/A</v>
      </c>
      <c r="J185" t="str">
        <f t="shared" si="16"/>
        <v>N/A</v>
      </c>
      <c r="K185" t="str">
        <f t="shared" si="17"/>
        <v>N/A</v>
      </c>
      <c r="L185" t="str">
        <f t="shared" si="18"/>
        <v>N/A</v>
      </c>
      <c r="M185">
        <f t="shared" si="19"/>
        <v>2440000</v>
      </c>
      <c r="N185" t="str">
        <f t="shared" si="20"/>
        <v>N/A</v>
      </c>
    </row>
    <row r="186" spans="1:14" x14ac:dyDescent="0.3">
      <c r="A186" s="1">
        <v>25</v>
      </c>
      <c r="B186" t="s">
        <v>322</v>
      </c>
      <c r="C186" t="s">
        <v>8176</v>
      </c>
      <c r="D186" t="s">
        <v>8186</v>
      </c>
      <c r="E186" t="s">
        <v>8178</v>
      </c>
      <c r="F186" t="s">
        <v>1523</v>
      </c>
      <c r="G186" t="s">
        <v>8180</v>
      </c>
      <c r="I186" t="str">
        <f t="shared" si="15"/>
        <v>N/A</v>
      </c>
      <c r="J186">
        <f t="shared" si="16"/>
        <v>41910000</v>
      </c>
      <c r="K186">
        <f t="shared" si="17"/>
        <v>50080000</v>
      </c>
      <c r="L186">
        <f t="shared" si="18"/>
        <v>41040000</v>
      </c>
      <c r="M186">
        <f t="shared" si="19"/>
        <v>58400000</v>
      </c>
      <c r="N186">
        <f t="shared" si="20"/>
        <v>74840000</v>
      </c>
    </row>
    <row r="187" spans="1:14" x14ac:dyDescent="0.3">
      <c r="A187" s="1">
        <v>26</v>
      </c>
      <c r="B187" t="s">
        <v>326</v>
      </c>
      <c r="C187" t="s">
        <v>264</v>
      </c>
      <c r="D187" t="s">
        <v>8187</v>
      </c>
      <c r="E187" t="s">
        <v>8188</v>
      </c>
      <c r="F187" t="s">
        <v>8189</v>
      </c>
      <c r="G187" t="s">
        <v>8190</v>
      </c>
      <c r="I187" t="str">
        <f t="shared" si="15"/>
        <v>N/A</v>
      </c>
      <c r="J187" t="str">
        <f t="shared" si="16"/>
        <v>N/A</v>
      </c>
      <c r="K187">
        <f t="shared" si="17"/>
        <v>0.1948</v>
      </c>
      <c r="L187">
        <f t="shared" si="18"/>
        <v>-0.1804</v>
      </c>
      <c r="M187">
        <f t="shared" si="19"/>
        <v>0.4229</v>
      </c>
      <c r="N187">
        <f t="shared" si="20"/>
        <v>0.28149999999999997</v>
      </c>
    </row>
    <row r="188" spans="1:14" x14ac:dyDescent="0.3">
      <c r="A188" s="1">
        <v>27</v>
      </c>
      <c r="B188" t="s">
        <v>330</v>
      </c>
      <c r="C188" t="s">
        <v>264</v>
      </c>
      <c r="D188" t="s">
        <v>264</v>
      </c>
      <c r="E188" t="s">
        <v>264</v>
      </c>
      <c r="F188" t="s">
        <v>264</v>
      </c>
      <c r="G188" t="s">
        <v>8185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0.41979999999999995</v>
      </c>
    </row>
    <row r="189" spans="1:14" x14ac:dyDescent="0.3">
      <c r="A189" s="1">
        <v>28</v>
      </c>
      <c r="B189" t="s">
        <v>332</v>
      </c>
      <c r="C189" t="s">
        <v>5518</v>
      </c>
      <c r="D189" t="s">
        <v>8191</v>
      </c>
      <c r="E189" t="s">
        <v>8192</v>
      </c>
      <c r="F189" t="s">
        <v>8193</v>
      </c>
      <c r="G189" t="s">
        <v>8194</v>
      </c>
      <c r="I189" t="str">
        <f t="shared" si="21"/>
        <v>N/A</v>
      </c>
      <c r="J189">
        <f t="shared" si="22"/>
        <v>13620000</v>
      </c>
      <c r="K189">
        <f t="shared" si="23"/>
        <v>16980000</v>
      </c>
      <c r="L189">
        <f t="shared" si="24"/>
        <v>13870000</v>
      </c>
      <c r="M189">
        <f t="shared" si="25"/>
        <v>19950000</v>
      </c>
      <c r="N189">
        <f t="shared" si="26"/>
        <v>26000000</v>
      </c>
    </row>
    <row r="190" spans="1:14" x14ac:dyDescent="0.3">
      <c r="A190" s="1">
        <v>29</v>
      </c>
      <c r="B190" t="s">
        <v>333</v>
      </c>
      <c r="C190" t="s">
        <v>8195</v>
      </c>
      <c r="D190" t="s">
        <v>8196</v>
      </c>
      <c r="E190" t="s">
        <v>8197</v>
      </c>
      <c r="F190" t="s">
        <v>8198</v>
      </c>
      <c r="G190" t="s">
        <v>8199</v>
      </c>
      <c r="I190" t="str">
        <f t="shared" si="21"/>
        <v>N/A</v>
      </c>
      <c r="J190">
        <f t="shared" si="22"/>
        <v>22150000</v>
      </c>
      <c r="K190">
        <f t="shared" si="23"/>
        <v>26920000</v>
      </c>
      <c r="L190">
        <f t="shared" si="24"/>
        <v>9590000</v>
      </c>
      <c r="M190">
        <f t="shared" si="25"/>
        <v>25710000</v>
      </c>
      <c r="N190">
        <f t="shared" si="26"/>
        <v>18740000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8200</v>
      </c>
      <c r="D192" t="s">
        <v>8201</v>
      </c>
      <c r="E192" t="s">
        <v>8202</v>
      </c>
      <c r="F192" t="s">
        <v>8203</v>
      </c>
      <c r="G192" t="s">
        <v>3874</v>
      </c>
      <c r="I192" t="str">
        <f t="shared" si="21"/>
        <v>N/A</v>
      </c>
      <c r="J192" t="str">
        <f t="shared" si="22"/>
        <v>(8.54M)</v>
      </c>
      <c r="K192" t="str">
        <f t="shared" si="23"/>
        <v>(9.94M)</v>
      </c>
      <c r="L192">
        <f t="shared" si="24"/>
        <v>4280000</v>
      </c>
      <c r="M192" t="str">
        <f t="shared" si="25"/>
        <v>(5.76M)</v>
      </c>
      <c r="N192">
        <f t="shared" si="26"/>
        <v>7260000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8204</v>
      </c>
      <c r="D197" t="s">
        <v>8205</v>
      </c>
      <c r="E197" t="s">
        <v>8206</v>
      </c>
      <c r="F197" t="s">
        <v>8207</v>
      </c>
      <c r="G197" t="s">
        <v>8208</v>
      </c>
      <c r="I197" t="str">
        <f t="shared" si="21"/>
        <v>N/A</v>
      </c>
      <c r="J197">
        <f t="shared" si="22"/>
        <v>28300000</v>
      </c>
      <c r="K197">
        <f t="shared" si="23"/>
        <v>33100000</v>
      </c>
      <c r="L197">
        <f t="shared" si="24"/>
        <v>27170000</v>
      </c>
      <c r="M197">
        <f t="shared" si="25"/>
        <v>38450000</v>
      </c>
      <c r="N197">
        <f t="shared" si="26"/>
        <v>48840000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8204</v>
      </c>
      <c r="D199" t="s">
        <v>8205</v>
      </c>
      <c r="E199" t="s">
        <v>8206</v>
      </c>
      <c r="F199" t="s">
        <v>8207</v>
      </c>
      <c r="G199" t="s">
        <v>8208</v>
      </c>
      <c r="I199" t="str">
        <f t="shared" si="21"/>
        <v>N/A</v>
      </c>
      <c r="J199">
        <f t="shared" si="22"/>
        <v>28300000</v>
      </c>
      <c r="K199">
        <f t="shared" si="23"/>
        <v>33100000</v>
      </c>
      <c r="L199">
        <f t="shared" si="24"/>
        <v>27170000</v>
      </c>
      <c r="M199">
        <f t="shared" si="25"/>
        <v>38450000</v>
      </c>
      <c r="N199">
        <f t="shared" si="26"/>
        <v>48840000</v>
      </c>
    </row>
    <row r="200" spans="1:14" x14ac:dyDescent="0.3">
      <c r="A200" s="1">
        <v>39</v>
      </c>
      <c r="B200" t="s">
        <v>353</v>
      </c>
      <c r="C200" t="s">
        <v>264</v>
      </c>
      <c r="D200" t="s">
        <v>8181</v>
      </c>
      <c r="E200" t="s">
        <v>8209</v>
      </c>
      <c r="F200" t="s">
        <v>8210</v>
      </c>
      <c r="G200" t="s">
        <v>8211</v>
      </c>
      <c r="I200" t="str">
        <f t="shared" si="21"/>
        <v>N/A</v>
      </c>
      <c r="J200" t="str">
        <f t="shared" si="22"/>
        <v>N/A</v>
      </c>
      <c r="K200">
        <f t="shared" si="23"/>
        <v>0.1699</v>
      </c>
      <c r="L200">
        <f t="shared" si="24"/>
        <v>-0.17920000000000003</v>
      </c>
      <c r="M200">
        <f t="shared" si="25"/>
        <v>0.41500000000000004</v>
      </c>
      <c r="N200">
        <f t="shared" si="26"/>
        <v>0.27010000000000001</v>
      </c>
    </row>
    <row r="201" spans="1:14" x14ac:dyDescent="0.3">
      <c r="A201" s="1">
        <v>40</v>
      </c>
      <c r="B201" t="s">
        <v>358</v>
      </c>
      <c r="C201" t="s">
        <v>264</v>
      </c>
      <c r="D201" t="s">
        <v>264</v>
      </c>
      <c r="E201" t="s">
        <v>264</v>
      </c>
      <c r="F201" t="s">
        <v>264</v>
      </c>
      <c r="G201" t="s">
        <v>8212</v>
      </c>
      <c r="I201" t="str">
        <f t="shared" si="21"/>
        <v>N/A</v>
      </c>
      <c r="J201" t="str">
        <f t="shared" si="22"/>
        <v>N/A</v>
      </c>
      <c r="K201" t="str">
        <f t="shared" si="23"/>
        <v>N/A</v>
      </c>
      <c r="L201" t="str">
        <f t="shared" si="24"/>
        <v>N/A</v>
      </c>
      <c r="M201" t="str">
        <f t="shared" si="25"/>
        <v>N/A</v>
      </c>
      <c r="N201">
        <f t="shared" si="26"/>
        <v>0.27390000000000003</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956</v>
      </c>
      <c r="D207" t="s">
        <v>264</v>
      </c>
      <c r="E207" t="s">
        <v>264</v>
      </c>
      <c r="F207" t="s">
        <v>264</v>
      </c>
      <c r="G207" t="s">
        <v>264</v>
      </c>
      <c r="I207" t="str">
        <f t="shared" si="21"/>
        <v>N/A</v>
      </c>
      <c r="J207">
        <f t="shared" si="22"/>
        <v>3200000</v>
      </c>
      <c r="K207" t="str">
        <f t="shared" si="23"/>
        <v>N/A</v>
      </c>
      <c r="L207" t="str">
        <f t="shared" si="24"/>
        <v>N/A</v>
      </c>
      <c r="M207" t="str">
        <f t="shared" si="25"/>
        <v>N/A</v>
      </c>
      <c r="N207" t="str">
        <f t="shared" si="26"/>
        <v>N/A</v>
      </c>
    </row>
    <row r="208" spans="1:14" x14ac:dyDescent="0.3">
      <c r="A208" s="1">
        <v>47</v>
      </c>
      <c r="B208" t="s">
        <v>378</v>
      </c>
      <c r="C208" t="s">
        <v>8213</v>
      </c>
      <c r="D208" t="s">
        <v>8205</v>
      </c>
      <c r="E208" t="s">
        <v>8206</v>
      </c>
      <c r="F208" t="s">
        <v>8207</v>
      </c>
      <c r="G208" t="s">
        <v>8208</v>
      </c>
      <c r="I208" t="str">
        <f t="shared" si="21"/>
        <v>N/A</v>
      </c>
      <c r="J208">
        <f t="shared" si="22"/>
        <v>25100000</v>
      </c>
      <c r="K208">
        <f t="shared" si="23"/>
        <v>33100000</v>
      </c>
      <c r="L208">
        <f t="shared" si="24"/>
        <v>27170000</v>
      </c>
      <c r="M208">
        <f t="shared" si="25"/>
        <v>38450000</v>
      </c>
      <c r="N208">
        <f t="shared" si="26"/>
        <v>48840000</v>
      </c>
    </row>
    <row r="209" spans="1:14" x14ac:dyDescent="0.3">
      <c r="A209" s="1">
        <v>48</v>
      </c>
      <c r="B209" t="s">
        <v>382</v>
      </c>
      <c r="C209" t="s">
        <v>3564</v>
      </c>
      <c r="D209" t="s">
        <v>8214</v>
      </c>
      <c r="E209" t="s">
        <v>5562</v>
      </c>
      <c r="F209" t="s">
        <v>6985</v>
      </c>
      <c r="G209" t="s">
        <v>8215</v>
      </c>
      <c r="I209" t="str">
        <f t="shared" si="21"/>
        <v>N/A</v>
      </c>
      <c r="J209" t="str">
        <f t="shared" si="22"/>
        <v>1.41</v>
      </c>
      <c r="K209" t="str">
        <f t="shared" si="23"/>
        <v>1.78</v>
      </c>
      <c r="L209" t="str">
        <f t="shared" si="24"/>
        <v>1.38</v>
      </c>
      <c r="M209" t="str">
        <f t="shared" si="25"/>
        <v>1.92</v>
      </c>
      <c r="N209" t="str">
        <f t="shared" si="26"/>
        <v>2.44</v>
      </c>
    </row>
    <row r="210" spans="1:14" x14ac:dyDescent="0.3">
      <c r="A210" s="1">
        <v>49</v>
      </c>
      <c r="B210" t="s">
        <v>2042</v>
      </c>
      <c r="C210" t="s">
        <v>264</v>
      </c>
      <c r="D210" t="s">
        <v>8216</v>
      </c>
      <c r="E210" t="s">
        <v>8217</v>
      </c>
      <c r="F210" t="s">
        <v>8218</v>
      </c>
      <c r="G210" t="s">
        <v>1401</v>
      </c>
      <c r="I210" t="str">
        <f t="shared" si="21"/>
        <v>N/A</v>
      </c>
      <c r="J210" t="str">
        <f t="shared" si="22"/>
        <v>N/A</v>
      </c>
      <c r="K210">
        <f t="shared" si="23"/>
        <v>0.26239999999999997</v>
      </c>
      <c r="L210">
        <f t="shared" si="24"/>
        <v>-0.22469999999999998</v>
      </c>
      <c r="M210">
        <f t="shared" si="25"/>
        <v>0.39130000000000004</v>
      </c>
      <c r="N210">
        <f t="shared" si="26"/>
        <v>0.27079999999999999</v>
      </c>
    </row>
    <row r="211" spans="1:14" x14ac:dyDescent="0.3">
      <c r="A211" s="1">
        <v>50</v>
      </c>
      <c r="B211" t="s">
        <v>393</v>
      </c>
      <c r="C211" t="s">
        <v>8219</v>
      </c>
      <c r="D211" t="s">
        <v>8220</v>
      </c>
      <c r="E211" t="s">
        <v>8221</v>
      </c>
      <c r="F211" t="s">
        <v>8222</v>
      </c>
      <c r="G211" t="s">
        <v>5695</v>
      </c>
      <c r="I211" t="str">
        <f t="shared" si="21"/>
        <v>pos_trend</v>
      </c>
      <c r="J211">
        <f t="shared" si="22"/>
        <v>17860000</v>
      </c>
      <c r="K211">
        <f t="shared" si="23"/>
        <v>18580000</v>
      </c>
      <c r="L211">
        <f t="shared" si="24"/>
        <v>19760000</v>
      </c>
      <c r="M211">
        <f t="shared" si="25"/>
        <v>19980000</v>
      </c>
      <c r="N211">
        <f t="shared" si="26"/>
        <v>20000000</v>
      </c>
    </row>
    <row r="212" spans="1:14" x14ac:dyDescent="0.3">
      <c r="A212" s="1">
        <v>51</v>
      </c>
      <c r="B212" t="s">
        <v>399</v>
      </c>
      <c r="C212" t="s">
        <v>8223</v>
      </c>
      <c r="D212" t="s">
        <v>1247</v>
      </c>
      <c r="E212" t="s">
        <v>8224</v>
      </c>
      <c r="F212" t="s">
        <v>1328</v>
      </c>
      <c r="G212" t="s">
        <v>4100</v>
      </c>
      <c r="I212" t="str">
        <f t="shared" si="21"/>
        <v>N/A</v>
      </c>
      <c r="J212" t="str">
        <f t="shared" si="22"/>
        <v>1.37</v>
      </c>
      <c r="K212" t="str">
        <f t="shared" si="23"/>
        <v>1.73</v>
      </c>
      <c r="L212" t="str">
        <f t="shared" si="24"/>
        <v>1.35</v>
      </c>
      <c r="M212" t="str">
        <f t="shared" si="25"/>
        <v>1.89</v>
      </c>
      <c r="N212" t="str">
        <f t="shared" si="26"/>
        <v>2.41</v>
      </c>
    </row>
    <row r="213" spans="1:14" x14ac:dyDescent="0.3">
      <c r="A213" s="1">
        <v>52</v>
      </c>
      <c r="B213" t="s">
        <v>402</v>
      </c>
      <c r="C213" t="s">
        <v>264</v>
      </c>
      <c r="D213" t="s">
        <v>8225</v>
      </c>
      <c r="E213" t="s">
        <v>8226</v>
      </c>
      <c r="F213" t="s">
        <v>495</v>
      </c>
      <c r="G213" t="s">
        <v>8227</v>
      </c>
      <c r="I213" t="str">
        <f t="shared" si="21"/>
        <v>N/A</v>
      </c>
      <c r="J213" t="str">
        <f t="shared" si="22"/>
        <v>N/A</v>
      </c>
      <c r="K213">
        <f t="shared" si="23"/>
        <v>0.26280000000000003</v>
      </c>
      <c r="L213">
        <f t="shared" si="24"/>
        <v>-0.21970000000000001</v>
      </c>
      <c r="M213">
        <f t="shared" si="25"/>
        <v>0.4</v>
      </c>
      <c r="N213">
        <f t="shared" si="26"/>
        <v>0.27510000000000001</v>
      </c>
    </row>
    <row r="214" spans="1:14" x14ac:dyDescent="0.3">
      <c r="A214" s="1">
        <v>53</v>
      </c>
      <c r="B214" t="s">
        <v>407</v>
      </c>
      <c r="C214" t="s">
        <v>8228</v>
      </c>
      <c r="D214" t="s">
        <v>8229</v>
      </c>
      <c r="E214" t="s">
        <v>6826</v>
      </c>
      <c r="F214" t="s">
        <v>8230</v>
      </c>
      <c r="G214" t="s">
        <v>891</v>
      </c>
      <c r="I214" t="str">
        <f t="shared" si="21"/>
        <v>N/A</v>
      </c>
      <c r="J214">
        <f t="shared" si="22"/>
        <v>19340000</v>
      </c>
      <c r="K214">
        <f t="shared" si="23"/>
        <v>19750000</v>
      </c>
      <c r="L214">
        <f t="shared" si="24"/>
        <v>20110000</v>
      </c>
      <c r="M214">
        <f t="shared" si="25"/>
        <v>20320000</v>
      </c>
      <c r="N214">
        <f t="shared" si="26"/>
        <v>20290000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8231</v>
      </c>
      <c r="D217" t="s">
        <v>8232</v>
      </c>
      <c r="E217" t="s">
        <v>6779</v>
      </c>
      <c r="F217" t="s">
        <v>5153</v>
      </c>
      <c r="G217" t="s">
        <v>8233</v>
      </c>
      <c r="I217" t="str">
        <f t="shared" si="21"/>
        <v>N/A</v>
      </c>
      <c r="J217">
        <f t="shared" si="22"/>
        <v>25180000</v>
      </c>
      <c r="K217">
        <f t="shared" si="23"/>
        <v>20560000</v>
      </c>
      <c r="L217">
        <f t="shared" si="24"/>
        <v>43880000</v>
      </c>
      <c r="M217">
        <f t="shared" si="25"/>
        <v>49260000</v>
      </c>
      <c r="N217">
        <f t="shared" si="26"/>
        <v>54960000</v>
      </c>
    </row>
    <row r="218" spans="1:14" x14ac:dyDescent="0.3">
      <c r="A218" s="1">
        <v>1</v>
      </c>
      <c r="B218" t="s">
        <v>2053</v>
      </c>
      <c r="C218" t="s">
        <v>264</v>
      </c>
      <c r="D218" t="s">
        <v>8234</v>
      </c>
      <c r="E218" t="s">
        <v>8235</v>
      </c>
      <c r="F218" t="s">
        <v>8236</v>
      </c>
      <c r="G218" t="s">
        <v>8237</v>
      </c>
      <c r="I218" t="str">
        <f t="shared" si="21"/>
        <v>N/A</v>
      </c>
      <c r="J218" t="str">
        <f t="shared" si="22"/>
        <v>N/A</v>
      </c>
      <c r="K218">
        <f t="shared" si="23"/>
        <v>-0.1832</v>
      </c>
      <c r="L218">
        <f t="shared" si="24"/>
        <v>1.1340999999999999</v>
      </c>
      <c r="M218">
        <f t="shared" si="25"/>
        <v>0.12240000000000001</v>
      </c>
      <c r="N218">
        <f t="shared" si="26"/>
        <v>0.1159</v>
      </c>
    </row>
    <row r="219" spans="1:14" x14ac:dyDescent="0.3">
      <c r="A219" s="1">
        <v>2</v>
      </c>
      <c r="B219" t="s">
        <v>2058</v>
      </c>
      <c r="C219" t="s">
        <v>8238</v>
      </c>
      <c r="D219" t="s">
        <v>8239</v>
      </c>
      <c r="E219" t="s">
        <v>8240</v>
      </c>
      <c r="F219" t="s">
        <v>8241</v>
      </c>
      <c r="G219" t="s">
        <v>8242</v>
      </c>
      <c r="I219" t="str">
        <f t="shared" si="21"/>
        <v>N/A</v>
      </c>
      <c r="J219">
        <f t="shared" si="22"/>
        <v>758490000</v>
      </c>
      <c r="K219">
        <f t="shared" si="23"/>
        <v>644330000</v>
      </c>
      <c r="L219">
        <f t="shared" si="24"/>
        <v>529309999.99999994</v>
      </c>
      <c r="M219">
        <f t="shared" si="25"/>
        <v>565440000</v>
      </c>
      <c r="N219">
        <f t="shared" si="26"/>
        <v>710480000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4975</v>
      </c>
      <c r="D221" t="s">
        <v>8243</v>
      </c>
      <c r="E221" t="s">
        <v>3519</v>
      </c>
      <c r="F221" t="s">
        <v>8244</v>
      </c>
      <c r="G221" t="s">
        <v>8245</v>
      </c>
      <c r="I221" t="str">
        <f t="shared" si="21"/>
        <v>N/A</v>
      </c>
      <c r="J221" t="str">
        <f t="shared" si="22"/>
        <v>51000</v>
      </c>
      <c r="K221" t="str">
        <f t="shared" si="23"/>
        <v>76000</v>
      </c>
      <c r="L221" t="str">
        <f t="shared" si="24"/>
        <v>35000</v>
      </c>
      <c r="M221" t="str">
        <f t="shared" si="25"/>
        <v>91000</v>
      </c>
      <c r="N221" t="str">
        <f t="shared" si="26"/>
        <v>446000</v>
      </c>
    </row>
    <row r="222" spans="1:14" x14ac:dyDescent="0.3">
      <c r="A222" s="1">
        <v>5</v>
      </c>
      <c r="B222" t="s">
        <v>2071</v>
      </c>
      <c r="C222" t="s">
        <v>4975</v>
      </c>
      <c r="D222" t="s">
        <v>8243</v>
      </c>
      <c r="E222" t="s">
        <v>3519</v>
      </c>
      <c r="F222" t="s">
        <v>8244</v>
      </c>
      <c r="G222" t="s">
        <v>8245</v>
      </c>
      <c r="I222" t="str">
        <f t="shared" si="21"/>
        <v>N/A</v>
      </c>
      <c r="J222" t="str">
        <f t="shared" si="22"/>
        <v>51000</v>
      </c>
      <c r="K222" t="str">
        <f t="shared" si="23"/>
        <v>76000</v>
      </c>
      <c r="L222" t="str">
        <f t="shared" si="24"/>
        <v>35000</v>
      </c>
      <c r="M222" t="str">
        <f t="shared" si="25"/>
        <v>91000</v>
      </c>
      <c r="N222" t="str">
        <f t="shared" si="26"/>
        <v>446000</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8246</v>
      </c>
      <c r="D224" t="s">
        <v>8247</v>
      </c>
      <c r="E224" t="s">
        <v>8248</v>
      </c>
      <c r="F224" t="s">
        <v>8249</v>
      </c>
      <c r="G224" t="s">
        <v>8250</v>
      </c>
      <c r="I224" t="str">
        <f t="shared" si="21"/>
        <v>N/A</v>
      </c>
      <c r="J224">
        <f t="shared" si="22"/>
        <v>152370000</v>
      </c>
      <c r="K224">
        <f t="shared" si="23"/>
        <v>93530000</v>
      </c>
      <c r="L224">
        <f t="shared" si="24"/>
        <v>91830000</v>
      </c>
      <c r="M224">
        <f t="shared" si="25"/>
        <v>99010000</v>
      </c>
      <c r="N224">
        <f t="shared" si="26"/>
        <v>107660000</v>
      </c>
    </row>
    <row r="225" spans="1:14" x14ac:dyDescent="0.3">
      <c r="A225" s="1">
        <v>8</v>
      </c>
      <c r="B225" t="s">
        <v>2079</v>
      </c>
      <c r="C225" t="s">
        <v>5388</v>
      </c>
      <c r="D225" t="s">
        <v>8251</v>
      </c>
      <c r="E225" t="s">
        <v>8252</v>
      </c>
      <c r="F225" t="s">
        <v>8253</v>
      </c>
      <c r="G225" t="s">
        <v>5975</v>
      </c>
      <c r="I225" t="str">
        <f t="shared" si="21"/>
        <v>N/A</v>
      </c>
      <c r="J225">
        <f t="shared" si="22"/>
        <v>8900000</v>
      </c>
      <c r="K225">
        <f t="shared" si="23"/>
        <v>6700000</v>
      </c>
      <c r="L225">
        <f t="shared" si="24"/>
        <v>9900000</v>
      </c>
      <c r="M225">
        <f t="shared" si="25"/>
        <v>12200000</v>
      </c>
      <c r="N225">
        <f t="shared" si="26"/>
        <v>4400000</v>
      </c>
    </row>
    <row r="226" spans="1:14" x14ac:dyDescent="0.3">
      <c r="A226" s="1">
        <v>9</v>
      </c>
      <c r="B226" t="s">
        <v>2080</v>
      </c>
      <c r="C226" t="s">
        <v>7857</v>
      </c>
      <c r="D226" t="s">
        <v>8254</v>
      </c>
      <c r="E226" t="s">
        <v>8255</v>
      </c>
      <c r="F226" t="s">
        <v>8256</v>
      </c>
      <c r="G226" t="s">
        <v>8257</v>
      </c>
      <c r="I226" t="str">
        <f t="shared" si="21"/>
        <v>N/A</v>
      </c>
      <c r="J226">
        <f t="shared" si="22"/>
        <v>53000000</v>
      </c>
      <c r="K226">
        <f t="shared" si="23"/>
        <v>48940000</v>
      </c>
      <c r="L226">
        <f t="shared" si="24"/>
        <v>49780000</v>
      </c>
      <c r="M226">
        <f t="shared" si="25"/>
        <v>56530000</v>
      </c>
      <c r="N226">
        <f t="shared" si="26"/>
        <v>51390000</v>
      </c>
    </row>
    <row r="227" spans="1:14" x14ac:dyDescent="0.3">
      <c r="A227" s="1">
        <v>10</v>
      </c>
      <c r="B227" t="s">
        <v>2086</v>
      </c>
      <c r="C227" t="s">
        <v>8258</v>
      </c>
      <c r="D227" t="s">
        <v>8259</v>
      </c>
      <c r="E227" t="s">
        <v>8260</v>
      </c>
      <c r="F227" t="s">
        <v>8261</v>
      </c>
      <c r="G227" t="s">
        <v>8262</v>
      </c>
      <c r="I227" t="str">
        <f t="shared" si="21"/>
        <v>N/A</v>
      </c>
      <c r="J227">
        <f t="shared" si="22"/>
        <v>434840000</v>
      </c>
      <c r="K227">
        <f t="shared" si="23"/>
        <v>292110000</v>
      </c>
      <c r="L227">
        <f t="shared" si="24"/>
        <v>304520000</v>
      </c>
      <c r="M227">
        <f t="shared" si="25"/>
        <v>339940000</v>
      </c>
      <c r="N227">
        <f t="shared" si="26"/>
        <v>382210000</v>
      </c>
    </row>
    <row r="228" spans="1:14" x14ac:dyDescent="0.3">
      <c r="A228" s="1">
        <v>11</v>
      </c>
      <c r="B228" t="s">
        <v>2090</v>
      </c>
      <c r="C228" t="s">
        <v>1902</v>
      </c>
      <c r="D228" t="s">
        <v>3382</v>
      </c>
      <c r="E228" t="s">
        <v>8263</v>
      </c>
      <c r="F228" t="s">
        <v>4955</v>
      </c>
      <c r="G228" t="s">
        <v>2157</v>
      </c>
      <c r="I228" t="str">
        <f t="shared" si="21"/>
        <v>N/A</v>
      </c>
      <c r="J228">
        <f t="shared" si="22"/>
        <v>5390000</v>
      </c>
      <c r="K228">
        <f t="shared" si="23"/>
        <v>5910000</v>
      </c>
      <c r="L228">
        <f t="shared" si="24"/>
        <v>7140000</v>
      </c>
      <c r="M228">
        <f t="shared" si="25"/>
        <v>5260000</v>
      </c>
      <c r="N228">
        <f t="shared" si="26"/>
        <v>10440000</v>
      </c>
    </row>
    <row r="229" spans="1:14" x14ac:dyDescent="0.3">
      <c r="A229" s="1">
        <v>12</v>
      </c>
      <c r="B229" t="s">
        <v>440</v>
      </c>
      <c r="C229" t="s">
        <v>8264</v>
      </c>
      <c r="D229" t="s">
        <v>8265</v>
      </c>
      <c r="E229" t="s">
        <v>8266</v>
      </c>
      <c r="F229" t="s">
        <v>8267</v>
      </c>
      <c r="G229" t="s">
        <v>8268</v>
      </c>
      <c r="I229" t="str">
        <f t="shared" si="21"/>
        <v>N/A</v>
      </c>
      <c r="J229">
        <f t="shared" si="22"/>
        <v>103940000</v>
      </c>
      <c r="K229">
        <f t="shared" si="23"/>
        <v>197060000</v>
      </c>
      <c r="L229">
        <f t="shared" si="24"/>
        <v>66110000</v>
      </c>
      <c r="M229">
        <f t="shared" si="25"/>
        <v>52410000</v>
      </c>
      <c r="N229">
        <f t="shared" si="26"/>
        <v>153940000</v>
      </c>
    </row>
    <row r="230" spans="1:14" x14ac:dyDescent="0.3">
      <c r="A230" s="1">
        <v>13</v>
      </c>
      <c r="B230" t="s">
        <v>2097</v>
      </c>
      <c r="C230" t="s">
        <v>264</v>
      </c>
      <c r="D230" t="s">
        <v>8269</v>
      </c>
      <c r="E230" t="s">
        <v>8270</v>
      </c>
      <c r="F230" t="s">
        <v>8271</v>
      </c>
      <c r="G230" t="s">
        <v>8272</v>
      </c>
      <c r="I230" t="str">
        <f t="shared" si="21"/>
        <v>N/A</v>
      </c>
      <c r="J230" t="str">
        <f t="shared" si="22"/>
        <v>N/A</v>
      </c>
      <c r="K230">
        <f t="shared" si="23"/>
        <v>-0.15050000000000002</v>
      </c>
      <c r="L230">
        <f t="shared" si="24"/>
        <v>-0.17850000000000002</v>
      </c>
      <c r="M230">
        <f t="shared" si="25"/>
        <v>6.8200000000000011E-2</v>
      </c>
      <c r="N230">
        <f t="shared" si="26"/>
        <v>0.25650000000000001</v>
      </c>
    </row>
    <row r="231" spans="1:14" x14ac:dyDescent="0.3">
      <c r="A231" s="1">
        <v>14</v>
      </c>
      <c r="B231" t="s">
        <v>2102</v>
      </c>
      <c r="C231" t="s">
        <v>8273</v>
      </c>
      <c r="D231" t="s">
        <v>8274</v>
      </c>
      <c r="E231" t="s">
        <v>5114</v>
      </c>
      <c r="F231" t="s">
        <v>8275</v>
      </c>
      <c r="G231" t="s">
        <v>8276</v>
      </c>
      <c r="I231" t="str">
        <f t="shared" si="21"/>
        <v>N/A</v>
      </c>
      <c r="J231">
        <f t="shared" si="22"/>
        <v>2260000000</v>
      </c>
      <c r="K231">
        <f t="shared" si="23"/>
        <v>2240000000</v>
      </c>
      <c r="L231">
        <f t="shared" si="24"/>
        <v>2490000000</v>
      </c>
      <c r="M231">
        <f t="shared" si="25"/>
        <v>2780000000</v>
      </c>
      <c r="N231">
        <f t="shared" si="26"/>
        <v>3110000000</v>
      </c>
    </row>
    <row r="232" spans="1:14" x14ac:dyDescent="0.3">
      <c r="A232" s="1">
        <v>15</v>
      </c>
      <c r="B232" t="s">
        <v>2108</v>
      </c>
      <c r="C232" t="s">
        <v>8277</v>
      </c>
      <c r="D232" t="s">
        <v>7402</v>
      </c>
      <c r="E232" t="s">
        <v>8278</v>
      </c>
      <c r="F232" t="s">
        <v>4787</v>
      </c>
      <c r="G232" t="s">
        <v>1561</v>
      </c>
      <c r="I232" t="str">
        <f t="shared" si="21"/>
        <v>N/A</v>
      </c>
      <c r="J232">
        <f t="shared" si="22"/>
        <v>2310000000</v>
      </c>
      <c r="K232">
        <f t="shared" si="23"/>
        <v>2280000000</v>
      </c>
      <c r="L232">
        <f t="shared" si="24"/>
        <v>2530000000</v>
      </c>
      <c r="M232">
        <f t="shared" si="25"/>
        <v>2830000000</v>
      </c>
      <c r="N232">
        <f t="shared" si="26"/>
        <v>3160000000</v>
      </c>
    </row>
    <row r="233" spans="1:14" x14ac:dyDescent="0.3">
      <c r="A233" s="1">
        <v>16</v>
      </c>
      <c r="B233" t="s">
        <v>2114</v>
      </c>
      <c r="C233" t="s">
        <v>8279</v>
      </c>
      <c r="D233" t="s">
        <v>1658</v>
      </c>
      <c r="E233" t="s">
        <v>3339</v>
      </c>
      <c r="F233" t="s">
        <v>8280</v>
      </c>
      <c r="G233" t="s">
        <v>3429</v>
      </c>
      <c r="I233" t="str">
        <f t="shared" si="21"/>
        <v>pos_trend</v>
      </c>
      <c r="J233">
        <f t="shared" si="22"/>
        <v>962880000</v>
      </c>
      <c r="K233">
        <f t="shared" si="23"/>
        <v>1040000000</v>
      </c>
      <c r="L233">
        <f t="shared" si="24"/>
        <v>1270000000</v>
      </c>
      <c r="M233">
        <f t="shared" si="25"/>
        <v>1480000000</v>
      </c>
      <c r="N233">
        <f t="shared" si="26"/>
        <v>1630000000</v>
      </c>
    </row>
    <row r="234" spans="1:14" x14ac:dyDescent="0.3">
      <c r="A234" s="1">
        <v>17</v>
      </c>
      <c r="B234" t="s">
        <v>2120</v>
      </c>
      <c r="C234" t="s">
        <v>8281</v>
      </c>
      <c r="D234" t="s">
        <v>8282</v>
      </c>
      <c r="E234" t="s">
        <v>916</v>
      </c>
      <c r="F234" t="s">
        <v>8283</v>
      </c>
      <c r="G234" t="s">
        <v>8284</v>
      </c>
      <c r="I234" t="str">
        <f t="shared" si="21"/>
        <v>pos_trend</v>
      </c>
      <c r="J234">
        <f t="shared" si="22"/>
        <v>16970000</v>
      </c>
      <c r="K234">
        <f t="shared" si="23"/>
        <v>39840000</v>
      </c>
      <c r="L234">
        <f t="shared" si="24"/>
        <v>62210000</v>
      </c>
      <c r="M234">
        <f t="shared" si="25"/>
        <v>137540000</v>
      </c>
      <c r="N234">
        <f t="shared" si="26"/>
        <v>156180000</v>
      </c>
    </row>
    <row r="235" spans="1:14" x14ac:dyDescent="0.3">
      <c r="A235" s="1">
        <v>18</v>
      </c>
      <c r="B235" t="s">
        <v>2126</v>
      </c>
      <c r="C235" t="s">
        <v>3354</v>
      </c>
      <c r="D235" t="s">
        <v>876</v>
      </c>
      <c r="E235" t="s">
        <v>8285</v>
      </c>
      <c r="F235" t="s">
        <v>3354</v>
      </c>
      <c r="G235" t="s">
        <v>4148</v>
      </c>
      <c r="I235" t="str">
        <f t="shared" si="21"/>
        <v>N/A</v>
      </c>
      <c r="J235">
        <f t="shared" si="22"/>
        <v>1130000000</v>
      </c>
      <c r="K235">
        <f t="shared" si="23"/>
        <v>1050000000</v>
      </c>
      <c r="L235">
        <f t="shared" si="24"/>
        <v>1100000000</v>
      </c>
      <c r="M235">
        <f t="shared" si="25"/>
        <v>1130000000</v>
      </c>
      <c r="N235">
        <f t="shared" si="26"/>
        <v>1330000000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8286</v>
      </c>
      <c r="D239" t="s">
        <v>8287</v>
      </c>
      <c r="E239" t="s">
        <v>2964</v>
      </c>
      <c r="F239" t="s">
        <v>8288</v>
      </c>
      <c r="G239" t="s">
        <v>8289</v>
      </c>
      <c r="I239" t="str">
        <f t="shared" si="21"/>
        <v>neg_trend</v>
      </c>
      <c r="J239">
        <f t="shared" si="22"/>
        <v>201130000</v>
      </c>
      <c r="K239">
        <f t="shared" si="23"/>
        <v>141560000</v>
      </c>
      <c r="L239">
        <f t="shared" si="24"/>
        <v>100000000</v>
      </c>
      <c r="M239">
        <f t="shared" si="25"/>
        <v>75050000</v>
      </c>
      <c r="N239">
        <f t="shared" si="26"/>
        <v>39770000</v>
      </c>
    </row>
    <row r="240" spans="1:14" x14ac:dyDescent="0.3">
      <c r="A240" s="1">
        <v>23</v>
      </c>
      <c r="B240" t="s">
        <v>2136</v>
      </c>
      <c r="C240" t="s">
        <v>264</v>
      </c>
      <c r="D240" t="s">
        <v>264</v>
      </c>
      <c r="E240" t="s">
        <v>264</v>
      </c>
      <c r="F240" t="s">
        <v>264</v>
      </c>
      <c r="G240" t="s">
        <v>8290</v>
      </c>
      <c r="I240" t="str">
        <f t="shared" si="21"/>
        <v>N/A</v>
      </c>
      <c r="J240" t="str">
        <f t="shared" si="22"/>
        <v>N/A</v>
      </c>
      <c r="K240" t="str">
        <f t="shared" si="23"/>
        <v>N/A</v>
      </c>
      <c r="L240" t="str">
        <f t="shared" si="24"/>
        <v>N/A</v>
      </c>
      <c r="M240" t="str">
        <f t="shared" si="25"/>
        <v>N/A</v>
      </c>
      <c r="N240" t="str">
        <f t="shared" si="26"/>
        <v>(762,000)</v>
      </c>
    </row>
    <row r="241" spans="1:14" x14ac:dyDescent="0.3">
      <c r="A241" s="1">
        <v>24</v>
      </c>
      <c r="B241" t="s">
        <v>2142</v>
      </c>
      <c r="C241" t="s">
        <v>8291</v>
      </c>
      <c r="D241" t="s">
        <v>8292</v>
      </c>
      <c r="E241" t="s">
        <v>8293</v>
      </c>
      <c r="F241" t="s">
        <v>8294</v>
      </c>
      <c r="G241" t="s">
        <v>8295</v>
      </c>
      <c r="I241" t="str">
        <f t="shared" si="21"/>
        <v>N/A</v>
      </c>
      <c r="J241" t="str">
        <f t="shared" si="22"/>
        <v>(45.88M)</v>
      </c>
      <c r="K241" t="str">
        <f t="shared" si="23"/>
        <v>(42.73M)</v>
      </c>
      <c r="L241" t="str">
        <f t="shared" si="24"/>
        <v>(45.6M)</v>
      </c>
      <c r="M241" t="str">
        <f t="shared" si="25"/>
        <v>(43.62M)</v>
      </c>
      <c r="N241" t="str">
        <f t="shared" si="26"/>
        <v>(43.41M)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8296</v>
      </c>
      <c r="E243" t="s">
        <v>8297</v>
      </c>
      <c r="F243" t="s">
        <v>8298</v>
      </c>
      <c r="G243" t="s">
        <v>4104</v>
      </c>
      <c r="I243" t="str">
        <f t="shared" si="21"/>
        <v>N/A</v>
      </c>
      <c r="J243" t="str">
        <f t="shared" si="22"/>
        <v>N/A</v>
      </c>
      <c r="K243">
        <f t="shared" si="23"/>
        <v>-1.1599999999999999E-2</v>
      </c>
      <c r="L243">
        <f t="shared" si="24"/>
        <v>0.1129</v>
      </c>
      <c r="M243">
        <f t="shared" si="25"/>
        <v>0.11840000000000001</v>
      </c>
      <c r="N243">
        <f t="shared" si="26"/>
        <v>0.11970000000000001</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8299</v>
      </c>
      <c r="D246" t="s">
        <v>3056</v>
      </c>
      <c r="E246" t="s">
        <v>8300</v>
      </c>
      <c r="F246" t="s">
        <v>5106</v>
      </c>
      <c r="G246" t="s">
        <v>6085</v>
      </c>
      <c r="I246" t="str">
        <f t="shared" si="21"/>
        <v>N/A</v>
      </c>
      <c r="J246">
        <f t="shared" si="22"/>
        <v>21120000</v>
      </c>
      <c r="K246">
        <f t="shared" si="23"/>
        <v>18180000</v>
      </c>
      <c r="L246">
        <f t="shared" si="24"/>
        <v>14750000</v>
      </c>
      <c r="M246">
        <f t="shared" si="25"/>
        <v>14840000</v>
      </c>
      <c r="N246">
        <f t="shared" si="26"/>
        <v>14910000</v>
      </c>
    </row>
    <row r="247" spans="1:14" x14ac:dyDescent="0.3">
      <c r="A247" s="1">
        <v>30</v>
      </c>
      <c r="B247" t="s">
        <v>446</v>
      </c>
      <c r="C247" t="s">
        <v>8301</v>
      </c>
      <c r="D247" t="s">
        <v>8302</v>
      </c>
      <c r="E247" t="s">
        <v>8303</v>
      </c>
      <c r="F247" t="s">
        <v>5681</v>
      </c>
      <c r="G247" t="s">
        <v>8304</v>
      </c>
      <c r="I247" t="str">
        <f t="shared" si="21"/>
        <v>neg_trend</v>
      </c>
      <c r="J247">
        <f t="shared" si="22"/>
        <v>224720000</v>
      </c>
      <c r="K247">
        <f t="shared" si="23"/>
        <v>182040000</v>
      </c>
      <c r="L247">
        <f t="shared" si="24"/>
        <v>154460000</v>
      </c>
      <c r="M247">
        <f t="shared" si="25"/>
        <v>141810000</v>
      </c>
      <c r="N247">
        <f t="shared" si="26"/>
        <v>140370000</v>
      </c>
    </row>
    <row r="248" spans="1:14" x14ac:dyDescent="0.3">
      <c r="A248" s="1">
        <v>31</v>
      </c>
      <c r="B248" t="s">
        <v>452</v>
      </c>
      <c r="C248" t="s">
        <v>8305</v>
      </c>
      <c r="D248" t="s">
        <v>8306</v>
      </c>
      <c r="E248" t="s">
        <v>8307</v>
      </c>
      <c r="F248" t="s">
        <v>8308</v>
      </c>
      <c r="G248" t="s">
        <v>8309</v>
      </c>
      <c r="I248" t="str">
        <f t="shared" si="21"/>
        <v>neg_trend</v>
      </c>
      <c r="J248">
        <f t="shared" si="22"/>
        <v>186980000</v>
      </c>
      <c r="K248">
        <f t="shared" si="23"/>
        <v>146280000</v>
      </c>
      <c r="L248">
        <f t="shared" si="24"/>
        <v>119960000</v>
      </c>
      <c r="M248">
        <f t="shared" si="25"/>
        <v>108400000</v>
      </c>
      <c r="N248">
        <f t="shared" si="26"/>
        <v>107890000</v>
      </c>
    </row>
    <row r="249" spans="1:14" x14ac:dyDescent="0.3">
      <c r="A249" s="1">
        <v>32</v>
      </c>
      <c r="B249" t="s">
        <v>457</v>
      </c>
      <c r="C249" t="s">
        <v>8310</v>
      </c>
      <c r="D249" t="s">
        <v>8311</v>
      </c>
      <c r="E249" t="s">
        <v>8312</v>
      </c>
      <c r="F249" t="s">
        <v>8313</v>
      </c>
      <c r="G249" t="s">
        <v>8314</v>
      </c>
      <c r="I249" t="str">
        <f t="shared" si="21"/>
        <v>neg_trend</v>
      </c>
      <c r="J249">
        <f t="shared" si="22"/>
        <v>37740000</v>
      </c>
      <c r="K249">
        <f t="shared" si="23"/>
        <v>35750000</v>
      </c>
      <c r="L249">
        <f t="shared" si="24"/>
        <v>34500000</v>
      </c>
      <c r="M249">
        <f t="shared" si="25"/>
        <v>33409999.999999996</v>
      </c>
      <c r="N249">
        <f t="shared" si="26"/>
        <v>32490000.000000004</v>
      </c>
    </row>
    <row r="250" spans="1:14" x14ac:dyDescent="0.3">
      <c r="A250" s="1">
        <v>33</v>
      </c>
      <c r="B250" t="s">
        <v>2171</v>
      </c>
      <c r="C250" t="s">
        <v>7670</v>
      </c>
      <c r="D250" t="s">
        <v>8315</v>
      </c>
      <c r="E250" t="s">
        <v>8316</v>
      </c>
      <c r="F250" t="s">
        <v>3319</v>
      </c>
      <c r="G250" t="s">
        <v>8317</v>
      </c>
      <c r="I250" t="str">
        <f t="shared" si="21"/>
        <v>N/A</v>
      </c>
      <c r="J250">
        <f t="shared" si="22"/>
        <v>8500000</v>
      </c>
      <c r="K250">
        <f t="shared" si="23"/>
        <v>7300000</v>
      </c>
      <c r="L250">
        <f t="shared" si="24"/>
        <v>7960000</v>
      </c>
      <c r="M250">
        <f t="shared" si="25"/>
        <v>8400000</v>
      </c>
      <c r="N250">
        <f t="shared" si="26"/>
        <v>11120000</v>
      </c>
    </row>
    <row r="251" spans="1:14" x14ac:dyDescent="0.3">
      <c r="A251" s="1">
        <v>34</v>
      </c>
      <c r="B251" t="s">
        <v>462</v>
      </c>
      <c r="C251" t="s">
        <v>1578</v>
      </c>
      <c r="D251" t="s">
        <v>8318</v>
      </c>
      <c r="E251" t="s">
        <v>8319</v>
      </c>
      <c r="F251" t="s">
        <v>8320</v>
      </c>
      <c r="G251" t="s">
        <v>8321</v>
      </c>
      <c r="I251" t="str">
        <f t="shared" si="21"/>
        <v>N/A</v>
      </c>
      <c r="J251">
        <f t="shared" si="22"/>
        <v>3330000000</v>
      </c>
      <c r="K251">
        <f t="shared" si="23"/>
        <v>3190000000</v>
      </c>
      <c r="L251">
        <f t="shared" si="24"/>
        <v>3290000000</v>
      </c>
      <c r="M251">
        <f t="shared" si="25"/>
        <v>3610000000</v>
      </c>
      <c r="N251">
        <f t="shared" si="26"/>
        <v>4080000000</v>
      </c>
    </row>
    <row r="252" spans="1:14" x14ac:dyDescent="0.3">
      <c r="A252" s="1">
        <v>35</v>
      </c>
      <c r="B252" t="s">
        <v>2177</v>
      </c>
      <c r="C252" t="s">
        <v>264</v>
      </c>
      <c r="D252" t="s">
        <v>8322</v>
      </c>
      <c r="E252" t="s">
        <v>3674</v>
      </c>
      <c r="F252" t="s">
        <v>2257</v>
      </c>
      <c r="G252" t="s">
        <v>8323</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-4.2099999999999999E-2</v>
      </c>
      <c r="L252">
        <f t="shared" ref="L252:L315" si="30">IF(TRIM(E252)="-", "N/A", IF(RIGHT(E252,1)="M",1000000*VALUE(LEFT(E252,LEN(E252)-1)),IF(RIGHT(E252,1)="B",1000000000*VALUE(LEFT(E252,LEN(E252)-1)),IF(RIGHT(E252,1)="%",0.01*VALUE(LEFT(E252,LEN(E252)-1)),E252))))</f>
        <v>3.15E-2</v>
      </c>
      <c r="M252">
        <f t="shared" ref="M252:M315" si="31">IF(TRIM(F252)="-", "N/A", IF(RIGHT(F252,1)="M",1000000*VALUE(LEFT(F252,LEN(F252)-1)),IF(RIGHT(F252,1)="B",1000000000*VALUE(LEFT(F252,LEN(F252)-1)),IF(RIGHT(F252,1)="%",0.01*VALUE(LEFT(F252,LEN(F252)-1)),F252))))</f>
        <v>9.8599999999999993E-2</v>
      </c>
      <c r="N252">
        <f t="shared" ref="N252:N315" si="32">IF(TRIM(G252)="-", "N/A", IF(RIGHT(G252,1)="M",1000000*VALUE(LEFT(G252,LEN(G252)-1)),IF(RIGHT(G252,1)="B",1000000000*VALUE(LEFT(G252,LEN(G252)-1)),IF(RIGHT(G252,1)="%",0.01*VALUE(LEFT(G252,LEN(G252)-1)),G252))))</f>
        <v>0.1308</v>
      </c>
    </row>
    <row r="253" spans="1:14" x14ac:dyDescent="0.3">
      <c r="A253" s="1">
        <v>36</v>
      </c>
      <c r="B253" t="s">
        <v>473</v>
      </c>
      <c r="C253" t="s">
        <v>264</v>
      </c>
      <c r="D253" t="s">
        <v>264</v>
      </c>
      <c r="E253" t="s">
        <v>264</v>
      </c>
      <c r="F253" t="s">
        <v>264</v>
      </c>
      <c r="G253" t="s">
        <v>8324</v>
      </c>
      <c r="I253" t="str">
        <f t="shared" si="27"/>
        <v>N/A</v>
      </c>
      <c r="J253" t="str">
        <f t="shared" si="28"/>
        <v>N/A</v>
      </c>
      <c r="K253" t="str">
        <f t="shared" si="29"/>
        <v>N/A</v>
      </c>
      <c r="L253" t="str">
        <f t="shared" si="30"/>
        <v>N/A</v>
      </c>
      <c r="M253" t="str">
        <f t="shared" si="31"/>
        <v>N/A</v>
      </c>
      <c r="N253">
        <f t="shared" si="32"/>
        <v>1.2700000000000001E-2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8325</v>
      </c>
      <c r="D256" t="s">
        <v>8278</v>
      </c>
      <c r="E256" t="s">
        <v>5114</v>
      </c>
      <c r="F256" t="s">
        <v>8275</v>
      </c>
      <c r="G256" t="s">
        <v>6181</v>
      </c>
      <c r="I256" t="str">
        <f t="shared" si="27"/>
        <v>N/A</v>
      </c>
      <c r="J256">
        <f t="shared" si="28"/>
        <v>2660000000</v>
      </c>
      <c r="K256">
        <f t="shared" si="29"/>
        <v>2530000000</v>
      </c>
      <c r="L256">
        <f t="shared" si="30"/>
        <v>2490000000</v>
      </c>
      <c r="M256">
        <f t="shared" si="31"/>
        <v>2780000000</v>
      </c>
      <c r="N256">
        <f t="shared" si="32"/>
        <v>3230000000</v>
      </c>
    </row>
    <row r="257" spans="1:14" x14ac:dyDescent="0.3">
      <c r="A257" s="1">
        <v>1</v>
      </c>
      <c r="B257" t="s">
        <v>2188</v>
      </c>
      <c r="C257" t="s">
        <v>8326</v>
      </c>
      <c r="D257" t="s">
        <v>8327</v>
      </c>
      <c r="E257" t="s">
        <v>8328</v>
      </c>
      <c r="F257" t="s">
        <v>8329</v>
      </c>
      <c r="G257" t="s">
        <v>8330</v>
      </c>
      <c r="I257" t="str">
        <f t="shared" si="27"/>
        <v>N/A</v>
      </c>
      <c r="J257">
        <f t="shared" si="28"/>
        <v>686810000</v>
      </c>
      <c r="K257">
        <f t="shared" si="29"/>
        <v>653690000</v>
      </c>
      <c r="L257">
        <f t="shared" si="30"/>
        <v>642930000</v>
      </c>
      <c r="M257">
        <f t="shared" si="31"/>
        <v>717460000</v>
      </c>
      <c r="N257">
        <f t="shared" si="32"/>
        <v>866760000</v>
      </c>
    </row>
    <row r="258" spans="1:14" x14ac:dyDescent="0.3">
      <c r="A258" s="1">
        <v>2</v>
      </c>
      <c r="B258" t="s">
        <v>2194</v>
      </c>
      <c r="C258" t="s">
        <v>2903</v>
      </c>
      <c r="D258" t="s">
        <v>4563</v>
      </c>
      <c r="E258" t="s">
        <v>4108</v>
      </c>
      <c r="F258" t="s">
        <v>4081</v>
      </c>
      <c r="G258" t="s">
        <v>5224</v>
      </c>
      <c r="I258" t="str">
        <f t="shared" si="27"/>
        <v>N/A</v>
      </c>
      <c r="J258">
        <f t="shared" si="28"/>
        <v>1970000000</v>
      </c>
      <c r="K258">
        <f t="shared" si="29"/>
        <v>1880000000</v>
      </c>
      <c r="L258">
        <f t="shared" si="30"/>
        <v>1850000000</v>
      </c>
      <c r="M258">
        <f t="shared" si="31"/>
        <v>2069999999.9999998</v>
      </c>
      <c r="N258">
        <f t="shared" si="32"/>
        <v>2370000000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4364</v>
      </c>
      <c r="E260" t="s">
        <v>8331</v>
      </c>
      <c r="F260" t="s">
        <v>8332</v>
      </c>
      <c r="G260" t="s">
        <v>8333</v>
      </c>
      <c r="I260" t="str">
        <f t="shared" si="27"/>
        <v>N/A</v>
      </c>
      <c r="J260" t="str">
        <f t="shared" si="28"/>
        <v>N/A</v>
      </c>
      <c r="K260">
        <f t="shared" si="29"/>
        <v>-4.6600000000000003E-2</v>
      </c>
      <c r="L260">
        <f t="shared" si="30"/>
        <v>-1.7100000000000001E-2</v>
      </c>
      <c r="M260">
        <f t="shared" si="31"/>
        <v>0.1176</v>
      </c>
      <c r="N260">
        <f t="shared" si="32"/>
        <v>0.16120000000000001</v>
      </c>
    </row>
    <row r="261" spans="1:14" x14ac:dyDescent="0.3">
      <c r="A261" s="1">
        <v>5</v>
      </c>
      <c r="B261" t="s">
        <v>475</v>
      </c>
      <c r="C261" t="s">
        <v>8334</v>
      </c>
      <c r="D261" t="s">
        <v>8335</v>
      </c>
      <c r="E261" t="s">
        <v>8336</v>
      </c>
      <c r="F261" t="s">
        <v>8337</v>
      </c>
      <c r="G261" t="s">
        <v>8338</v>
      </c>
      <c r="I261" t="str">
        <f t="shared" si="27"/>
        <v>N/A</v>
      </c>
      <c r="J261">
        <f t="shared" si="28"/>
        <v>410150000</v>
      </c>
      <c r="K261">
        <f t="shared" si="29"/>
        <v>326910000</v>
      </c>
      <c r="L261">
        <f t="shared" si="30"/>
        <v>440690000</v>
      </c>
      <c r="M261">
        <f t="shared" si="31"/>
        <v>437130000</v>
      </c>
      <c r="N261">
        <f t="shared" si="32"/>
        <v>382520000</v>
      </c>
    </row>
    <row r="262" spans="1:14" x14ac:dyDescent="0.3">
      <c r="A262" s="1">
        <v>6</v>
      </c>
      <c r="B262" t="s">
        <v>481</v>
      </c>
      <c r="C262" t="s">
        <v>8339</v>
      </c>
      <c r="D262" t="s">
        <v>8340</v>
      </c>
      <c r="E262" t="s">
        <v>8341</v>
      </c>
      <c r="F262" t="s">
        <v>8342</v>
      </c>
      <c r="G262" t="s">
        <v>8343</v>
      </c>
      <c r="I262" t="str">
        <f t="shared" si="27"/>
        <v>N/A</v>
      </c>
      <c r="J262">
        <f t="shared" si="28"/>
        <v>230760000</v>
      </c>
      <c r="K262">
        <f t="shared" si="29"/>
        <v>201220000</v>
      </c>
      <c r="L262">
        <f t="shared" si="30"/>
        <v>380070000</v>
      </c>
      <c r="M262">
        <f t="shared" si="31"/>
        <v>380330000</v>
      </c>
      <c r="N262">
        <f t="shared" si="32"/>
        <v>276980000</v>
      </c>
    </row>
    <row r="263" spans="1:14" x14ac:dyDescent="0.3">
      <c r="A263" s="1">
        <v>7</v>
      </c>
      <c r="B263" t="s">
        <v>486</v>
      </c>
      <c r="C263" t="s">
        <v>241</v>
      </c>
      <c r="D263" t="s">
        <v>241</v>
      </c>
      <c r="E263" t="s">
        <v>8344</v>
      </c>
      <c r="F263" t="s">
        <v>8345</v>
      </c>
      <c r="G263" t="s">
        <v>264</v>
      </c>
      <c r="I263" t="str">
        <f t="shared" si="27"/>
        <v>N/A</v>
      </c>
      <c r="J263">
        <f t="shared" si="28"/>
        <v>1200000</v>
      </c>
      <c r="K263">
        <f t="shared" si="29"/>
        <v>1200000</v>
      </c>
      <c r="L263">
        <f t="shared" si="30"/>
        <v>149700000</v>
      </c>
      <c r="M263">
        <f t="shared" si="31"/>
        <v>110000000</v>
      </c>
      <c r="N263" t="str">
        <f t="shared" si="32"/>
        <v>N/A</v>
      </c>
    </row>
    <row r="264" spans="1:14" x14ac:dyDescent="0.3">
      <c r="A264" s="1">
        <v>8</v>
      </c>
      <c r="B264" t="s">
        <v>485</v>
      </c>
      <c r="C264" t="s">
        <v>8346</v>
      </c>
      <c r="D264" t="s">
        <v>8347</v>
      </c>
      <c r="E264" t="s">
        <v>8348</v>
      </c>
      <c r="F264" t="s">
        <v>8349</v>
      </c>
      <c r="G264" t="s">
        <v>8343</v>
      </c>
      <c r="I264" t="str">
        <f t="shared" si="27"/>
        <v>N/A</v>
      </c>
      <c r="J264">
        <f t="shared" si="28"/>
        <v>229560000</v>
      </c>
      <c r="K264">
        <f t="shared" si="29"/>
        <v>200020000</v>
      </c>
      <c r="L264">
        <f t="shared" si="30"/>
        <v>230370000</v>
      </c>
      <c r="M264">
        <f t="shared" si="31"/>
        <v>270330000</v>
      </c>
      <c r="N264">
        <f t="shared" si="32"/>
        <v>276980000</v>
      </c>
    </row>
    <row r="265" spans="1:14" x14ac:dyDescent="0.3">
      <c r="A265" s="1">
        <v>9</v>
      </c>
      <c r="B265" t="s">
        <v>487</v>
      </c>
      <c r="C265" t="s">
        <v>8350</v>
      </c>
      <c r="D265" t="s">
        <v>8351</v>
      </c>
      <c r="E265" t="s">
        <v>8352</v>
      </c>
      <c r="F265" t="s">
        <v>8353</v>
      </c>
      <c r="G265" t="s">
        <v>8354</v>
      </c>
      <c r="I265" t="str">
        <f t="shared" si="27"/>
        <v>N/A</v>
      </c>
      <c r="J265">
        <f t="shared" si="28"/>
        <v>179390000</v>
      </c>
      <c r="K265">
        <f t="shared" si="29"/>
        <v>125690000</v>
      </c>
      <c r="L265">
        <f t="shared" si="30"/>
        <v>60620000</v>
      </c>
      <c r="M265">
        <f t="shared" si="31"/>
        <v>56810000</v>
      </c>
      <c r="N265">
        <f t="shared" si="32"/>
        <v>105540000</v>
      </c>
    </row>
    <row r="266" spans="1:14" x14ac:dyDescent="0.3">
      <c r="A266" s="1">
        <v>10</v>
      </c>
      <c r="B266" t="s">
        <v>491</v>
      </c>
      <c r="C266" t="s">
        <v>8350</v>
      </c>
      <c r="D266" t="s">
        <v>8351</v>
      </c>
      <c r="E266" t="s">
        <v>8352</v>
      </c>
      <c r="F266" t="s">
        <v>8353</v>
      </c>
      <c r="G266" t="s">
        <v>8354</v>
      </c>
      <c r="I266" t="str">
        <f t="shared" si="27"/>
        <v>N/A</v>
      </c>
      <c r="J266">
        <f t="shared" si="28"/>
        <v>179390000</v>
      </c>
      <c r="K266">
        <f t="shared" si="29"/>
        <v>125690000</v>
      </c>
      <c r="L266">
        <f t="shared" si="30"/>
        <v>60620000</v>
      </c>
      <c r="M266">
        <f t="shared" si="31"/>
        <v>56810000</v>
      </c>
      <c r="N266">
        <f t="shared" si="32"/>
        <v>105540000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8355</v>
      </c>
      <c r="E268" t="s">
        <v>8356</v>
      </c>
      <c r="F268" t="s">
        <v>7261</v>
      </c>
      <c r="G268" t="s">
        <v>8357</v>
      </c>
      <c r="I268" t="str">
        <f t="shared" si="27"/>
        <v>N/A</v>
      </c>
      <c r="J268" t="str">
        <f t="shared" si="28"/>
        <v>N/A</v>
      </c>
      <c r="K268">
        <f t="shared" si="29"/>
        <v>-0.29930000000000001</v>
      </c>
      <c r="L268">
        <f t="shared" si="30"/>
        <v>-0.51770000000000005</v>
      </c>
      <c r="M268">
        <f t="shared" si="31"/>
        <v>-6.2899999999999998E-2</v>
      </c>
      <c r="N268">
        <f t="shared" si="32"/>
        <v>0.85790000000000011</v>
      </c>
    </row>
    <row r="269" spans="1:14" x14ac:dyDescent="0.3">
      <c r="A269" s="1">
        <v>13</v>
      </c>
      <c r="B269" t="s">
        <v>498</v>
      </c>
      <c r="C269" t="s">
        <v>8358</v>
      </c>
      <c r="D269" t="s">
        <v>8359</v>
      </c>
      <c r="E269" t="s">
        <v>8360</v>
      </c>
      <c r="F269" t="s">
        <v>8361</v>
      </c>
      <c r="G269" t="s">
        <v>8362</v>
      </c>
      <c r="I269" t="str">
        <f t="shared" si="27"/>
        <v>N/A</v>
      </c>
      <c r="J269">
        <f t="shared" si="28"/>
        <v>0.12330000000000001</v>
      </c>
      <c r="K269">
        <f t="shared" si="29"/>
        <v>0.1026</v>
      </c>
      <c r="L269">
        <f t="shared" si="30"/>
        <v>0.1341</v>
      </c>
      <c r="M269">
        <f t="shared" si="31"/>
        <v>0.1211</v>
      </c>
      <c r="N269">
        <f t="shared" si="32"/>
        <v>9.3699999999999992E-2</v>
      </c>
    </row>
    <row r="270" spans="1:14" x14ac:dyDescent="0.3">
      <c r="A270" s="1">
        <v>14</v>
      </c>
      <c r="B270" t="s">
        <v>506</v>
      </c>
      <c r="C270" t="s">
        <v>8363</v>
      </c>
      <c r="D270" t="s">
        <v>8364</v>
      </c>
      <c r="E270" t="s">
        <v>8365</v>
      </c>
      <c r="F270" t="s">
        <v>8366</v>
      </c>
      <c r="G270" t="s">
        <v>8367</v>
      </c>
      <c r="I270" t="str">
        <f t="shared" si="27"/>
        <v>N/A</v>
      </c>
      <c r="J270">
        <f t="shared" si="28"/>
        <v>21040000</v>
      </c>
      <c r="K270">
        <f t="shared" si="29"/>
        <v>28630000</v>
      </c>
      <c r="L270">
        <f t="shared" si="30"/>
        <v>28560000</v>
      </c>
      <c r="M270">
        <f t="shared" si="31"/>
        <v>35930000</v>
      </c>
      <c r="N270">
        <f t="shared" si="32"/>
        <v>78350000</v>
      </c>
    </row>
    <row r="271" spans="1:14" x14ac:dyDescent="0.3">
      <c r="A271" s="1">
        <v>15</v>
      </c>
      <c r="B271" t="s">
        <v>512</v>
      </c>
      <c r="C271" t="s">
        <v>8363</v>
      </c>
      <c r="D271" t="s">
        <v>8364</v>
      </c>
      <c r="E271" t="s">
        <v>8365</v>
      </c>
      <c r="F271" t="s">
        <v>8366</v>
      </c>
      <c r="G271" t="s">
        <v>8367</v>
      </c>
      <c r="I271" t="str">
        <f t="shared" si="27"/>
        <v>N/A</v>
      </c>
      <c r="J271">
        <f t="shared" si="28"/>
        <v>21040000</v>
      </c>
      <c r="K271">
        <f t="shared" si="29"/>
        <v>28630000</v>
      </c>
      <c r="L271">
        <f t="shared" si="30"/>
        <v>28560000</v>
      </c>
      <c r="M271">
        <f t="shared" si="31"/>
        <v>35930000</v>
      </c>
      <c r="N271">
        <f t="shared" si="32"/>
        <v>78350000</v>
      </c>
    </row>
    <row r="272" spans="1:14" x14ac:dyDescent="0.3">
      <c r="A272" s="1">
        <v>16</v>
      </c>
      <c r="B272" t="s">
        <v>517</v>
      </c>
      <c r="C272" t="s">
        <v>8368</v>
      </c>
      <c r="D272" t="s">
        <v>8369</v>
      </c>
      <c r="E272" t="s">
        <v>1537</v>
      </c>
      <c r="F272" t="s">
        <v>8370</v>
      </c>
      <c r="G272" t="s">
        <v>8371</v>
      </c>
      <c r="I272" t="str">
        <f t="shared" si="27"/>
        <v>N/A</v>
      </c>
      <c r="J272">
        <f t="shared" si="28"/>
        <v>3090000000</v>
      </c>
      <c r="K272">
        <f t="shared" si="29"/>
        <v>2910000000</v>
      </c>
      <c r="L272">
        <f t="shared" si="30"/>
        <v>2970000000</v>
      </c>
      <c r="M272">
        <f t="shared" si="31"/>
        <v>3260000000</v>
      </c>
      <c r="N272">
        <f t="shared" si="32"/>
        <v>3700000000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8372</v>
      </c>
      <c r="D276" t="s">
        <v>8373</v>
      </c>
      <c r="E276" t="s">
        <v>8374</v>
      </c>
      <c r="F276" t="s">
        <v>8375</v>
      </c>
      <c r="G276" t="s">
        <v>8376</v>
      </c>
      <c r="I276" t="str">
        <f t="shared" si="27"/>
        <v>pos_trend</v>
      </c>
      <c r="J276">
        <f t="shared" si="28"/>
        <v>235750000</v>
      </c>
      <c r="K276">
        <f t="shared" si="29"/>
        <v>279710000</v>
      </c>
      <c r="L276">
        <f t="shared" si="30"/>
        <v>316240000</v>
      </c>
      <c r="M276">
        <f t="shared" si="31"/>
        <v>350830000</v>
      </c>
      <c r="N276">
        <f t="shared" si="32"/>
        <v>387100000</v>
      </c>
    </row>
    <row r="277" spans="1:14" x14ac:dyDescent="0.3">
      <c r="A277" s="1">
        <v>21</v>
      </c>
      <c r="B277" t="s">
        <v>537</v>
      </c>
      <c r="C277" t="s">
        <v>320</v>
      </c>
      <c r="D277" t="s">
        <v>8377</v>
      </c>
      <c r="E277" t="s">
        <v>8378</v>
      </c>
      <c r="F277" t="s">
        <v>7965</v>
      </c>
      <c r="G277" t="s">
        <v>7834</v>
      </c>
      <c r="I277" t="str">
        <f t="shared" si="27"/>
        <v>pos_trend</v>
      </c>
      <c r="J277" t="str">
        <f t="shared" si="28"/>
        <v>181000</v>
      </c>
      <c r="K277" t="str">
        <f t="shared" si="29"/>
        <v>194000</v>
      </c>
      <c r="L277" t="str">
        <f t="shared" si="30"/>
        <v>199000</v>
      </c>
      <c r="M277" t="str">
        <f t="shared" si="31"/>
        <v>201000</v>
      </c>
      <c r="N277" t="str">
        <f t="shared" si="32"/>
        <v>203000</v>
      </c>
    </row>
    <row r="278" spans="1:14" x14ac:dyDescent="0.3">
      <c r="A278" s="1">
        <v>22</v>
      </c>
      <c r="B278" t="s">
        <v>543</v>
      </c>
      <c r="C278" t="s">
        <v>8379</v>
      </c>
      <c r="D278" t="s">
        <v>8380</v>
      </c>
      <c r="E278" t="s">
        <v>8381</v>
      </c>
      <c r="F278" t="s">
        <v>8382</v>
      </c>
      <c r="G278" t="s">
        <v>8383</v>
      </c>
      <c r="I278" t="str">
        <f t="shared" si="27"/>
        <v>pos_trend</v>
      </c>
      <c r="J278">
        <f t="shared" si="28"/>
        <v>173300000</v>
      </c>
      <c r="K278">
        <f t="shared" si="29"/>
        <v>200260000</v>
      </c>
      <c r="L278">
        <f t="shared" si="30"/>
        <v>207730000</v>
      </c>
      <c r="M278">
        <f t="shared" si="31"/>
        <v>210590000</v>
      </c>
      <c r="N278">
        <f t="shared" si="32"/>
        <v>213080000</v>
      </c>
    </row>
    <row r="279" spans="1:14" x14ac:dyDescent="0.3">
      <c r="A279" s="1">
        <v>23</v>
      </c>
      <c r="B279" t="s">
        <v>549</v>
      </c>
      <c r="C279" t="s">
        <v>8384</v>
      </c>
      <c r="D279" t="s">
        <v>8385</v>
      </c>
      <c r="E279" t="s">
        <v>8386</v>
      </c>
      <c r="F279" t="s">
        <v>8287</v>
      </c>
      <c r="G279" t="s">
        <v>8387</v>
      </c>
      <c r="I279" t="str">
        <f t="shared" si="27"/>
        <v>pos_trend</v>
      </c>
      <c r="J279">
        <f t="shared" si="28"/>
        <v>56220000</v>
      </c>
      <c r="K279">
        <f t="shared" si="29"/>
        <v>85380000</v>
      </c>
      <c r="L279">
        <f t="shared" si="30"/>
        <v>108370000</v>
      </c>
      <c r="M279">
        <f t="shared" si="31"/>
        <v>141560000</v>
      </c>
      <c r="N279">
        <f t="shared" si="32"/>
        <v>182190000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8388</v>
      </c>
      <c r="D282" t="s">
        <v>5248</v>
      </c>
      <c r="E282" t="s">
        <v>8389</v>
      </c>
      <c r="F282" t="s">
        <v>8390</v>
      </c>
      <c r="G282" t="s">
        <v>913</v>
      </c>
      <c r="I282" t="str">
        <f t="shared" si="27"/>
        <v>N/A</v>
      </c>
      <c r="J282">
        <f t="shared" si="28"/>
        <v>7790000</v>
      </c>
      <c r="K282" t="str">
        <f t="shared" si="29"/>
        <v>(4.38M)</v>
      </c>
      <c r="L282">
        <f t="shared" si="30"/>
        <v>1680000</v>
      </c>
      <c r="M282" t="str">
        <f t="shared" si="31"/>
        <v>218000</v>
      </c>
      <c r="N282" t="str">
        <f t="shared" si="32"/>
        <v>(1.74M)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264</v>
      </c>
      <c r="D284" t="s">
        <v>264</v>
      </c>
      <c r="E284" t="s">
        <v>264</v>
      </c>
      <c r="F284" t="s">
        <v>264</v>
      </c>
      <c r="G284" t="s">
        <v>264</v>
      </c>
      <c r="I284" t="str">
        <f t="shared" si="27"/>
        <v>N/A</v>
      </c>
      <c r="J284" t="str">
        <f t="shared" si="28"/>
        <v>N/A</v>
      </c>
      <c r="K284" t="str">
        <f t="shared" si="29"/>
        <v>N/A</v>
      </c>
      <c r="L284" t="str">
        <f t="shared" si="30"/>
        <v>N/A</v>
      </c>
      <c r="M284" t="str">
        <f t="shared" si="31"/>
        <v>N/A</v>
      </c>
      <c r="N284" t="str">
        <f t="shared" si="32"/>
        <v>N/A</v>
      </c>
    </row>
    <row r="285" spans="1:14" x14ac:dyDescent="0.3">
      <c r="A285" s="1">
        <v>29</v>
      </c>
      <c r="B285" t="s">
        <v>566</v>
      </c>
      <c r="C285" t="s">
        <v>913</v>
      </c>
      <c r="D285" t="s">
        <v>913</v>
      </c>
      <c r="E285" t="s">
        <v>913</v>
      </c>
      <c r="F285" t="s">
        <v>913</v>
      </c>
      <c r="G285" t="s">
        <v>8391</v>
      </c>
      <c r="I285" t="str">
        <f t="shared" si="27"/>
        <v>N/A</v>
      </c>
      <c r="J285" t="str">
        <f t="shared" si="28"/>
        <v>(1.74M)</v>
      </c>
      <c r="K285" t="str">
        <f t="shared" si="29"/>
        <v>(1.74M)</v>
      </c>
      <c r="L285" t="str">
        <f t="shared" si="30"/>
        <v>(1.74M)</v>
      </c>
      <c r="M285" t="str">
        <f t="shared" si="31"/>
        <v>(1.74M)</v>
      </c>
      <c r="N285" t="str">
        <f t="shared" si="32"/>
        <v>(6.63M)</v>
      </c>
    </row>
    <row r="286" spans="1:14" x14ac:dyDescent="0.3">
      <c r="A286" s="1">
        <v>30</v>
      </c>
      <c r="B286" t="s">
        <v>567</v>
      </c>
      <c r="C286" t="s">
        <v>8392</v>
      </c>
      <c r="D286" t="s">
        <v>8393</v>
      </c>
      <c r="E286" t="s">
        <v>3553</v>
      </c>
      <c r="F286" t="s">
        <v>8394</v>
      </c>
      <c r="G286" t="s">
        <v>8395</v>
      </c>
      <c r="I286" t="str">
        <f t="shared" si="27"/>
        <v>N/A</v>
      </c>
      <c r="J286">
        <f t="shared" si="28"/>
        <v>7.0900000000000005E-2</v>
      </c>
      <c r="K286">
        <f t="shared" si="29"/>
        <v>8.7799999999999989E-2</v>
      </c>
      <c r="L286">
        <f t="shared" si="30"/>
        <v>9.6199999999999994E-2</v>
      </c>
      <c r="M286">
        <f t="shared" si="31"/>
        <v>9.7200000000000009E-2</v>
      </c>
      <c r="N286">
        <f t="shared" si="32"/>
        <v>9.4800000000000009E-2</v>
      </c>
    </row>
    <row r="287" spans="1:14" x14ac:dyDescent="0.3">
      <c r="A287" s="1">
        <v>31</v>
      </c>
      <c r="B287" t="s">
        <v>573</v>
      </c>
      <c r="C287" t="s">
        <v>8372</v>
      </c>
      <c r="D287" t="s">
        <v>8373</v>
      </c>
      <c r="E287" t="s">
        <v>8374</v>
      </c>
      <c r="F287" t="s">
        <v>8375</v>
      </c>
      <c r="G287" t="s">
        <v>8376</v>
      </c>
      <c r="I287" t="str">
        <f t="shared" si="27"/>
        <v>pos_trend</v>
      </c>
      <c r="J287">
        <f t="shared" si="28"/>
        <v>235750000</v>
      </c>
      <c r="K287">
        <f t="shared" si="29"/>
        <v>279710000</v>
      </c>
      <c r="L287">
        <f t="shared" si="30"/>
        <v>316240000</v>
      </c>
      <c r="M287">
        <f t="shared" si="31"/>
        <v>350830000</v>
      </c>
      <c r="N287">
        <f t="shared" si="32"/>
        <v>387100000</v>
      </c>
    </row>
    <row r="288" spans="1:14" x14ac:dyDescent="0.3">
      <c r="A288" s="1">
        <v>32</v>
      </c>
      <c r="B288" t="s">
        <v>574</v>
      </c>
      <c r="C288" t="s">
        <v>8392</v>
      </c>
      <c r="D288" t="s">
        <v>8393</v>
      </c>
      <c r="E288" t="s">
        <v>3553</v>
      </c>
      <c r="F288" t="s">
        <v>8394</v>
      </c>
      <c r="G288" t="s">
        <v>8395</v>
      </c>
      <c r="I288" t="str">
        <f t="shared" si="27"/>
        <v>N/A</v>
      </c>
      <c r="J288">
        <f t="shared" si="28"/>
        <v>7.0900000000000005E-2</v>
      </c>
      <c r="K288">
        <f t="shared" si="29"/>
        <v>8.7799999999999989E-2</v>
      </c>
      <c r="L288">
        <f t="shared" si="30"/>
        <v>9.6199999999999994E-2</v>
      </c>
      <c r="M288">
        <f t="shared" si="31"/>
        <v>9.7200000000000009E-2</v>
      </c>
      <c r="N288">
        <f t="shared" si="32"/>
        <v>9.4800000000000009E-2</v>
      </c>
    </row>
    <row r="289" spans="1:14" x14ac:dyDescent="0.3">
      <c r="A289" s="1">
        <v>33</v>
      </c>
      <c r="B289" t="s">
        <v>575</v>
      </c>
      <c r="C289" t="s">
        <v>264</v>
      </c>
      <c r="D289" t="s">
        <v>264</v>
      </c>
      <c r="E289" t="s">
        <v>264</v>
      </c>
      <c r="F289" t="s">
        <v>264</v>
      </c>
      <c r="G289" t="s">
        <v>8396</v>
      </c>
      <c r="I289" t="str">
        <f t="shared" si="27"/>
        <v>N/A</v>
      </c>
      <c r="J289" t="str">
        <f t="shared" si="28"/>
        <v>N/A</v>
      </c>
      <c r="K289" t="str">
        <f t="shared" si="29"/>
        <v>N/A</v>
      </c>
      <c r="L289" t="str">
        <f t="shared" si="30"/>
        <v>N/A</v>
      </c>
      <c r="M289" t="str">
        <f t="shared" si="31"/>
        <v>N/A</v>
      </c>
      <c r="N289">
        <f t="shared" si="32"/>
        <v>0.13240000000000002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8372</v>
      </c>
      <c r="D291" t="s">
        <v>8373</v>
      </c>
      <c r="E291" t="s">
        <v>8374</v>
      </c>
      <c r="F291" t="s">
        <v>8375</v>
      </c>
      <c r="G291" t="s">
        <v>8376</v>
      </c>
      <c r="I291" t="str">
        <f t="shared" si="27"/>
        <v>pos_trend</v>
      </c>
      <c r="J291">
        <f t="shared" si="28"/>
        <v>235750000</v>
      </c>
      <c r="K291">
        <f t="shared" si="29"/>
        <v>279710000</v>
      </c>
      <c r="L291">
        <f t="shared" si="30"/>
        <v>316240000</v>
      </c>
      <c r="M291">
        <f t="shared" si="31"/>
        <v>350830000</v>
      </c>
      <c r="N291">
        <f t="shared" si="32"/>
        <v>387100000</v>
      </c>
    </row>
    <row r="292" spans="1:14" x14ac:dyDescent="0.3">
      <c r="A292" s="1">
        <v>36</v>
      </c>
      <c r="B292" t="s">
        <v>589</v>
      </c>
      <c r="C292" t="s">
        <v>1578</v>
      </c>
      <c r="D292" t="s">
        <v>8318</v>
      </c>
      <c r="E292" t="s">
        <v>8319</v>
      </c>
      <c r="F292" t="s">
        <v>8320</v>
      </c>
      <c r="G292" t="s">
        <v>8321</v>
      </c>
      <c r="I292" t="str">
        <f t="shared" si="27"/>
        <v>N/A</v>
      </c>
      <c r="J292">
        <f t="shared" si="28"/>
        <v>3330000000</v>
      </c>
      <c r="K292">
        <f t="shared" si="29"/>
        <v>3190000000</v>
      </c>
      <c r="L292">
        <f t="shared" si="30"/>
        <v>3290000000</v>
      </c>
      <c r="M292">
        <f t="shared" si="31"/>
        <v>3610000000</v>
      </c>
      <c r="N292">
        <f t="shared" si="32"/>
        <v>4080000000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5331</v>
      </c>
      <c r="D295" t="s">
        <v>1440</v>
      </c>
      <c r="E295" t="s">
        <v>8397</v>
      </c>
      <c r="F295" t="s">
        <v>6232</v>
      </c>
      <c r="G295" t="s">
        <v>8398</v>
      </c>
      <c r="I295" t="str">
        <f t="shared" si="27"/>
        <v>N/A</v>
      </c>
      <c r="J295" t="str">
        <f t="shared" si="28"/>
        <v>(4.68M)</v>
      </c>
      <c r="K295" t="str">
        <f t="shared" si="29"/>
        <v>(1.34M)</v>
      </c>
      <c r="L295" t="str">
        <f t="shared" si="30"/>
        <v>(1.9M)</v>
      </c>
      <c r="M295" t="str">
        <f t="shared" si="31"/>
        <v>(2.11M)</v>
      </c>
      <c r="N295" t="str">
        <f t="shared" si="32"/>
        <v>(2.5M)</v>
      </c>
    </row>
    <row r="296" spans="1:14" x14ac:dyDescent="0.3">
      <c r="A296" s="1">
        <v>1</v>
      </c>
      <c r="B296" t="s">
        <v>596</v>
      </c>
      <c r="C296" t="s">
        <v>5331</v>
      </c>
      <c r="D296" t="s">
        <v>1440</v>
      </c>
      <c r="E296" t="s">
        <v>8397</v>
      </c>
      <c r="F296" t="s">
        <v>6232</v>
      </c>
      <c r="G296" t="s">
        <v>8398</v>
      </c>
      <c r="I296" t="str">
        <f t="shared" si="27"/>
        <v>N/A</v>
      </c>
      <c r="J296" t="str">
        <f t="shared" si="28"/>
        <v>(4.68M)</v>
      </c>
      <c r="K296" t="str">
        <f t="shared" si="29"/>
        <v>(1.34M)</v>
      </c>
      <c r="L296" t="str">
        <f t="shared" si="30"/>
        <v>(1.9M)</v>
      </c>
      <c r="M296" t="str">
        <f t="shared" si="31"/>
        <v>(2.11M)</v>
      </c>
      <c r="N296" t="str">
        <f t="shared" si="32"/>
        <v>(2.5M)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8399</v>
      </c>
      <c r="E298" t="s">
        <v>264</v>
      </c>
      <c r="F298" t="s">
        <v>264</v>
      </c>
      <c r="G298" t="s">
        <v>264</v>
      </c>
      <c r="I298" t="str">
        <f t="shared" si="27"/>
        <v>N/A</v>
      </c>
      <c r="J298" t="str">
        <f t="shared" si="28"/>
        <v>N/A</v>
      </c>
      <c r="K298" t="str">
        <f t="shared" si="29"/>
        <v>(67.56M)</v>
      </c>
      <c r="L298" t="str">
        <f t="shared" si="30"/>
        <v>N/A</v>
      </c>
      <c r="M298" t="str">
        <f t="shared" si="31"/>
        <v>N/A</v>
      </c>
      <c r="N298" t="str">
        <f t="shared" si="32"/>
        <v>N/A</v>
      </c>
    </row>
    <row r="299" spans="1:14" x14ac:dyDescent="0.3">
      <c r="A299" s="1">
        <v>4</v>
      </c>
      <c r="B299" t="s">
        <v>612</v>
      </c>
      <c r="C299" t="s">
        <v>8400</v>
      </c>
      <c r="D299" t="s">
        <v>264</v>
      </c>
      <c r="E299" t="s">
        <v>264</v>
      </c>
      <c r="F299" t="s">
        <v>264</v>
      </c>
      <c r="G299" t="s">
        <v>264</v>
      </c>
      <c r="I299" t="str">
        <f t="shared" si="27"/>
        <v>N/A</v>
      </c>
      <c r="J299">
        <f t="shared" si="28"/>
        <v>12540000</v>
      </c>
      <c r="K299" t="str">
        <f t="shared" si="29"/>
        <v>N/A</v>
      </c>
      <c r="L299" t="str">
        <f t="shared" si="30"/>
        <v>N/A</v>
      </c>
      <c r="M299" t="str">
        <f t="shared" si="31"/>
        <v>N/A</v>
      </c>
      <c r="N299" t="str">
        <f t="shared" si="32"/>
        <v>N/A</v>
      </c>
    </row>
    <row r="300" spans="1:14" x14ac:dyDescent="0.3">
      <c r="A300" s="1">
        <v>5</v>
      </c>
      <c r="B300" t="s">
        <v>615</v>
      </c>
      <c r="C300" t="s">
        <v>6720</v>
      </c>
      <c r="D300" t="s">
        <v>8401</v>
      </c>
      <c r="E300" t="s">
        <v>8315</v>
      </c>
      <c r="F300" t="s">
        <v>8402</v>
      </c>
      <c r="G300" t="s">
        <v>8403</v>
      </c>
      <c r="I300" t="str">
        <f t="shared" si="27"/>
        <v>N/A</v>
      </c>
      <c r="J300">
        <f t="shared" si="28"/>
        <v>10040000</v>
      </c>
      <c r="K300">
        <f t="shared" si="29"/>
        <v>202480000</v>
      </c>
      <c r="L300">
        <f t="shared" si="30"/>
        <v>7300000</v>
      </c>
      <c r="M300" t="str">
        <f t="shared" si="31"/>
        <v>(43.7M)</v>
      </c>
      <c r="N300" t="str">
        <f t="shared" si="32"/>
        <v>(38.09M)</v>
      </c>
    </row>
    <row r="301" spans="1:14" x14ac:dyDescent="0.3">
      <c r="A301" s="1">
        <v>6</v>
      </c>
      <c r="B301" t="s">
        <v>619</v>
      </c>
      <c r="C301" t="s">
        <v>8404</v>
      </c>
      <c r="D301" t="s">
        <v>8405</v>
      </c>
      <c r="E301" t="s">
        <v>8406</v>
      </c>
      <c r="F301" t="s">
        <v>8407</v>
      </c>
      <c r="G301" t="s">
        <v>8408</v>
      </c>
      <c r="I301" t="str">
        <f t="shared" si="27"/>
        <v>N/A</v>
      </c>
      <c r="J301" t="str">
        <f t="shared" si="28"/>
        <v>(286.88M)</v>
      </c>
      <c r="K301" t="str">
        <f t="shared" si="29"/>
        <v>(89.96M)</v>
      </c>
      <c r="L301" t="str">
        <f t="shared" si="30"/>
        <v>(87.14M)</v>
      </c>
      <c r="M301" t="str">
        <f t="shared" si="31"/>
        <v>(188.09M)</v>
      </c>
      <c r="N301" t="str">
        <f t="shared" si="32"/>
        <v>(171.37M)</v>
      </c>
    </row>
    <row r="302" spans="1:14" x14ac:dyDescent="0.3">
      <c r="A302" s="1">
        <v>7</v>
      </c>
      <c r="B302" t="s">
        <v>621</v>
      </c>
      <c r="C302" t="s">
        <v>8409</v>
      </c>
      <c r="D302" t="s">
        <v>8410</v>
      </c>
      <c r="E302" t="s">
        <v>8411</v>
      </c>
      <c r="F302" t="s">
        <v>8412</v>
      </c>
      <c r="G302" t="s">
        <v>8413</v>
      </c>
      <c r="I302" t="str">
        <f t="shared" si="27"/>
        <v>N/A</v>
      </c>
      <c r="J302">
        <f t="shared" si="28"/>
        <v>296920000</v>
      </c>
      <c r="K302">
        <f t="shared" si="29"/>
        <v>292440000</v>
      </c>
      <c r="L302">
        <f t="shared" si="30"/>
        <v>94440000</v>
      </c>
      <c r="M302">
        <f t="shared" si="31"/>
        <v>144390000</v>
      </c>
      <c r="N302">
        <f t="shared" si="32"/>
        <v>133280000</v>
      </c>
    </row>
    <row r="303" spans="1:14" x14ac:dyDescent="0.3">
      <c r="A303" s="1">
        <v>8</v>
      </c>
      <c r="B303" t="s">
        <v>2279</v>
      </c>
      <c r="C303" t="s">
        <v>8414</v>
      </c>
      <c r="D303" t="s">
        <v>8415</v>
      </c>
      <c r="E303" t="s">
        <v>8416</v>
      </c>
      <c r="F303" t="s">
        <v>8417</v>
      </c>
      <c r="G303" t="s">
        <v>8418</v>
      </c>
      <c r="I303" t="str">
        <f t="shared" si="27"/>
        <v>N/A</v>
      </c>
      <c r="J303" t="str">
        <f t="shared" si="28"/>
        <v>(206.78M)</v>
      </c>
      <c r="K303" t="str">
        <f t="shared" si="29"/>
        <v>(78.34M)</v>
      </c>
      <c r="L303" t="str">
        <f t="shared" si="30"/>
        <v>(314.78M)</v>
      </c>
      <c r="M303" t="str">
        <f t="shared" si="31"/>
        <v>(426.05M)</v>
      </c>
      <c r="N303" t="str">
        <f t="shared" si="32"/>
        <v>(485.15M)</v>
      </c>
    </row>
    <row r="304" spans="1:14" x14ac:dyDescent="0.3">
      <c r="A304" s="1">
        <v>9</v>
      </c>
      <c r="B304" t="s">
        <v>2284</v>
      </c>
      <c r="C304" t="s">
        <v>8419</v>
      </c>
      <c r="D304" t="s">
        <v>8420</v>
      </c>
      <c r="E304" t="s">
        <v>8421</v>
      </c>
      <c r="F304" t="s">
        <v>2572</v>
      </c>
      <c r="G304" t="s">
        <v>8422</v>
      </c>
      <c r="I304" t="str">
        <f t="shared" si="27"/>
        <v>N/A</v>
      </c>
      <c r="J304">
        <f t="shared" si="28"/>
        <v>93740000</v>
      </c>
      <c r="K304">
        <f t="shared" si="29"/>
        <v>125010000</v>
      </c>
      <c r="L304">
        <f t="shared" si="30"/>
        <v>72530000</v>
      </c>
      <c r="M304">
        <f t="shared" si="31"/>
        <v>133550000.00000001</v>
      </c>
      <c r="N304">
        <f t="shared" si="32"/>
        <v>154990000</v>
      </c>
    </row>
    <row r="305" spans="1:14" x14ac:dyDescent="0.3">
      <c r="A305" s="1">
        <v>10</v>
      </c>
      <c r="B305" t="s">
        <v>623</v>
      </c>
      <c r="C305" t="s">
        <v>8423</v>
      </c>
      <c r="D305" t="s">
        <v>8424</v>
      </c>
      <c r="E305" t="s">
        <v>264</v>
      </c>
      <c r="F305" t="s">
        <v>8425</v>
      </c>
      <c r="G305" t="s">
        <v>8426</v>
      </c>
      <c r="I305" t="str">
        <f t="shared" si="27"/>
        <v>N/A</v>
      </c>
      <c r="J305" t="str">
        <f t="shared" si="28"/>
        <v>(19.16M)</v>
      </c>
      <c r="K305" t="str">
        <f t="shared" si="29"/>
        <v>(21.37M)</v>
      </c>
      <c r="L305" t="str">
        <f t="shared" si="30"/>
        <v>N/A</v>
      </c>
      <c r="M305" t="str">
        <f t="shared" si="31"/>
        <v>(20.98M)</v>
      </c>
      <c r="N305" t="str">
        <f t="shared" si="32"/>
        <v>(8.2M)</v>
      </c>
    </row>
    <row r="306" spans="1:14" x14ac:dyDescent="0.3">
      <c r="A306" s="1">
        <v>11</v>
      </c>
      <c r="B306" t="s">
        <v>624</v>
      </c>
      <c r="C306" t="s">
        <v>8427</v>
      </c>
      <c r="D306" t="s">
        <v>8428</v>
      </c>
      <c r="E306" t="s">
        <v>8429</v>
      </c>
      <c r="F306" t="s">
        <v>8430</v>
      </c>
      <c r="G306" t="s">
        <v>2048</v>
      </c>
      <c r="I306" t="str">
        <f t="shared" si="27"/>
        <v>neg_trend</v>
      </c>
      <c r="J306">
        <f t="shared" si="28"/>
        <v>102250000</v>
      </c>
      <c r="K306">
        <f t="shared" si="29"/>
        <v>27700000</v>
      </c>
      <c r="L306">
        <f t="shared" si="30"/>
        <v>22420000</v>
      </c>
      <c r="M306">
        <f t="shared" si="31"/>
        <v>19870000</v>
      </c>
      <c r="N306">
        <f t="shared" si="32"/>
        <v>18760000</v>
      </c>
    </row>
    <row r="307" spans="1:14" x14ac:dyDescent="0.3">
      <c r="A307" s="1">
        <v>12</v>
      </c>
      <c r="B307" t="s">
        <v>627</v>
      </c>
      <c r="C307" t="s">
        <v>8431</v>
      </c>
      <c r="D307" t="s">
        <v>8432</v>
      </c>
      <c r="E307" t="s">
        <v>8433</v>
      </c>
      <c r="F307" t="s">
        <v>8434</v>
      </c>
      <c r="G307" t="s">
        <v>8435</v>
      </c>
      <c r="I307" t="str">
        <f t="shared" si="27"/>
        <v>N/A</v>
      </c>
      <c r="J307" t="str">
        <f t="shared" si="28"/>
        <v>(12.04M)</v>
      </c>
      <c r="K307">
        <f t="shared" si="29"/>
        <v>186590000</v>
      </c>
      <c r="L307" t="str">
        <f t="shared" si="30"/>
        <v>(214.43M)</v>
      </c>
      <c r="M307" t="str">
        <f t="shared" si="31"/>
        <v>(339.42M)</v>
      </c>
      <c r="N307" t="str">
        <f t="shared" si="32"/>
        <v>(360.19M)</v>
      </c>
    </row>
    <row r="308" spans="1:14" x14ac:dyDescent="0.3">
      <c r="A308" s="1">
        <v>13</v>
      </c>
      <c r="B308" t="s">
        <v>2292</v>
      </c>
      <c r="C308" t="s">
        <v>264</v>
      </c>
      <c r="D308" t="s">
        <v>8436</v>
      </c>
      <c r="E308" t="s">
        <v>8437</v>
      </c>
      <c r="F308" t="s">
        <v>8438</v>
      </c>
      <c r="G308" t="s">
        <v>8439</v>
      </c>
      <c r="I308" t="str">
        <f t="shared" si="27"/>
        <v>N/A</v>
      </c>
      <c r="J308" t="str">
        <f t="shared" si="28"/>
        <v>N/A</v>
      </c>
      <c r="K308">
        <f t="shared" si="29"/>
        <v>16.492699999999999</v>
      </c>
      <c r="L308">
        <f t="shared" si="30"/>
        <v>-2.1492</v>
      </c>
      <c r="M308">
        <f t="shared" si="31"/>
        <v>-0.58289999999999997</v>
      </c>
      <c r="N308">
        <f t="shared" si="32"/>
        <v>-6.1200000000000004E-2</v>
      </c>
    </row>
    <row r="309" spans="1:14" x14ac:dyDescent="0.3">
      <c r="A309" s="1">
        <v>14</v>
      </c>
      <c r="B309" t="s">
        <v>2297</v>
      </c>
      <c r="C309" t="s">
        <v>8440</v>
      </c>
      <c r="D309" t="s">
        <v>8441</v>
      </c>
      <c r="E309" t="s">
        <v>8442</v>
      </c>
      <c r="F309" t="s">
        <v>8443</v>
      </c>
      <c r="G309" t="s">
        <v>8444</v>
      </c>
      <c r="I309" t="str">
        <f t="shared" si="27"/>
        <v>N/A</v>
      </c>
      <c r="J309">
        <f t="shared" si="28"/>
        <v>-7.2599999999999998E-2</v>
      </c>
      <c r="K309">
        <f t="shared" si="29"/>
        <v>1.2156</v>
      </c>
      <c r="L309">
        <f t="shared" si="30"/>
        <v>-1.6274999999999999</v>
      </c>
      <c r="M309">
        <f t="shared" si="31"/>
        <v>-2.5562999999999998</v>
      </c>
      <c r="N309">
        <f t="shared" si="32"/>
        <v>-2.4138000000000002</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8445</v>
      </c>
      <c r="D312" t="s">
        <v>7831</v>
      </c>
      <c r="E312" t="s">
        <v>8446</v>
      </c>
      <c r="F312" t="s">
        <v>8447</v>
      </c>
      <c r="G312" t="s">
        <v>8448</v>
      </c>
      <c r="I312" t="str">
        <f t="shared" si="27"/>
        <v>N/A</v>
      </c>
      <c r="J312" t="str">
        <f t="shared" si="28"/>
        <v>(5.47M)</v>
      </c>
      <c r="K312" t="str">
        <f t="shared" si="29"/>
        <v>(3.95M)</v>
      </c>
      <c r="L312" t="str">
        <f t="shared" si="30"/>
        <v>(4.18M)</v>
      </c>
      <c r="M312" t="str">
        <f t="shared" si="31"/>
        <v>(5.26M)</v>
      </c>
      <c r="N312" t="str">
        <f t="shared" si="32"/>
        <v>(8.21M)</v>
      </c>
    </row>
    <row r="313" spans="1:14" x14ac:dyDescent="0.3">
      <c r="A313" s="1">
        <v>1</v>
      </c>
      <c r="B313" t="s">
        <v>639</v>
      </c>
      <c r="C313" t="s">
        <v>8449</v>
      </c>
      <c r="D313" t="s">
        <v>7831</v>
      </c>
      <c r="E313" t="s">
        <v>8446</v>
      </c>
      <c r="F313" t="s">
        <v>8447</v>
      </c>
      <c r="G313" t="s">
        <v>8448</v>
      </c>
      <c r="I313" t="str">
        <f t="shared" si="27"/>
        <v>pos_trend</v>
      </c>
      <c r="J313" t="str">
        <f t="shared" si="28"/>
        <v>(3.76M)</v>
      </c>
      <c r="K313" t="str">
        <f t="shared" si="29"/>
        <v>(3.95M)</v>
      </c>
      <c r="L313" t="str">
        <f t="shared" si="30"/>
        <v>(4.18M)</v>
      </c>
      <c r="M313" t="str">
        <f t="shared" si="31"/>
        <v>(5.26M)</v>
      </c>
      <c r="N313" t="str">
        <f t="shared" si="32"/>
        <v>(8.21M)</v>
      </c>
    </row>
    <row r="314" spans="1:14" x14ac:dyDescent="0.3">
      <c r="A314" s="1">
        <v>2</v>
      </c>
      <c r="B314" t="s">
        <v>377</v>
      </c>
      <c r="C314" t="s">
        <v>7940</v>
      </c>
      <c r="D314" t="s">
        <v>264</v>
      </c>
      <c r="E314" t="s">
        <v>264</v>
      </c>
      <c r="F314" t="s">
        <v>264</v>
      </c>
      <c r="G314" t="s">
        <v>264</v>
      </c>
      <c r="I314" t="str">
        <f t="shared" si="27"/>
        <v>N/A</v>
      </c>
      <c r="J314" t="str">
        <f t="shared" si="28"/>
        <v>(1.71M)</v>
      </c>
      <c r="K314" t="str">
        <f t="shared" si="29"/>
        <v>N/A</v>
      </c>
      <c r="L314" t="str">
        <f t="shared" si="30"/>
        <v>N/A</v>
      </c>
      <c r="M314" t="str">
        <f t="shared" si="31"/>
        <v>N/A</v>
      </c>
      <c r="N314" t="str">
        <f t="shared" si="32"/>
        <v>N/A</v>
      </c>
    </row>
    <row r="315" spans="1:14" x14ac:dyDescent="0.3">
      <c r="A315" s="1">
        <v>3</v>
      </c>
      <c r="B315" t="s">
        <v>640</v>
      </c>
      <c r="C315" t="s">
        <v>264</v>
      </c>
      <c r="D315" t="s">
        <v>8450</v>
      </c>
      <c r="E315" t="s">
        <v>8451</v>
      </c>
      <c r="F315" t="s">
        <v>8452</v>
      </c>
      <c r="G315" t="s">
        <v>8453</v>
      </c>
      <c r="I315" t="str">
        <f t="shared" si="27"/>
        <v>neg_trend</v>
      </c>
      <c r="J315" t="str">
        <f t="shared" si="28"/>
        <v>N/A</v>
      </c>
      <c r="K315">
        <f t="shared" si="29"/>
        <v>0.27829999999999999</v>
      </c>
      <c r="L315">
        <f t="shared" si="30"/>
        <v>-5.8499999999999996E-2</v>
      </c>
      <c r="M315">
        <f t="shared" si="31"/>
        <v>-0.25900000000000001</v>
      </c>
      <c r="N315">
        <f t="shared" si="32"/>
        <v>-0.56130000000000002</v>
      </c>
    </row>
    <row r="316" spans="1:14" x14ac:dyDescent="0.3">
      <c r="A316" s="1">
        <v>4</v>
      </c>
      <c r="B316" t="s">
        <v>2311</v>
      </c>
      <c r="C316" t="s">
        <v>8454</v>
      </c>
      <c r="D316" t="s">
        <v>8455</v>
      </c>
      <c r="E316" t="s">
        <v>4179</v>
      </c>
      <c r="F316" t="s">
        <v>264</v>
      </c>
      <c r="G316" t="s">
        <v>264</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132500000</v>
      </c>
      <c r="K316">
        <f t="shared" ref="K316:K379" si="35">IF(TRIM(D316)="-", "N/A", IF(RIGHT(D316,1)="M",1000000*VALUE(LEFT(D316,LEN(D316)-1)),IF(RIGHT(D316,1)="B",1000000000*VALUE(LEFT(D316,LEN(D316)-1)),IF(RIGHT(D316,1)="%",0.01*VALUE(LEFT(D316,LEN(D316)-1)),D316))))</f>
        <v>52600000</v>
      </c>
      <c r="L316">
        <f t="shared" ref="L316:L379" si="36">IF(TRIM(E316)="-", "N/A", IF(RIGHT(E316,1)="M",1000000*VALUE(LEFT(E316,LEN(E316)-1)),IF(RIGHT(E316,1)="B",1000000000*VALUE(LEFT(E316,LEN(E316)-1)),IF(RIGHT(E316,1)="%",0.01*VALUE(LEFT(E316,LEN(E316)-1)),E316))))</f>
        <v>43440000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264</v>
      </c>
      <c r="D317" t="s">
        <v>264</v>
      </c>
      <c r="E317" t="s">
        <v>264</v>
      </c>
      <c r="F317" t="s">
        <v>8456</v>
      </c>
      <c r="G317" t="s">
        <v>8457</v>
      </c>
      <c r="I317" t="str">
        <f t="shared" si="33"/>
        <v>N/A</v>
      </c>
      <c r="J317" t="str">
        <f t="shared" si="34"/>
        <v>N/A</v>
      </c>
      <c r="K317" t="str">
        <f t="shared" si="35"/>
        <v>N/A</v>
      </c>
      <c r="L317" t="str">
        <f t="shared" si="36"/>
        <v>N/A</v>
      </c>
      <c r="M317">
        <f t="shared" si="37"/>
        <v>293080000</v>
      </c>
      <c r="N317">
        <f t="shared" si="38"/>
        <v>448770000</v>
      </c>
    </row>
    <row r="318" spans="1:14" x14ac:dyDescent="0.3">
      <c r="A318" s="1">
        <v>6</v>
      </c>
      <c r="B318" t="s">
        <v>645</v>
      </c>
      <c r="C318" t="s">
        <v>2913</v>
      </c>
      <c r="D318" t="s">
        <v>8458</v>
      </c>
      <c r="E318" t="s">
        <v>541</v>
      </c>
      <c r="F318" t="s">
        <v>541</v>
      </c>
      <c r="G318" t="s">
        <v>8459</v>
      </c>
      <c r="I318" t="str">
        <f t="shared" si="33"/>
        <v>N/A</v>
      </c>
      <c r="J318" t="str">
        <f t="shared" si="34"/>
        <v>(35M)</v>
      </c>
      <c r="K318" t="str">
        <f t="shared" si="35"/>
        <v>(1.01M)</v>
      </c>
      <c r="L318" t="str">
        <f t="shared" si="36"/>
        <v>2000</v>
      </c>
      <c r="M318" t="str">
        <f t="shared" si="37"/>
        <v>2000</v>
      </c>
      <c r="N318" t="str">
        <f t="shared" si="38"/>
        <v>(4.89M)</v>
      </c>
    </row>
    <row r="319" spans="1:14" x14ac:dyDescent="0.3">
      <c r="A319" s="1">
        <v>7</v>
      </c>
      <c r="B319" t="s">
        <v>651</v>
      </c>
      <c r="C319" t="s">
        <v>2913</v>
      </c>
      <c r="D319" t="s">
        <v>8458</v>
      </c>
      <c r="E319" t="s">
        <v>264</v>
      </c>
      <c r="F319" t="s">
        <v>264</v>
      </c>
      <c r="G319" t="s">
        <v>8459</v>
      </c>
      <c r="I319" t="str">
        <f t="shared" si="33"/>
        <v>N/A</v>
      </c>
      <c r="J319" t="str">
        <f t="shared" si="34"/>
        <v>(35M)</v>
      </c>
      <c r="K319" t="str">
        <f t="shared" si="35"/>
        <v>(1.01M)</v>
      </c>
      <c r="L319" t="str">
        <f t="shared" si="36"/>
        <v>N/A</v>
      </c>
      <c r="M319" t="str">
        <f t="shared" si="37"/>
        <v>N/A</v>
      </c>
      <c r="N319" t="str">
        <f t="shared" si="38"/>
        <v>(4.89M)</v>
      </c>
    </row>
    <row r="320" spans="1:14" x14ac:dyDescent="0.3">
      <c r="A320" s="1">
        <v>8</v>
      </c>
      <c r="B320" t="s">
        <v>653</v>
      </c>
      <c r="C320" t="s">
        <v>542</v>
      </c>
      <c r="D320" t="s">
        <v>7718</v>
      </c>
      <c r="E320" t="s">
        <v>541</v>
      </c>
      <c r="F320" t="s">
        <v>541</v>
      </c>
      <c r="G320" t="s">
        <v>541</v>
      </c>
      <c r="I320" t="str">
        <f t="shared" si="33"/>
        <v>N/A</v>
      </c>
      <c r="J320" t="str">
        <f t="shared" si="34"/>
        <v>3000</v>
      </c>
      <c r="K320" t="str">
        <f t="shared" si="35"/>
        <v>1000</v>
      </c>
      <c r="L320" t="str">
        <f t="shared" si="36"/>
        <v>2000</v>
      </c>
      <c r="M320" t="str">
        <f t="shared" si="37"/>
        <v>2000</v>
      </c>
      <c r="N320" t="str">
        <f t="shared" si="38"/>
        <v>2000</v>
      </c>
    </row>
    <row r="321" spans="1:14" x14ac:dyDescent="0.3">
      <c r="A321" s="1">
        <v>9</v>
      </c>
      <c r="B321" t="s">
        <v>655</v>
      </c>
      <c r="C321" t="s">
        <v>542</v>
      </c>
      <c r="D321" t="s">
        <v>7718</v>
      </c>
      <c r="E321" t="s">
        <v>541</v>
      </c>
      <c r="F321" t="s">
        <v>541</v>
      </c>
      <c r="G321" t="s">
        <v>541</v>
      </c>
      <c r="I321" t="str">
        <f t="shared" si="33"/>
        <v>N/A</v>
      </c>
      <c r="J321" t="str">
        <f t="shared" si="34"/>
        <v>3000</v>
      </c>
      <c r="K321" t="str">
        <f t="shared" si="35"/>
        <v>1000</v>
      </c>
      <c r="L321" t="str">
        <f t="shared" si="36"/>
        <v>2000</v>
      </c>
      <c r="M321" t="str">
        <f t="shared" si="37"/>
        <v>2000</v>
      </c>
      <c r="N321" t="str">
        <f t="shared" si="38"/>
        <v>2000</v>
      </c>
    </row>
    <row r="322" spans="1:14" x14ac:dyDescent="0.3">
      <c r="A322" s="1">
        <v>10</v>
      </c>
      <c r="B322" t="s">
        <v>657</v>
      </c>
      <c r="C322" t="s">
        <v>8460</v>
      </c>
      <c r="D322" t="s">
        <v>8461</v>
      </c>
      <c r="E322" t="s">
        <v>8462</v>
      </c>
      <c r="F322" t="s">
        <v>8463</v>
      </c>
      <c r="G322" t="s">
        <v>8464</v>
      </c>
      <c r="I322" t="str">
        <f t="shared" si="33"/>
        <v>N/A</v>
      </c>
      <c r="J322">
        <f t="shared" si="34"/>
        <v>68480000</v>
      </c>
      <c r="K322" t="str">
        <f t="shared" si="35"/>
        <v>(56.13M)</v>
      </c>
      <c r="L322">
        <f t="shared" si="36"/>
        <v>119550000</v>
      </c>
      <c r="M322" t="str">
        <f t="shared" si="37"/>
        <v>(3.56M)</v>
      </c>
      <c r="N322" t="str">
        <f t="shared" si="38"/>
        <v>(54.61M)</v>
      </c>
    </row>
    <row r="323" spans="1:14" x14ac:dyDescent="0.3">
      <c r="A323" s="1">
        <v>11</v>
      </c>
      <c r="B323" t="s">
        <v>663</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664</v>
      </c>
      <c r="C324" t="s">
        <v>8460</v>
      </c>
      <c r="D324" t="s">
        <v>8461</v>
      </c>
      <c r="E324" t="s">
        <v>8462</v>
      </c>
      <c r="F324" t="s">
        <v>8463</v>
      </c>
      <c r="G324" t="s">
        <v>8464</v>
      </c>
      <c r="I324" t="str">
        <f t="shared" si="33"/>
        <v>N/A</v>
      </c>
      <c r="J324">
        <f t="shared" si="34"/>
        <v>68480000</v>
      </c>
      <c r="K324" t="str">
        <f t="shared" si="35"/>
        <v>(56.13M)</v>
      </c>
      <c r="L324">
        <f t="shared" si="36"/>
        <v>119550000</v>
      </c>
      <c r="M324" t="str">
        <f t="shared" si="37"/>
        <v>(3.56M)</v>
      </c>
      <c r="N324" t="str">
        <f t="shared" si="38"/>
        <v>(54.61M)</v>
      </c>
    </row>
    <row r="325" spans="1:14" x14ac:dyDescent="0.3">
      <c r="A325" s="1">
        <v>13</v>
      </c>
      <c r="B325" t="s">
        <v>665</v>
      </c>
      <c r="C325" t="s">
        <v>8465</v>
      </c>
      <c r="D325" t="s">
        <v>8466</v>
      </c>
      <c r="E325" t="s">
        <v>1657</v>
      </c>
      <c r="F325" t="s">
        <v>8467</v>
      </c>
      <c r="G325" t="s">
        <v>3876</v>
      </c>
      <c r="I325" t="str">
        <f t="shared" si="33"/>
        <v>N/A</v>
      </c>
      <c r="J325">
        <f t="shared" si="34"/>
        <v>264279999.99999997</v>
      </c>
      <c r="K325">
        <f t="shared" si="35"/>
        <v>765000000</v>
      </c>
      <c r="L325">
        <f t="shared" si="36"/>
        <v>1260000000</v>
      </c>
      <c r="M325">
        <f t="shared" si="37"/>
        <v>982040000</v>
      </c>
      <c r="N325">
        <f t="shared" si="38"/>
        <v>1410000000</v>
      </c>
    </row>
    <row r="326" spans="1:14" x14ac:dyDescent="0.3">
      <c r="A326" s="1">
        <v>14</v>
      </c>
      <c r="B326" t="s">
        <v>671</v>
      </c>
      <c r="C326" t="s">
        <v>8468</v>
      </c>
      <c r="D326" t="s">
        <v>8469</v>
      </c>
      <c r="E326" t="s">
        <v>8470</v>
      </c>
      <c r="F326" t="s">
        <v>8471</v>
      </c>
      <c r="G326" t="s">
        <v>8472</v>
      </c>
      <c r="I326" t="str">
        <f t="shared" si="33"/>
        <v>N/A</v>
      </c>
      <c r="J326" t="str">
        <f t="shared" si="34"/>
        <v>(195.8M)</v>
      </c>
      <c r="K326" t="str">
        <f t="shared" si="35"/>
        <v>(821.13M)</v>
      </c>
      <c r="L326" t="str">
        <f t="shared" si="36"/>
        <v>(1.14B)</v>
      </c>
      <c r="M326" t="str">
        <f t="shared" si="37"/>
        <v>(985.6M)</v>
      </c>
      <c r="N326" t="str">
        <f t="shared" si="38"/>
        <v>(1.47B)</v>
      </c>
    </row>
    <row r="327" spans="1:14" x14ac:dyDescent="0.3">
      <c r="A327" s="1">
        <v>15</v>
      </c>
      <c r="B327" t="s">
        <v>677</v>
      </c>
      <c r="C327" t="s">
        <v>1014</v>
      </c>
      <c r="D327" t="s">
        <v>5087</v>
      </c>
      <c r="E327" t="s">
        <v>8473</v>
      </c>
      <c r="F327" t="s">
        <v>8474</v>
      </c>
      <c r="G327" t="s">
        <v>8475</v>
      </c>
      <c r="I327" t="str">
        <f t="shared" si="33"/>
        <v>pos_trend</v>
      </c>
      <c r="J327">
        <f t="shared" si="34"/>
        <v>1620000</v>
      </c>
      <c r="K327">
        <f t="shared" si="35"/>
        <v>2490000</v>
      </c>
      <c r="L327" t="str">
        <f t="shared" si="36"/>
        <v>(476,000)</v>
      </c>
      <c r="M327" t="str">
        <f t="shared" si="37"/>
        <v>(743,000)</v>
      </c>
      <c r="N327" t="str">
        <f t="shared" si="38"/>
        <v>(878,000)</v>
      </c>
    </row>
    <row r="328" spans="1:14" x14ac:dyDescent="0.3">
      <c r="A328" s="1">
        <v>16</v>
      </c>
      <c r="B328" t="s">
        <v>623</v>
      </c>
      <c r="C328" t="s">
        <v>264</v>
      </c>
      <c r="D328" t="s">
        <v>264</v>
      </c>
      <c r="E328" t="s">
        <v>8476</v>
      </c>
      <c r="F328" t="s">
        <v>7915</v>
      </c>
      <c r="G328" t="s">
        <v>8477</v>
      </c>
      <c r="I328" t="str">
        <f t="shared" si="33"/>
        <v>N/A</v>
      </c>
      <c r="J328" t="str">
        <f t="shared" si="34"/>
        <v>N/A</v>
      </c>
      <c r="K328" t="str">
        <f t="shared" si="35"/>
        <v>N/A</v>
      </c>
      <c r="L328" t="str">
        <f t="shared" si="36"/>
        <v>(681,000)</v>
      </c>
      <c r="M328" t="str">
        <f t="shared" si="37"/>
        <v>(1.19M)</v>
      </c>
      <c r="N328" t="str">
        <f t="shared" si="38"/>
        <v>(2.21M)</v>
      </c>
    </row>
    <row r="329" spans="1:14" x14ac:dyDescent="0.3">
      <c r="A329" s="1">
        <v>17</v>
      </c>
      <c r="B329" t="s">
        <v>624</v>
      </c>
      <c r="C329" t="s">
        <v>1014</v>
      </c>
      <c r="D329" t="s">
        <v>5087</v>
      </c>
      <c r="E329" t="s">
        <v>8478</v>
      </c>
      <c r="F329" t="s">
        <v>8479</v>
      </c>
      <c r="G329" t="s">
        <v>1987</v>
      </c>
      <c r="I329" t="str">
        <f t="shared" si="33"/>
        <v>N/A</v>
      </c>
      <c r="J329">
        <f t="shared" si="34"/>
        <v>1620000</v>
      </c>
      <c r="K329">
        <f t="shared" si="35"/>
        <v>2490000</v>
      </c>
      <c r="L329" t="str">
        <f t="shared" si="36"/>
        <v>205000</v>
      </c>
      <c r="M329" t="str">
        <f t="shared" si="37"/>
        <v>449000</v>
      </c>
      <c r="N329">
        <f t="shared" si="38"/>
        <v>1330000</v>
      </c>
    </row>
    <row r="330" spans="1:14" x14ac:dyDescent="0.3">
      <c r="A330" s="1">
        <v>18</v>
      </c>
      <c r="B330" t="s">
        <v>683</v>
      </c>
      <c r="C330" t="s">
        <v>8480</v>
      </c>
      <c r="D330" t="s">
        <v>8481</v>
      </c>
      <c r="E330" t="s">
        <v>8482</v>
      </c>
      <c r="F330" t="s">
        <v>8483</v>
      </c>
      <c r="G330" t="s">
        <v>8484</v>
      </c>
      <c r="I330" t="str">
        <f t="shared" si="33"/>
        <v>N/A</v>
      </c>
      <c r="J330" t="str">
        <f t="shared" si="34"/>
        <v>(102.86M)</v>
      </c>
      <c r="K330" t="str">
        <f t="shared" si="35"/>
        <v>(111.19M)</v>
      </c>
      <c r="L330">
        <f t="shared" si="36"/>
        <v>71460000</v>
      </c>
      <c r="M330">
        <f t="shared" si="37"/>
        <v>283520000</v>
      </c>
      <c r="N330">
        <f t="shared" si="38"/>
        <v>380180000</v>
      </c>
    </row>
    <row r="331" spans="1:14" x14ac:dyDescent="0.3">
      <c r="A331" s="1">
        <v>19</v>
      </c>
      <c r="B331" t="s">
        <v>689</v>
      </c>
      <c r="C331" t="s">
        <v>264</v>
      </c>
      <c r="D331" t="s">
        <v>5396</v>
      </c>
      <c r="E331" t="s">
        <v>8485</v>
      </c>
      <c r="F331" t="s">
        <v>8486</v>
      </c>
      <c r="G331" t="s">
        <v>8487</v>
      </c>
      <c r="I331" t="str">
        <f t="shared" si="33"/>
        <v>N/A</v>
      </c>
      <c r="J331" t="str">
        <f t="shared" si="34"/>
        <v>N/A</v>
      </c>
      <c r="K331">
        <f t="shared" si="35"/>
        <v>-8.1000000000000003E-2</v>
      </c>
      <c r="L331">
        <f t="shared" si="36"/>
        <v>1.6427</v>
      </c>
      <c r="M331">
        <f t="shared" si="37"/>
        <v>2.9676</v>
      </c>
      <c r="N331">
        <f t="shared" si="38"/>
        <v>0.34090000000000004</v>
      </c>
    </row>
    <row r="332" spans="1:14" x14ac:dyDescent="0.3">
      <c r="A332" s="1">
        <v>20</v>
      </c>
      <c r="B332" t="s">
        <v>2337</v>
      </c>
      <c r="C332" t="s">
        <v>8488</v>
      </c>
      <c r="D332" t="s">
        <v>8489</v>
      </c>
      <c r="E332" t="s">
        <v>8490</v>
      </c>
      <c r="F332" t="s">
        <v>8491</v>
      </c>
      <c r="G332" t="s">
        <v>8492</v>
      </c>
      <c r="I332" t="str">
        <f t="shared" si="33"/>
        <v>N/A</v>
      </c>
      <c r="J332">
        <f t="shared" si="34"/>
        <v>-0.62</v>
      </c>
      <c r="K332">
        <f t="shared" si="35"/>
        <v>-0.72440000000000004</v>
      </c>
      <c r="L332">
        <f t="shared" si="36"/>
        <v>0.54239999999999999</v>
      </c>
      <c r="M332">
        <f t="shared" si="37"/>
        <v>2.1353</v>
      </c>
      <c r="N332">
        <f t="shared" si="38"/>
        <v>2.5477000000000003</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264</v>
      </c>
      <c r="E334" t="s">
        <v>696</v>
      </c>
      <c r="F334" t="s">
        <v>264</v>
      </c>
      <c r="G334" t="s">
        <v>264</v>
      </c>
      <c r="I334" t="str">
        <f t="shared" si="33"/>
        <v>N/A</v>
      </c>
      <c r="J334" t="str">
        <f t="shared" si="34"/>
        <v>0</v>
      </c>
      <c r="K334" t="str">
        <f t="shared" si="35"/>
        <v>N/A</v>
      </c>
      <c r="L334" t="str">
        <f t="shared" si="36"/>
        <v>0</v>
      </c>
      <c r="M334" t="str">
        <f t="shared" si="37"/>
        <v>N/A</v>
      </c>
      <c r="N334" t="str">
        <f t="shared" si="38"/>
        <v>N/A</v>
      </c>
    </row>
    <row r="335" spans="1:14" x14ac:dyDescent="0.3">
      <c r="A335" s="1">
        <v>23</v>
      </c>
      <c r="B335" t="s">
        <v>697</v>
      </c>
      <c r="C335" t="s">
        <v>8493</v>
      </c>
      <c r="D335" t="s">
        <v>8494</v>
      </c>
      <c r="E335" t="s">
        <v>8495</v>
      </c>
      <c r="F335" t="s">
        <v>5638</v>
      </c>
      <c r="G335" t="s">
        <v>8496</v>
      </c>
      <c r="I335" t="str">
        <f t="shared" si="33"/>
        <v>N/A</v>
      </c>
      <c r="J335" t="str">
        <f t="shared" si="34"/>
        <v>(71.77M)</v>
      </c>
      <c r="K335">
        <f t="shared" si="35"/>
        <v>94200000</v>
      </c>
      <c r="L335" t="str">
        <f t="shared" si="36"/>
        <v>(109.87M)</v>
      </c>
      <c r="M335" t="str">
        <f t="shared" si="37"/>
        <v>(6.54M)</v>
      </c>
      <c r="N335">
        <f t="shared" si="38"/>
        <v>104650000</v>
      </c>
    </row>
    <row r="336" spans="1:14" x14ac:dyDescent="0.3">
      <c r="A336" s="1">
        <v>24</v>
      </c>
      <c r="B336" t="s">
        <v>703</v>
      </c>
      <c r="C336" t="s">
        <v>8497</v>
      </c>
      <c r="D336" t="s">
        <v>8498</v>
      </c>
      <c r="E336" t="s">
        <v>8499</v>
      </c>
      <c r="F336" t="s">
        <v>8500</v>
      </c>
      <c r="G336" t="s">
        <v>8501</v>
      </c>
      <c r="I336" t="str">
        <f t="shared" si="33"/>
        <v>N/A</v>
      </c>
      <c r="J336">
        <f t="shared" si="34"/>
        <v>38460000</v>
      </c>
      <c r="K336">
        <f t="shared" si="35"/>
        <v>17460000</v>
      </c>
      <c r="L336">
        <f t="shared" si="36"/>
        <v>31200000</v>
      </c>
      <c r="M336">
        <f t="shared" si="37"/>
        <v>47250000</v>
      </c>
      <c r="N336">
        <f t="shared" si="38"/>
        <v>82160000</v>
      </c>
    </row>
    <row r="337" spans="1:14" x14ac:dyDescent="0.3">
      <c r="A337" s="1">
        <v>25</v>
      </c>
      <c r="B337" t="s">
        <v>709</v>
      </c>
      <c r="C337" t="s">
        <v>264</v>
      </c>
      <c r="D337" t="s">
        <v>8502</v>
      </c>
      <c r="E337" t="s">
        <v>8503</v>
      </c>
      <c r="F337" t="s">
        <v>8504</v>
      </c>
      <c r="G337" t="s">
        <v>8505</v>
      </c>
      <c r="I337" t="str">
        <f t="shared" si="33"/>
        <v>N/A</v>
      </c>
      <c r="J337" t="str">
        <f t="shared" si="34"/>
        <v>N/A</v>
      </c>
      <c r="K337">
        <f t="shared" si="35"/>
        <v>-0.54600000000000004</v>
      </c>
      <c r="L337">
        <f t="shared" si="36"/>
        <v>0.78690000000000004</v>
      </c>
      <c r="M337">
        <f t="shared" si="37"/>
        <v>0.51429999999999998</v>
      </c>
      <c r="N337">
        <f t="shared" si="38"/>
        <v>0.7390000000000001</v>
      </c>
    </row>
    <row r="338" spans="1:14" x14ac:dyDescent="0.3">
      <c r="A338" s="1">
        <v>26</v>
      </c>
      <c r="B338" t="s">
        <v>714</v>
      </c>
      <c r="C338" t="s">
        <v>264</v>
      </c>
      <c r="D338" t="s">
        <v>264</v>
      </c>
      <c r="E338" t="s">
        <v>264</v>
      </c>
      <c r="F338" t="s">
        <v>264</v>
      </c>
      <c r="G338" t="s">
        <v>8506</v>
      </c>
      <c r="I338" t="str">
        <f t="shared" si="33"/>
        <v>N/A</v>
      </c>
      <c r="J338" t="str">
        <f t="shared" si="34"/>
        <v>N/A</v>
      </c>
      <c r="K338" t="str">
        <f t="shared" si="35"/>
        <v>N/A</v>
      </c>
      <c r="L338" t="str">
        <f t="shared" si="36"/>
        <v>N/A</v>
      </c>
      <c r="M338" t="str">
        <f t="shared" si="37"/>
        <v>N/A</v>
      </c>
      <c r="N338">
        <f t="shared" si="38"/>
        <v>8.48E-2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8507</v>
      </c>
      <c r="C340" t="s">
        <v>8508</v>
      </c>
      <c r="I340" t="str">
        <f t="shared" si="33"/>
        <v>N/A</v>
      </c>
      <c r="J340" t="str">
        <f t="shared" si="34"/>
        <v>Old Second Bancorp</v>
      </c>
      <c r="K340">
        <f t="shared" si="35"/>
        <v>0</v>
      </c>
      <c r="L340">
        <f t="shared" si="36"/>
        <v>0</v>
      </c>
      <c r="M340">
        <f t="shared" si="37"/>
        <v>0</v>
      </c>
      <c r="N340">
        <f t="shared" si="38"/>
        <v>0</v>
      </c>
    </row>
    <row r="341" spans="1:14" x14ac:dyDescent="0.3">
      <c r="A341" s="1">
        <v>1</v>
      </c>
      <c r="B341" t="s">
        <v>8509</v>
      </c>
      <c r="C341" t="s">
        <v>8510</v>
      </c>
      <c r="I341" t="str">
        <f t="shared" si="33"/>
        <v>N/A</v>
      </c>
      <c r="J341" t="str">
        <f t="shared" si="34"/>
        <v>Peoples Bancorp</v>
      </c>
      <c r="K341">
        <f t="shared" si="35"/>
        <v>0</v>
      </c>
      <c r="L341">
        <f t="shared" si="36"/>
        <v>0</v>
      </c>
      <c r="M341">
        <f t="shared" si="37"/>
        <v>0</v>
      </c>
      <c r="N341">
        <f t="shared" si="38"/>
        <v>0</v>
      </c>
    </row>
    <row r="342" spans="1:14" x14ac:dyDescent="0.3">
      <c r="A342" s="1">
        <v>2</v>
      </c>
      <c r="B342" t="s">
        <v>2356</v>
      </c>
      <c r="C342" t="s">
        <v>2357</v>
      </c>
      <c r="I342" t="str">
        <f t="shared" si="33"/>
        <v>N/A</v>
      </c>
      <c r="J342" t="str">
        <f t="shared" si="34"/>
        <v>American National</v>
      </c>
      <c r="K342">
        <f t="shared" si="35"/>
        <v>0</v>
      </c>
      <c r="L342">
        <f t="shared" si="36"/>
        <v>0</v>
      </c>
      <c r="M342">
        <f t="shared" si="37"/>
        <v>0</v>
      </c>
      <c r="N342">
        <f t="shared" si="38"/>
        <v>0</v>
      </c>
    </row>
    <row r="343" spans="1:14" x14ac:dyDescent="0.3">
      <c r="A343" s="1">
        <v>3</v>
      </c>
      <c r="B343" t="s">
        <v>2358</v>
      </c>
      <c r="C343" t="s">
        <v>2359</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2360</v>
      </c>
      <c r="C344" t="s">
        <v>2361</v>
      </c>
      <c r="I344" t="str">
        <f t="shared" si="33"/>
        <v>N/A</v>
      </c>
      <c r="J344" t="str">
        <f t="shared" si="34"/>
        <v>Access National</v>
      </c>
      <c r="K344">
        <f t="shared" si="35"/>
        <v>0</v>
      </c>
      <c r="L344">
        <f t="shared" si="36"/>
        <v>0</v>
      </c>
      <c r="M344">
        <f t="shared" si="37"/>
        <v>0</v>
      </c>
      <c r="N344">
        <f t="shared" si="38"/>
        <v>0</v>
      </c>
    </row>
    <row r="345" spans="1:14" x14ac:dyDescent="0.3">
      <c r="A345" s="1">
        <v>5</v>
      </c>
      <c r="B345" t="s">
        <v>2362</v>
      </c>
      <c r="C345" t="s">
        <v>2363</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8511</v>
      </c>
      <c r="I348" t="str">
        <f t="shared" si="33"/>
        <v>N/A</v>
      </c>
      <c r="J348">
        <f t="shared" si="34"/>
        <v>338700000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8512</v>
      </c>
      <c r="I350" t="str">
        <f t="shared" si="33"/>
        <v>N/A</v>
      </c>
      <c r="J350" t="str">
        <f t="shared" si="34"/>
        <v>20.09</v>
      </c>
      <c r="K350">
        <f t="shared" si="35"/>
        <v>0</v>
      </c>
      <c r="L350">
        <f t="shared" si="36"/>
        <v>0</v>
      </c>
      <c r="M350">
        <f t="shared" si="37"/>
        <v>0</v>
      </c>
      <c r="N350">
        <f t="shared" si="38"/>
        <v>0</v>
      </c>
    </row>
    <row r="351" spans="1:14" x14ac:dyDescent="0.3">
      <c r="A351" s="1">
        <v>3</v>
      </c>
      <c r="B351" t="s">
        <v>128</v>
      </c>
      <c r="C351" t="s">
        <v>8513</v>
      </c>
      <c r="I351" t="str">
        <f t="shared" si="33"/>
        <v>N/A</v>
      </c>
      <c r="J351" t="str">
        <f t="shared" si="34"/>
        <v>14.14</v>
      </c>
      <c r="K351">
        <f t="shared" si="35"/>
        <v>0</v>
      </c>
      <c r="L351">
        <f t="shared" si="36"/>
        <v>0</v>
      </c>
      <c r="M351">
        <f t="shared" si="37"/>
        <v>0</v>
      </c>
      <c r="N351">
        <f t="shared" si="38"/>
        <v>0</v>
      </c>
    </row>
    <row r="352" spans="1:14" x14ac:dyDescent="0.3">
      <c r="A352" s="1">
        <v>4</v>
      </c>
      <c r="B352" t="s">
        <v>130</v>
      </c>
      <c r="C352" t="s">
        <v>8514</v>
      </c>
      <c r="I352" t="str">
        <f t="shared" si="33"/>
        <v>N/A</v>
      </c>
      <c r="J352" t="str">
        <f t="shared" si="34"/>
        <v>8.25</v>
      </c>
      <c r="K352">
        <f t="shared" si="35"/>
        <v>0</v>
      </c>
      <c r="L352">
        <f t="shared" si="36"/>
        <v>0</v>
      </c>
      <c r="M352">
        <f t="shared" si="37"/>
        <v>0</v>
      </c>
      <c r="N352">
        <f t="shared" si="38"/>
        <v>0</v>
      </c>
    </row>
    <row r="353" spans="1:14" x14ac:dyDescent="0.3">
      <c r="A353" s="1">
        <v>5</v>
      </c>
      <c r="B353" t="s">
        <v>132</v>
      </c>
      <c r="C353" t="s">
        <v>3026</v>
      </c>
      <c r="I353" t="str">
        <f t="shared" si="33"/>
        <v>N/A</v>
      </c>
      <c r="J353" t="str">
        <f t="shared" si="34"/>
        <v>3.58</v>
      </c>
      <c r="K353">
        <f t="shared" si="35"/>
        <v>0</v>
      </c>
      <c r="L353">
        <f t="shared" si="36"/>
        <v>0</v>
      </c>
      <c r="M353">
        <f t="shared" si="37"/>
        <v>0</v>
      </c>
      <c r="N353">
        <f t="shared" si="38"/>
        <v>0</v>
      </c>
    </row>
    <row r="354" spans="1:14" x14ac:dyDescent="0.3">
      <c r="A354" s="1">
        <v>6</v>
      </c>
      <c r="B354" t="s">
        <v>134</v>
      </c>
      <c r="C354" t="s">
        <v>2039</v>
      </c>
      <c r="I354" t="str">
        <f t="shared" si="33"/>
        <v>N/A</v>
      </c>
      <c r="J354" t="str">
        <f t="shared" si="34"/>
        <v>1.86</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8515</v>
      </c>
      <c r="I359" t="str">
        <f t="shared" si="33"/>
        <v>N/A</v>
      </c>
      <c r="J359">
        <f t="shared" si="34"/>
        <v>570050000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8516</v>
      </c>
      <c r="I361" t="str">
        <f t="shared" si="33"/>
        <v>N/A</v>
      </c>
      <c r="J361" t="str">
        <f t="shared" si="34"/>
        <v>17.83</v>
      </c>
      <c r="K361">
        <f t="shared" si="35"/>
        <v>0</v>
      </c>
      <c r="L361">
        <f t="shared" si="36"/>
        <v>0</v>
      </c>
      <c r="M361">
        <f t="shared" si="37"/>
        <v>0</v>
      </c>
      <c r="N361">
        <f t="shared" si="38"/>
        <v>0</v>
      </c>
    </row>
    <row r="362" spans="1:14" x14ac:dyDescent="0.3">
      <c r="A362" s="1">
        <v>3</v>
      </c>
      <c r="B362" t="s">
        <v>128</v>
      </c>
      <c r="C362" t="s">
        <v>8517</v>
      </c>
      <c r="I362" t="str">
        <f t="shared" si="33"/>
        <v>N/A</v>
      </c>
      <c r="J362" t="str">
        <f t="shared" si="34"/>
        <v>14.72</v>
      </c>
      <c r="K362">
        <f t="shared" si="35"/>
        <v>0</v>
      </c>
      <c r="L362">
        <f t="shared" si="36"/>
        <v>0</v>
      </c>
      <c r="M362">
        <f t="shared" si="37"/>
        <v>0</v>
      </c>
      <c r="N362">
        <f t="shared" si="38"/>
        <v>0</v>
      </c>
    </row>
    <row r="363" spans="1:14" x14ac:dyDescent="0.3">
      <c r="A363" s="1">
        <v>4</v>
      </c>
      <c r="B363" t="s">
        <v>130</v>
      </c>
      <c r="C363" t="s">
        <v>6362</v>
      </c>
      <c r="I363" t="str">
        <f t="shared" si="33"/>
        <v>N/A</v>
      </c>
      <c r="J363" t="str">
        <f t="shared" si="34"/>
        <v>2.05</v>
      </c>
      <c r="K363">
        <f t="shared" si="35"/>
        <v>0</v>
      </c>
      <c r="L363">
        <f t="shared" si="36"/>
        <v>0</v>
      </c>
      <c r="M363">
        <f t="shared" si="37"/>
        <v>0</v>
      </c>
      <c r="N363">
        <f t="shared" si="38"/>
        <v>0</v>
      </c>
    </row>
    <row r="364" spans="1:14" x14ac:dyDescent="0.3">
      <c r="A364" s="1">
        <v>5</v>
      </c>
      <c r="B364" t="s">
        <v>132</v>
      </c>
      <c r="C364" t="s">
        <v>2638</v>
      </c>
      <c r="I364" t="str">
        <f t="shared" si="33"/>
        <v>N/A</v>
      </c>
      <c r="J364" t="str">
        <f t="shared" si="34"/>
        <v>3.68</v>
      </c>
      <c r="K364">
        <f t="shared" si="35"/>
        <v>0</v>
      </c>
      <c r="L364">
        <f t="shared" si="36"/>
        <v>0</v>
      </c>
      <c r="M364">
        <f t="shared" si="37"/>
        <v>0</v>
      </c>
      <c r="N364">
        <f t="shared" si="38"/>
        <v>0</v>
      </c>
    </row>
    <row r="365" spans="1:14" x14ac:dyDescent="0.3">
      <c r="A365" s="1">
        <v>6</v>
      </c>
      <c r="B365" t="s">
        <v>134</v>
      </c>
      <c r="C365" t="s">
        <v>8518</v>
      </c>
      <c r="I365" t="str">
        <f t="shared" si="33"/>
        <v>N/A</v>
      </c>
      <c r="J365" t="str">
        <f t="shared" si="34"/>
        <v>1.27</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2368</v>
      </c>
      <c r="I370" t="str">
        <f t="shared" si="33"/>
        <v>N/A</v>
      </c>
      <c r="J370">
        <f t="shared" si="34"/>
        <v>316180000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2369</v>
      </c>
      <c r="I372" t="str">
        <f t="shared" si="33"/>
        <v>N/A</v>
      </c>
      <c r="J372" t="str">
        <f t="shared" si="34"/>
        <v>19.47</v>
      </c>
      <c r="K372">
        <f t="shared" si="35"/>
        <v>0</v>
      </c>
      <c r="L372">
        <f t="shared" si="36"/>
        <v>0</v>
      </c>
      <c r="M372">
        <f t="shared" si="37"/>
        <v>0</v>
      </c>
      <c r="N372">
        <f t="shared" si="38"/>
        <v>0</v>
      </c>
    </row>
    <row r="373" spans="1:14" x14ac:dyDescent="0.3">
      <c r="A373" s="1">
        <v>3</v>
      </c>
      <c r="B373" t="s">
        <v>128</v>
      </c>
      <c r="C373" t="s">
        <v>2370</v>
      </c>
      <c r="I373" t="str">
        <f t="shared" si="33"/>
        <v>N/A</v>
      </c>
      <c r="J373" t="str">
        <f t="shared" si="34"/>
        <v>15.51</v>
      </c>
      <c r="K373">
        <f t="shared" si="35"/>
        <v>0</v>
      </c>
      <c r="L373">
        <f t="shared" si="36"/>
        <v>0</v>
      </c>
      <c r="M373">
        <f t="shared" si="37"/>
        <v>0</v>
      </c>
      <c r="N373">
        <f t="shared" si="38"/>
        <v>0</v>
      </c>
    </row>
    <row r="374" spans="1:14" x14ac:dyDescent="0.3">
      <c r="A374" s="1">
        <v>4</v>
      </c>
      <c r="B374" t="s">
        <v>130</v>
      </c>
      <c r="C374" t="s">
        <v>2371</v>
      </c>
      <c r="I374" t="str">
        <f t="shared" si="33"/>
        <v>N/A</v>
      </c>
      <c r="J374" t="str">
        <f t="shared" si="34"/>
        <v>4.52</v>
      </c>
      <c r="K374">
        <f t="shared" si="35"/>
        <v>0</v>
      </c>
      <c r="L374">
        <f t="shared" si="36"/>
        <v>0</v>
      </c>
      <c r="M374">
        <f t="shared" si="37"/>
        <v>0</v>
      </c>
      <c r="N374">
        <f t="shared" si="38"/>
        <v>0</v>
      </c>
    </row>
    <row r="375" spans="1:14" x14ac:dyDescent="0.3">
      <c r="A375" s="1">
        <v>5</v>
      </c>
      <c r="B375" t="s">
        <v>132</v>
      </c>
      <c r="C375" t="s">
        <v>2372</v>
      </c>
      <c r="I375" t="str">
        <f t="shared" si="33"/>
        <v>N/A</v>
      </c>
      <c r="J375" t="str">
        <f t="shared" si="34"/>
        <v>4.99</v>
      </c>
      <c r="K375">
        <f t="shared" si="35"/>
        <v>0</v>
      </c>
      <c r="L375">
        <f t="shared" si="36"/>
        <v>0</v>
      </c>
      <c r="M375">
        <f t="shared" si="37"/>
        <v>0</v>
      </c>
      <c r="N375">
        <f t="shared" si="38"/>
        <v>0</v>
      </c>
    </row>
    <row r="376" spans="1:14" x14ac:dyDescent="0.3">
      <c r="A376" s="1">
        <v>6</v>
      </c>
      <c r="B376" t="s">
        <v>134</v>
      </c>
      <c r="C376" t="s">
        <v>2373</v>
      </c>
      <c r="I376" t="str">
        <f t="shared" si="33"/>
        <v>N/A</v>
      </c>
      <c r="J376" t="str">
        <f t="shared" si="34"/>
        <v>1.55</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2374</v>
      </c>
      <c r="I381" t="str">
        <f t="shared" si="39"/>
        <v>N/A</v>
      </c>
      <c r="J381">
        <f t="shared" si="40"/>
        <v>90150000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2375</v>
      </c>
      <c r="I383" t="str">
        <f t="shared" si="39"/>
        <v>N/A</v>
      </c>
      <c r="J383" t="str">
        <f t="shared" si="40"/>
        <v>14.95</v>
      </c>
      <c r="K383">
        <f t="shared" si="41"/>
        <v>0</v>
      </c>
      <c r="L383">
        <f t="shared" si="42"/>
        <v>0</v>
      </c>
      <c r="M383">
        <f t="shared" si="43"/>
        <v>0</v>
      </c>
      <c r="N383">
        <f t="shared" si="44"/>
        <v>0</v>
      </c>
    </row>
    <row r="384" spans="1:14" x14ac:dyDescent="0.3">
      <c r="A384" s="1">
        <v>3</v>
      </c>
      <c r="B384" t="s">
        <v>128</v>
      </c>
      <c r="C384" t="s">
        <v>2376</v>
      </c>
      <c r="I384" t="str">
        <f t="shared" si="39"/>
        <v>N/A</v>
      </c>
      <c r="J384" t="str">
        <f t="shared" si="40"/>
        <v>16.03</v>
      </c>
      <c r="K384">
        <f t="shared" si="41"/>
        <v>0</v>
      </c>
      <c r="L384">
        <f t="shared" si="42"/>
        <v>0</v>
      </c>
      <c r="M384">
        <f t="shared" si="43"/>
        <v>0</v>
      </c>
      <c r="N384">
        <f t="shared" si="44"/>
        <v>0</v>
      </c>
    </row>
    <row r="385" spans="1:14" x14ac:dyDescent="0.3">
      <c r="A385" s="1">
        <v>4</v>
      </c>
      <c r="B385" t="s">
        <v>130</v>
      </c>
      <c r="C385" t="s">
        <v>2377</v>
      </c>
      <c r="I385" t="str">
        <f t="shared" si="39"/>
        <v>N/A</v>
      </c>
      <c r="J385" t="str">
        <f t="shared" si="40"/>
        <v>1.18</v>
      </c>
      <c r="K385">
        <f t="shared" si="41"/>
        <v>0</v>
      </c>
      <c r="L385">
        <f t="shared" si="42"/>
        <v>0</v>
      </c>
      <c r="M385">
        <f t="shared" si="43"/>
        <v>0</v>
      </c>
      <c r="N385">
        <f t="shared" si="44"/>
        <v>0</v>
      </c>
    </row>
    <row r="386" spans="1:14" x14ac:dyDescent="0.3">
      <c r="A386" s="1">
        <v>5</v>
      </c>
      <c r="B386" t="s">
        <v>132</v>
      </c>
      <c r="C386" t="s">
        <v>2378</v>
      </c>
      <c r="I386" t="str">
        <f t="shared" si="39"/>
        <v>N/A</v>
      </c>
      <c r="J386" t="str">
        <f t="shared" si="40"/>
        <v>3.91</v>
      </c>
      <c r="K386">
        <f t="shared" si="41"/>
        <v>0</v>
      </c>
      <c r="L386">
        <f t="shared" si="42"/>
        <v>0</v>
      </c>
      <c r="M386">
        <f t="shared" si="43"/>
        <v>0</v>
      </c>
      <c r="N386">
        <f t="shared" si="44"/>
        <v>0</v>
      </c>
    </row>
    <row r="387" spans="1:14" x14ac:dyDescent="0.3">
      <c r="A387" s="1">
        <v>6</v>
      </c>
      <c r="B387" t="s">
        <v>134</v>
      </c>
      <c r="C387" t="s">
        <v>2379</v>
      </c>
      <c r="I387" t="str">
        <f t="shared" si="39"/>
        <v>N/A</v>
      </c>
      <c r="J387" t="str">
        <f t="shared" si="40"/>
        <v>1.08</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3565</v>
      </c>
    </row>
    <row r="501" spans="3:3" x14ac:dyDescent="0.3">
      <c r="C501" t="s">
        <v>754</v>
      </c>
    </row>
    <row r="502" spans="3:3" x14ac:dyDescent="0.3">
      <c r="C502" t="s">
        <v>1723</v>
      </c>
    </row>
    <row r="503" spans="3:3" x14ac:dyDescent="0.3">
      <c r="C503" t="s">
        <v>755</v>
      </c>
    </row>
    <row r="504" spans="3:3" x14ac:dyDescent="0.3">
      <c r="C504" t="s">
        <v>1251</v>
      </c>
    </row>
    <row r="505" spans="3:3" x14ac:dyDescent="0.3">
      <c r="C505" t="s">
        <v>1250</v>
      </c>
    </row>
    <row r="506" spans="3:3" x14ac:dyDescent="0.3">
      <c r="C506" t="s">
        <v>2393</v>
      </c>
    </row>
    <row r="507" spans="3:3" x14ac:dyDescent="0.3">
      <c r="C507" t="s">
        <v>752</v>
      </c>
    </row>
    <row r="508" spans="3:3" x14ac:dyDescent="0.3">
      <c r="C508" t="s">
        <v>753</v>
      </c>
    </row>
    <row r="509" spans="3:3" x14ac:dyDescent="0.3">
      <c r="C509" t="s">
        <v>1723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8519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Equity Commonwealth</v>
      </c>
    </row>
    <row r="2" spans="1:16" x14ac:dyDescent="0.3">
      <c r="B2" t="s">
        <v>2</v>
      </c>
      <c r="C2" t="s">
        <v>8520</v>
      </c>
      <c r="K2" t="str">
        <f>LEFT(C1,FIND("(",C1) - 2)</f>
        <v>Equity Commonwealth</v>
      </c>
    </row>
    <row r="3" spans="1:16" x14ac:dyDescent="0.3">
      <c r="J3">
        <f ca="1">RANDBETWEEN(1,6)</f>
        <v>3</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$31.75, down .53%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$31.75, down .53% after opening up a fraction over yesterday's closing price</v>
      </c>
    </row>
    <row r="5" spans="1:16" x14ac:dyDescent="0.3">
      <c r="J5">
        <f ca="1">RANDBETWEEN(1,2)</f>
        <v>1</v>
      </c>
      <c r="K5" t="str">
        <f>"The one year target estimate for " &amp; D1 &amp; " is " &amp; TEXT(C23,"$####.00")</f>
        <v>The one year target estimate for Equity Commonwealth is $33.25</v>
      </c>
      <c r="L5" t="str">
        <f>D1 &amp; " is expected to be trading at " &amp; TEXT(C23, "$####.00") &amp; ", based on target estimates"</f>
        <v>Equity Commonwealth is expected to be trading at $33.25, based on target estimates</v>
      </c>
    </row>
    <row r="6" spans="1:16" x14ac:dyDescent="0.3">
      <c r="K6" t="str">
        <f>" which would be " &amp; IF(OR(LEFT(ABS((C23-C2)/C2*100),1)="8",LEFT(ABS((C23-C2)/C2*100),2)="18"), "an ", "a ")  &amp;TEXT(ABS((C23-C2)/C2),"####.00%")&amp;IF((C23-C2)&gt;0," increase over"," decrease from")&amp;" the current price"</f>
        <v xml:space="preserve"> which would be a 4.72% increase over the current price</v>
      </c>
    </row>
    <row r="7" spans="1:16" x14ac:dyDescent="0.3">
      <c r="A7" s="1">
        <v>0</v>
      </c>
      <c r="B7" t="s">
        <v>5</v>
      </c>
      <c r="C7" t="s">
        <v>8521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8522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8523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8524</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$0.02 in the 2 months leading up to the earnings report</v>
      </c>
    </row>
    <row r="11" spans="1:16" x14ac:dyDescent="0.3">
      <c r="A11" s="1">
        <v>4</v>
      </c>
      <c r="B11" t="s">
        <v>13</v>
      </c>
      <c r="C11" t="s">
        <v>8525</v>
      </c>
      <c r="K11" t="str">
        <f>IF(B145="Interest Income",U42, K42)</f>
        <v>Equity Commonwealth has managed to increase fiscal year is january-december. all values usd millions., and cash &amp; short term investments each year since 2012</v>
      </c>
    </row>
    <row r="12" spans="1:16" x14ac:dyDescent="0.3">
      <c r="A12" s="1">
        <v>5</v>
      </c>
      <c r="B12" t="s">
        <v>15</v>
      </c>
      <c r="C12" t="s">
        <v>8526</v>
      </c>
      <c r="D12" t="str">
        <f>LEFT(C12,FIND("-",C12)-2)</f>
        <v>28.04</v>
      </c>
      <c r="E12" t="str">
        <f>TRIM(RIGHT(C12,FIND("-",C12)-1))</f>
        <v>32.51</v>
      </c>
      <c r="K12" t="str">
        <f ca="1">D78</f>
        <v>There are some indications that Equity Commonwealth may be overvalued. The company has a higher forward p/e, price/sales than the comparable average</v>
      </c>
    </row>
    <row r="13" spans="1:16" x14ac:dyDescent="0.3">
      <c r="A13" s="1">
        <v>6</v>
      </c>
      <c r="B13" t="s">
        <v>17</v>
      </c>
      <c r="C13" t="s">
        <v>8527</v>
      </c>
      <c r="K13" t="str">
        <f ca="1">D89</f>
        <v>There are some indications that Equity Commonwealth may be undervalued. The company has a lower trailing p/e, and price/book than the comparable average</v>
      </c>
    </row>
    <row r="14" spans="1:16" x14ac:dyDescent="0.3">
      <c r="A14" s="1">
        <v>7</v>
      </c>
      <c r="B14" t="s">
        <v>19</v>
      </c>
      <c r="C14" t="s">
        <v>8528</v>
      </c>
    </row>
    <row r="16" spans="1:16" x14ac:dyDescent="0.3">
      <c r="A16" s="1">
        <v>0</v>
      </c>
      <c r="B16" t="s">
        <v>21</v>
      </c>
      <c r="C16" t="s">
        <v>8529</v>
      </c>
    </row>
    <row r="17" spans="1:23" x14ac:dyDescent="0.3">
      <c r="A17" s="1">
        <v>1</v>
      </c>
      <c r="B17" t="s">
        <v>23</v>
      </c>
      <c r="C17" t="s">
        <v>1290</v>
      </c>
      <c r="K17" t="str">
        <f ca="1">K2 &amp; IF(J3=1, K3,IF(J3=2,L3,IF(J3=3,M3,IF(J3=4,N3,IF(J3=5,O3,IF(J3=6,P3)))))) &amp; ". " &amp; IF(J4=1,K4,IF(J4=2,L4)) &amp; ". " &amp; IF(J5=1,K5,IF(J5=2,L5)) &amp; K6 &amp; ". " &amp; K7 &amp; ". " &amp; K8 &amp; ". " &amp; K9 &amp; "."</f>
        <v>Equity Commonwealth will report earnings on Jul 24, 2017. The stock is currently trading at $31.75, down .53% after opening up slightly over yesterday's close. The one year target estimate for Equity Commonwealth is $33.25 which would be a 4.72% increase over the current price. Earnings are expected to remain constant over the next quarter based on the average of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8530</v>
      </c>
    </row>
    <row r="19" spans="1:23" x14ac:dyDescent="0.3">
      <c r="A19" s="1">
        <v>3</v>
      </c>
      <c r="B19" t="s">
        <v>27</v>
      </c>
      <c r="C19" t="s">
        <v>8531</v>
      </c>
    </row>
    <row r="20" spans="1:23" x14ac:dyDescent="0.3">
      <c r="A20" s="1">
        <v>4</v>
      </c>
      <c r="B20" t="s">
        <v>29</v>
      </c>
      <c r="C20" t="s">
        <v>30</v>
      </c>
    </row>
    <row r="21" spans="1:23" x14ac:dyDescent="0.3">
      <c r="A21" s="1">
        <v>5</v>
      </c>
      <c r="B21" t="s">
        <v>31</v>
      </c>
      <c r="C21" t="s">
        <v>772</v>
      </c>
    </row>
    <row r="22" spans="1:23" x14ac:dyDescent="0.3">
      <c r="A22" s="1">
        <v>6</v>
      </c>
      <c r="B22" t="s">
        <v>33</v>
      </c>
      <c r="C22" t="s">
        <v>8532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8533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8534</v>
      </c>
      <c r="D26" s="1" t="s">
        <v>8535</v>
      </c>
      <c r="E26" s="1" t="s">
        <v>8536</v>
      </c>
      <c r="F26" s="1" t="s">
        <v>8537</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F27">
        <v>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F28">
        <v>0.27</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F29">
        <v>0.27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F30">
        <v>0.27</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0.27</v>
      </c>
      <c r="D31">
        <v>0.28999999999999998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8534</v>
      </c>
      <c r="D33" s="1" t="s">
        <v>8535</v>
      </c>
      <c r="E33" s="1" t="s">
        <v>8536</v>
      </c>
      <c r="F33" s="1" t="s">
        <v>8537</v>
      </c>
      <c r="J33">
        <f>IF(K33 &lt;&gt; "",12, 0)</f>
        <v>12</v>
      </c>
      <c r="K33" t="str">
        <f>IF(I195="pos_trend",B195,"")</f>
        <v>Fiscal year is January-December. All values USD millions.</v>
      </c>
      <c r="L33" t="str">
        <f t="shared" si="0"/>
        <v>fiscal year is january-december. all values usd millions.</v>
      </c>
      <c r="M33" t="str">
        <f t="shared" si="2"/>
        <v>, fiscal year is january-december. all values usd millions.</v>
      </c>
      <c r="T33">
        <f>IF(U33 &lt;&gt; "",12, 0)</f>
        <v>0</v>
      </c>
      <c r="U33" t="str">
        <f>IF(I231="pos_trend",B231,"")</f>
        <v/>
      </c>
      <c r="V33" t="str">
        <f t="shared" si="1"/>
        <v/>
      </c>
      <c r="W33" t="str">
        <f t="shared" si="3"/>
        <v/>
      </c>
    </row>
    <row r="34" spans="1:23" x14ac:dyDescent="0.3">
      <c r="A34" s="1">
        <v>0</v>
      </c>
      <c r="B34" t="s">
        <v>42</v>
      </c>
      <c r="C34" t="s">
        <v>776</v>
      </c>
      <c r="D34" t="s">
        <v>776</v>
      </c>
      <c r="E34" t="s">
        <v>776</v>
      </c>
      <c r="F34" t="s">
        <v>775</v>
      </c>
      <c r="J34">
        <f>IF(K34 &lt;&gt; "",13, 0)</f>
        <v>13</v>
      </c>
      <c r="K34" t="str">
        <f>IF(I196="pos_trend",B196,"")</f>
        <v>Cash &amp; Short Term Investments</v>
      </c>
      <c r="L34" t="str">
        <f t="shared" si="0"/>
        <v>cash &amp; short term investments</v>
      </c>
      <c r="M34" t="str">
        <f t="shared" si="2"/>
        <v>, fiscal year is january-december. all values usd millions., cash &amp; short term investments</v>
      </c>
      <c r="T34">
        <f>IF(U34 &lt;&gt; "",13, 0)</f>
        <v>0</v>
      </c>
      <c r="U34" t="str">
        <f>IF(I251="pos_trend",B251,"")</f>
        <v/>
      </c>
      <c r="V34" t="str">
        <f t="shared" si="1"/>
        <v/>
      </c>
      <c r="W34" t="str">
        <f t="shared" si="3"/>
        <v/>
      </c>
    </row>
    <row r="35" spans="1:23" x14ac:dyDescent="0.3">
      <c r="A35" s="1">
        <v>1</v>
      </c>
      <c r="B35" t="s">
        <v>43</v>
      </c>
      <c r="C35" t="s">
        <v>3439</v>
      </c>
      <c r="D35" t="s">
        <v>8538</v>
      </c>
      <c r="E35" t="s">
        <v>8539</v>
      </c>
      <c r="F35" t="s">
        <v>8540</v>
      </c>
      <c r="J35">
        <f>IF(K35 &lt;&gt; "",14, 0)</f>
        <v>0</v>
      </c>
      <c r="K35" t="str">
        <f>IF(I201="pos_trend",B201,"")</f>
        <v/>
      </c>
      <c r="L35" t="str">
        <f t="shared" si="0"/>
        <v/>
      </c>
      <c r="M35" t="str">
        <f t="shared" si="2"/>
        <v>, fiscal year is january-december. all values usd millions., cash &amp; short term investments</v>
      </c>
      <c r="T35">
        <f>IF(U35 &lt;&gt; "",14, 0)</f>
        <v>0</v>
      </c>
      <c r="U35" t="str">
        <f>IF(I279="pos_trend",B279,"")</f>
        <v/>
      </c>
      <c r="V35" t="str">
        <f t="shared" si="1"/>
        <v/>
      </c>
      <c r="W35" t="str">
        <f t="shared" si="3"/>
        <v/>
      </c>
    </row>
    <row r="36" spans="1:23" x14ac:dyDescent="0.3">
      <c r="A36" s="1">
        <v>2</v>
      </c>
      <c r="B36" t="s">
        <v>44</v>
      </c>
      <c r="C36" t="s">
        <v>8541</v>
      </c>
      <c r="D36" t="s">
        <v>8542</v>
      </c>
      <c r="E36" t="s">
        <v>8543</v>
      </c>
      <c r="F36" t="s">
        <v>8544</v>
      </c>
      <c r="J36">
        <f>IF(K36 &lt;&gt; "",15, 0)</f>
        <v>0</v>
      </c>
      <c r="K36" t="str">
        <f>IF(I202="pos_trend",B202,"")</f>
        <v/>
      </c>
      <c r="L36" t="str">
        <f t="shared" si="0"/>
        <v/>
      </c>
      <c r="M36" t="str">
        <f t="shared" si="2"/>
        <v>, fiscal year is january-december. all values usd millions., cash &amp; short term investments</v>
      </c>
      <c r="T36">
        <f>IF(U36 &lt;&gt; "",15, 0)</f>
        <v>0</v>
      </c>
      <c r="U36" t="str">
        <f>IF(I336="pos_trend",B336,"")</f>
        <v/>
      </c>
      <c r="V36" t="str">
        <f t="shared" si="1"/>
        <v/>
      </c>
      <c r="W36" t="str">
        <f t="shared" si="3"/>
        <v/>
      </c>
    </row>
    <row r="37" spans="1:23" x14ac:dyDescent="0.3">
      <c r="A37" s="1">
        <v>3</v>
      </c>
      <c r="B37" t="s">
        <v>45</v>
      </c>
      <c r="C37" t="s">
        <v>8541</v>
      </c>
      <c r="D37" t="s">
        <v>8542</v>
      </c>
      <c r="E37" t="s">
        <v>8543</v>
      </c>
      <c r="F37" t="s">
        <v>8545</v>
      </c>
      <c r="J37">
        <f>IF(K37 &lt;&gt; "",16, 0)</f>
        <v>0</v>
      </c>
      <c r="K37" t="str">
        <f>IF(I203="pos_trend",B203,"")</f>
        <v/>
      </c>
      <c r="L37" t="str">
        <f t="shared" si="0"/>
        <v/>
      </c>
      <c r="M37" t="str">
        <f t="shared" si="2"/>
        <v>, fiscal year is january-december. all values usd millions., cash &amp; short term investments</v>
      </c>
      <c r="T37">
        <f>IF(U37 &lt;&gt; "",16, 0)</f>
        <v>0</v>
      </c>
      <c r="U37" t="str">
        <f>IF(I235="pos_trend",B235,"")</f>
        <v/>
      </c>
      <c r="V37" t="str">
        <f t="shared" si="1"/>
        <v/>
      </c>
      <c r="W37" t="str">
        <f t="shared" si="3"/>
        <v/>
      </c>
    </row>
    <row r="38" spans="1:23" x14ac:dyDescent="0.3">
      <c r="A38" s="1">
        <v>4</v>
      </c>
      <c r="B38" t="s">
        <v>61</v>
      </c>
      <c r="C38" t="s">
        <v>8546</v>
      </c>
      <c r="D38" t="s">
        <v>8547</v>
      </c>
      <c r="E38" t="s">
        <v>8548</v>
      </c>
      <c r="F38" t="s">
        <v>8539</v>
      </c>
      <c r="J38">
        <f>IF(K38 &lt;&gt; "",17, 0)</f>
        <v>0</v>
      </c>
      <c r="K38" t="str">
        <f>IF(I351="pos_trend",B351,"")</f>
        <v/>
      </c>
      <c r="L38" t="str">
        <f t="shared" si="0"/>
        <v/>
      </c>
      <c r="M38" t="str">
        <f t="shared" si="2"/>
        <v>, fiscal year is january-december. all values usd millions., cash &amp; short term investments</v>
      </c>
      <c r="T38">
        <f>IF(U38 &lt;&gt; "",17, 0)</f>
        <v>0</v>
      </c>
      <c r="U38" t="str">
        <f>IF(I236="pos_trend",B236,"")</f>
        <v/>
      </c>
      <c r="V38" t="str">
        <f t="shared" si="1"/>
        <v/>
      </c>
      <c r="W38" t="str">
        <f t="shared" si="3"/>
        <v/>
      </c>
    </row>
    <row r="39" spans="1:23" x14ac:dyDescent="0.3">
      <c r="A39" s="1">
        <v>5</v>
      </c>
      <c r="B39" t="s">
        <v>65</v>
      </c>
      <c r="C39" t="s">
        <v>8549</v>
      </c>
      <c r="D39" t="s">
        <v>8550</v>
      </c>
      <c r="E39" t="s">
        <v>8551</v>
      </c>
      <c r="F39" t="s">
        <v>5873</v>
      </c>
      <c r="K39" t="str">
        <f>IF(I352="pos_trend",B352,"")</f>
        <v/>
      </c>
      <c r="M39" t="str">
        <f t="shared" si="2"/>
        <v>, fiscal year is january-december. all values usd millions., cash &amp; short term investments</v>
      </c>
      <c r="W39" t="str">
        <f t="shared" si="3"/>
        <v/>
      </c>
    </row>
    <row r="40" spans="1:23" x14ac:dyDescent="0.3">
      <c r="J40">
        <f>MAX(J22:J39)</f>
        <v>13</v>
      </c>
      <c r="K40" t="str">
        <f>VLOOKUP(J40,J22:K39,2,FALSE)</f>
        <v>Cash &amp; Short Term Investments</v>
      </c>
      <c r="M40" t="str">
        <f>IF(IFERROR(FIND(",",M39),TRUE)=TRUE,M39,IF(NOT(EXACT(K40,UPPER(K40))),SUBSTITUTE(M39,LOWER(K40),"and "&amp;LOWER(K40)),SUBSTITUTE(M39,K40,"and "&amp;K40)))</f>
        <v>, fiscal year is january-december. all values usd millions., and cash &amp; short term investments</v>
      </c>
      <c r="T40">
        <f>MAX(T22:T39)</f>
        <v>0</v>
      </c>
      <c r="U40" t="str">
        <f>VLOOKUP(T40,T22:U39,2,FALSE)</f>
        <v/>
      </c>
      <c r="W40" t="str">
        <f>IF(IFERROR(FIND(",",W39),TRUE)=TRUE,W39,IF(NOT(EXACT(U40,UPPER(U40))),SUBSTITUTE(W39,LOWER(U40),"and "&amp;LOWER(U40)),SUBSTITUTE(W39,U40,"and "&amp;U40)))</f>
        <v/>
      </c>
    </row>
    <row r="41" spans="1:23" x14ac:dyDescent="0.3">
      <c r="B41" s="1" t="s">
        <v>70</v>
      </c>
      <c r="C41" s="1" t="s">
        <v>8552</v>
      </c>
      <c r="D41" s="1" t="s">
        <v>8553</v>
      </c>
      <c r="E41" s="1" t="s">
        <v>71</v>
      </c>
      <c r="F41" s="1" t="s">
        <v>72</v>
      </c>
    </row>
    <row r="42" spans="1:23" x14ac:dyDescent="0.3">
      <c r="A42" s="1">
        <v>0</v>
      </c>
      <c r="B42" t="s">
        <v>75</v>
      </c>
      <c r="C42" t="s">
        <v>1290</v>
      </c>
      <c r="D42" t="s">
        <v>8554</v>
      </c>
      <c r="E42" t="s">
        <v>4089</v>
      </c>
      <c r="F42" t="s">
        <v>8554</v>
      </c>
      <c r="K42" t="str">
        <f>SUBSTITUTE(IF(M40&lt;&gt;"", D1 &amp; " has managed to increase " &amp; M40 &amp; " each year since " &amp; C144, "No positive trends")," , "," ")</f>
        <v>Equity Commonwealth has managed to increase fiscal year is january-december. all values usd millions., and cash &amp; short term investments each year since 2012</v>
      </c>
      <c r="U42" t="str">
        <f>SUBSTITUTE(IF(W40&lt;&gt;"", D1 &amp; " has managed to increase " &amp; W40 &amp; " each year since " &amp; C144, "No positive trends")," , "," ")</f>
        <v>No positive trends</v>
      </c>
    </row>
    <row r="43" spans="1:23" x14ac:dyDescent="0.3">
      <c r="A43" s="1">
        <v>1</v>
      </c>
      <c r="B43" t="s">
        <v>79</v>
      </c>
      <c r="C43" t="s">
        <v>1291</v>
      </c>
      <c r="D43" t="s">
        <v>4088</v>
      </c>
      <c r="E43" t="s">
        <v>820</v>
      </c>
      <c r="F43" t="s">
        <v>8555</v>
      </c>
    </row>
    <row r="44" spans="1:23" x14ac:dyDescent="0.3">
      <c r="A44" s="1">
        <v>2</v>
      </c>
      <c r="B44" t="s">
        <v>84</v>
      </c>
      <c r="C44" t="s">
        <v>8556</v>
      </c>
      <c r="D44" t="s">
        <v>1289</v>
      </c>
      <c r="E44" t="s">
        <v>87</v>
      </c>
      <c r="F44" t="s">
        <v>5395</v>
      </c>
    </row>
    <row r="45" spans="1:23" x14ac:dyDescent="0.3">
      <c r="A45" s="1">
        <v>3</v>
      </c>
      <c r="B45" t="s">
        <v>89</v>
      </c>
      <c r="C45" t="s">
        <v>8557</v>
      </c>
      <c r="D45" t="s">
        <v>5870</v>
      </c>
      <c r="E45" t="s">
        <v>495</v>
      </c>
      <c r="F45" t="s">
        <v>8558</v>
      </c>
    </row>
    <row r="47" spans="1:23" x14ac:dyDescent="0.3">
      <c r="B47" s="1" t="s">
        <v>94</v>
      </c>
      <c r="C47" s="1" t="s">
        <v>8534</v>
      </c>
      <c r="D47" s="1" t="s">
        <v>8535</v>
      </c>
      <c r="E47" s="1" t="s">
        <v>8536</v>
      </c>
      <c r="F47" s="1" t="s">
        <v>8537</v>
      </c>
    </row>
    <row r="48" spans="1:23" x14ac:dyDescent="0.3">
      <c r="A48" s="1">
        <v>0</v>
      </c>
      <c r="B48" t="s">
        <v>95</v>
      </c>
      <c r="F48">
        <v>0.27</v>
      </c>
    </row>
    <row r="49" spans="1:14" x14ac:dyDescent="0.3">
      <c r="A49" s="1">
        <v>1</v>
      </c>
      <c r="B49" t="s">
        <v>96</v>
      </c>
      <c r="E49">
        <v>0.19</v>
      </c>
      <c r="F49">
        <v>0.27</v>
      </c>
    </row>
    <row r="50" spans="1:14" x14ac:dyDescent="0.3">
      <c r="A50" s="1">
        <v>2</v>
      </c>
      <c r="B50" t="s">
        <v>97</v>
      </c>
      <c r="E50">
        <v>0.19</v>
      </c>
      <c r="F50">
        <v>0.27</v>
      </c>
    </row>
    <row r="51" spans="1:14" x14ac:dyDescent="0.3">
      <c r="A51" s="1">
        <v>3</v>
      </c>
      <c r="B51" t="s">
        <v>98</v>
      </c>
      <c r="E51">
        <v>0.19</v>
      </c>
      <c r="F51">
        <v>0.27</v>
      </c>
    </row>
    <row r="52" spans="1:14" x14ac:dyDescent="0.3">
      <c r="A52" s="1">
        <v>4</v>
      </c>
      <c r="B52" t="s">
        <v>99</v>
      </c>
      <c r="E52">
        <v>0.19</v>
      </c>
      <c r="F52">
        <v>0.25</v>
      </c>
    </row>
    <row r="54" spans="1:14" x14ac:dyDescent="0.3">
      <c r="B54" s="1" t="s">
        <v>100</v>
      </c>
      <c r="C54" s="1" t="s">
        <v>8534</v>
      </c>
      <c r="D54" s="1" t="s">
        <v>8535</v>
      </c>
      <c r="E54" s="1" t="s">
        <v>8536</v>
      </c>
      <c r="F54" s="1" t="s">
        <v>8537</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8559</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EQC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F61">
        <v>0.19</v>
      </c>
      <c r="I61" t="str">
        <f t="shared" si="4"/>
        <v>N/A</v>
      </c>
      <c r="J61">
        <f t="shared" si="5"/>
        <v>0</v>
      </c>
      <c r="K61">
        <f t="shared" si="6"/>
        <v>0</v>
      </c>
      <c r="L61">
        <f t="shared" si="7"/>
        <v>0</v>
      </c>
      <c r="M61">
        <f t="shared" si="8"/>
        <v>0.19</v>
      </c>
      <c r="N61">
        <f t="shared" si="9"/>
        <v>0</v>
      </c>
    </row>
    <row r="62" spans="1:14" x14ac:dyDescent="0.3">
      <c r="A62" s="1">
        <v>1</v>
      </c>
      <c r="B62" t="s">
        <v>112</v>
      </c>
      <c r="F62">
        <v>0.22</v>
      </c>
      <c r="I62" t="str">
        <f t="shared" si="4"/>
        <v>N/A</v>
      </c>
      <c r="J62">
        <f t="shared" si="5"/>
        <v>0</v>
      </c>
      <c r="K62">
        <f t="shared" si="6"/>
        <v>0</v>
      </c>
      <c r="L62">
        <f t="shared" si="7"/>
        <v>0</v>
      </c>
      <c r="M62">
        <f t="shared" si="8"/>
        <v>0.22</v>
      </c>
      <c r="N62">
        <f t="shared" si="9"/>
        <v>0</v>
      </c>
    </row>
    <row r="63" spans="1:14" x14ac:dyDescent="0.3">
      <c r="A63" s="1">
        <v>2</v>
      </c>
      <c r="B63" t="s">
        <v>114</v>
      </c>
      <c r="F63">
        <v>0.08</v>
      </c>
      <c r="I63" t="str">
        <f t="shared" si="4"/>
        <v>N/A</v>
      </c>
      <c r="J63">
        <f t="shared" si="5"/>
        <v>0</v>
      </c>
      <c r="K63">
        <f t="shared" si="6"/>
        <v>0</v>
      </c>
      <c r="L63">
        <f t="shared" si="7"/>
        <v>0</v>
      </c>
      <c r="M63">
        <f t="shared" si="8"/>
        <v>0.08</v>
      </c>
      <c r="N63">
        <f t="shared" si="9"/>
        <v>0</v>
      </c>
    </row>
    <row r="64" spans="1:14" x14ac:dyDescent="0.3">
      <c r="A64" s="1">
        <v>3</v>
      </c>
      <c r="B64" t="s">
        <v>116</v>
      </c>
      <c r="F64">
        <v>0.12</v>
      </c>
      <c r="I64" t="str">
        <f t="shared" si="4"/>
        <v>N/A</v>
      </c>
      <c r="J64">
        <f t="shared" si="5"/>
        <v>0</v>
      </c>
      <c r="K64">
        <f t="shared" si="6"/>
        <v>0</v>
      </c>
      <c r="L64">
        <f t="shared" si="7"/>
        <v>0</v>
      </c>
      <c r="M64">
        <f t="shared" si="8"/>
        <v>0.12</v>
      </c>
      <c r="N64">
        <f t="shared" si="9"/>
        <v>0</v>
      </c>
    </row>
    <row r="65" spans="1:14" x14ac:dyDescent="0.3">
      <c r="A65" s="1">
        <v>4</v>
      </c>
      <c r="B65" t="s">
        <v>118</v>
      </c>
      <c r="C65" t="s">
        <v>8560</v>
      </c>
      <c r="F65">
        <v>0.08</v>
      </c>
      <c r="I65" t="str">
        <f t="shared" si="4"/>
        <v>N/A</v>
      </c>
      <c r="J65">
        <f t="shared" si="5"/>
        <v>-0.02</v>
      </c>
      <c r="K65">
        <f t="shared" si="6"/>
        <v>0</v>
      </c>
      <c r="L65">
        <f t="shared" si="7"/>
        <v>0</v>
      </c>
      <c r="M65">
        <f t="shared" si="8"/>
        <v>0.08</v>
      </c>
      <c r="N65">
        <f t="shared" si="9"/>
        <v>0</v>
      </c>
    </row>
    <row r="66" spans="1:14" x14ac:dyDescent="0.3">
      <c r="A66" s="1">
        <v>5</v>
      </c>
      <c r="B66" t="s">
        <v>120</v>
      </c>
      <c r="C66" t="s">
        <v>8561</v>
      </c>
      <c r="I66" t="str">
        <f t="shared" si="4"/>
        <v>N/A</v>
      </c>
      <c r="J66">
        <f t="shared" si="5"/>
        <v>-0.25540000000000002</v>
      </c>
      <c r="K66">
        <f t="shared" si="6"/>
        <v>0</v>
      </c>
      <c r="L66">
        <f t="shared" si="7"/>
        <v>0</v>
      </c>
      <c r="M66">
        <f t="shared" si="8"/>
        <v>0</v>
      </c>
      <c r="N66">
        <f t="shared" si="9"/>
        <v>0</v>
      </c>
    </row>
    <row r="67" spans="1:14" x14ac:dyDescent="0.3">
      <c r="D67" t="s">
        <v>122</v>
      </c>
      <c r="E67" t="str">
        <f>C1</f>
        <v>Equity Commonwealth (EQC)</v>
      </c>
      <c r="I67" t="str">
        <f t="shared" si="4"/>
        <v>N/A</v>
      </c>
      <c r="J67">
        <f t="shared" si="5"/>
        <v>0</v>
      </c>
      <c r="K67" t="str">
        <f t="shared" si="6"/>
        <v>Comp Average</v>
      </c>
      <c r="L67" t="str">
        <f t="shared" si="7"/>
        <v>Equity Commonwealth (EQC)</v>
      </c>
      <c r="M67">
        <f t="shared" si="8"/>
        <v>0</v>
      </c>
      <c r="N67">
        <f t="shared" si="9"/>
        <v>0</v>
      </c>
    </row>
    <row r="68" spans="1:14" x14ac:dyDescent="0.3">
      <c r="A68" s="1">
        <v>0</v>
      </c>
      <c r="B68" t="s">
        <v>123</v>
      </c>
      <c r="C68" t="s">
        <v>8529</v>
      </c>
      <c r="D68">
        <f ca="1">AVERAGE(VALUE(INDIRECT("J"&amp;(MATCH(B68,B69:B500,0)+68))),VALUE(INDIRECT("J"&amp;(MATCH(B68,B69:B500,0)+79))),VALUE(INDIRECT("J"&amp;(MATCH(B68,B69:B500,0)+90))),VALUE(INDIRECT("J"&amp;(MATCH(B68,B69:B500,0)+101))))</f>
        <v>3067500000</v>
      </c>
      <c r="E68" t="str">
        <f t="shared" ref="E68:E76" ca="1" si="10">IF(AND(C68&lt;&gt;"",D68&lt;&gt;0),IF(VALUE(J68)&gt;VALUE(K68),"above average","below average"),"no data")</f>
        <v>above average</v>
      </c>
      <c r="I68" t="str">
        <f t="shared" ca="1" si="4"/>
        <v>N/A</v>
      </c>
      <c r="J68">
        <f t="shared" si="5"/>
        <v>3940000000</v>
      </c>
      <c r="K68">
        <f t="shared" ca="1" si="6"/>
        <v>3067500000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8530</v>
      </c>
      <c r="D70">
        <f ca="1">AVERAGE(VALUE(INDIRECT("J"&amp;(MATCH(B70,B71:B502,0)+70))),VALUE(INDIRECT("J"&amp;(MATCH(B70,B71:B502,0)+81))),VALUE(INDIRECT("J"&amp;(MATCH(B70,B71:B502,0)+92))),VALUE(INDIRECT("J"&amp;(MATCH(B70,B71:B502,0)+103))))</f>
        <v>53.97</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21.41</v>
      </c>
      <c r="K70">
        <f t="shared" ca="1" si="6"/>
        <v>53.97</v>
      </c>
      <c r="L70" t="str">
        <f t="shared" ca="1" si="7"/>
        <v>below average</v>
      </c>
      <c r="M70" t="str">
        <f t="shared" ca="1" si="8"/>
        <v/>
      </c>
      <c r="N70" t="str">
        <f t="shared" ca="1" si="9"/>
        <v/>
      </c>
    </row>
    <row r="71" spans="1:14" x14ac:dyDescent="0.3">
      <c r="A71" s="1">
        <v>3</v>
      </c>
      <c r="B71" t="s">
        <v>128</v>
      </c>
      <c r="C71" t="s">
        <v>8562</v>
      </c>
      <c r="D71">
        <f ca="1">AVERAGE(VALUE(INDIRECT("J"&amp;(MATCH(B71,B72:B503,0)+71))),VALUE(INDIRECT("J"&amp;(MATCH(B71,B72:B503,0)+82))),VALUE(INDIRECT("J"&amp;(MATCH(B71,B72:B503,0)+93))),VALUE(INDIRECT("J"&amp;(MATCH(B71,B72:B503,0)+104))))</f>
        <v>68.069999999999993</v>
      </c>
      <c r="E71" t="str">
        <f t="shared" ca="1" si="10"/>
        <v>above average</v>
      </c>
      <c r="F71" t="str">
        <f t="shared" ca="1" si="11"/>
        <v>forward p/e</v>
      </c>
      <c r="G71" t="str">
        <f t="shared" ref="G71:G76" ca="1" si="12">IF(F71&lt;&gt;"", G70 &amp; ", " &amp; IFERROR(LEFT(F71,FIND("(",F71) - 2),F71),G70)</f>
        <v>, forward p/e</v>
      </c>
      <c r="I71" t="str">
        <f t="shared" ca="1" si="4"/>
        <v>N/A</v>
      </c>
      <c r="J71" t="str">
        <f t="shared" si="5"/>
        <v>117.59</v>
      </c>
      <c r="K71">
        <f t="shared" ca="1" si="6"/>
        <v>68.069999999999993</v>
      </c>
      <c r="L71" t="str">
        <f t="shared" ca="1" si="7"/>
        <v>above average</v>
      </c>
      <c r="M71" t="str">
        <f t="shared" ca="1" si="8"/>
        <v>forward p/e</v>
      </c>
      <c r="N71" t="str">
        <f t="shared" ca="1" si="9"/>
        <v>, forward p/e</v>
      </c>
    </row>
    <row r="72" spans="1:14" x14ac:dyDescent="0.3">
      <c r="A72" s="1">
        <v>4</v>
      </c>
      <c r="B72" t="s">
        <v>130</v>
      </c>
      <c r="D72">
        <f ca="1">AVERAGE(VALUE(INDIRECT("J"&amp;(MATCH(B72,B73:B504,0)+72))),VALUE(INDIRECT("J"&amp;(MATCH(B72,B73:B504,0)+83))),VALUE(INDIRECT("J"&amp;(MATCH(B72,B73:B504,0)+94))),VALUE(INDIRECT("J"&amp;(MATCH(B72,B73:B504,0)+105))))</f>
        <v>13.122499999999999</v>
      </c>
      <c r="E72" t="str">
        <f t="shared" ca="1" si="10"/>
        <v>no data</v>
      </c>
      <c r="F72" t="str">
        <f t="shared" ca="1" si="11"/>
        <v/>
      </c>
      <c r="G72" t="str">
        <f t="shared" ca="1" si="12"/>
        <v>, forward p/e</v>
      </c>
      <c r="I72" t="str">
        <f t="shared" ca="1" si="4"/>
        <v>N/A</v>
      </c>
      <c r="J72">
        <f t="shared" si="5"/>
        <v>0</v>
      </c>
      <c r="K72">
        <f t="shared" ca="1" si="6"/>
        <v>13.122499999999999</v>
      </c>
      <c r="L72" t="str">
        <f t="shared" ca="1" si="7"/>
        <v>no data</v>
      </c>
      <c r="M72" t="str">
        <f t="shared" ca="1" si="8"/>
        <v/>
      </c>
      <c r="N72" t="str">
        <f t="shared" ca="1" si="9"/>
        <v>, forward p/e</v>
      </c>
    </row>
    <row r="73" spans="1:14" x14ac:dyDescent="0.3">
      <c r="A73" s="1">
        <v>5</v>
      </c>
      <c r="B73" t="s">
        <v>132</v>
      </c>
      <c r="C73" t="s">
        <v>8563</v>
      </c>
      <c r="D73">
        <f ca="1">AVERAGE(VALUE(INDIRECT("J"&amp;(MATCH(B73,B74:B505,0)+73))),VALUE(INDIRECT("J"&amp;(MATCH(B73,B74:B505,0)+84))),VALUE(INDIRECT("J"&amp;(MATCH(B73,B74:B505,0)+95))),VALUE(INDIRECT("J"&amp;(MATCH(B73,B74:B505,0)+106))))</f>
        <v>7.75</v>
      </c>
      <c r="E73" t="str">
        <f t="shared" ca="1" si="10"/>
        <v>above average</v>
      </c>
      <c r="F73" t="str">
        <f t="shared" ca="1" si="11"/>
        <v>price/sales (ttm)</v>
      </c>
      <c r="G73" t="str">
        <f t="shared" ca="1" si="12"/>
        <v>, forward p/e, price/sales</v>
      </c>
      <c r="I73" t="str">
        <f t="shared" ca="1" si="4"/>
        <v>N/A</v>
      </c>
      <c r="J73" t="str">
        <f t="shared" si="5"/>
        <v>8.51</v>
      </c>
      <c r="K73">
        <f t="shared" ca="1" si="6"/>
        <v>7.75</v>
      </c>
      <c r="L73" t="str">
        <f t="shared" ca="1" si="7"/>
        <v>above average</v>
      </c>
      <c r="M73" t="str">
        <f t="shared" ca="1" si="8"/>
        <v>price/sales (ttm)</v>
      </c>
      <c r="N73" t="str">
        <f t="shared" ca="1" si="9"/>
        <v>, forward p/e, price/sales</v>
      </c>
    </row>
    <row r="74" spans="1:14" x14ac:dyDescent="0.3">
      <c r="A74" s="1">
        <v>6</v>
      </c>
      <c r="B74" t="s">
        <v>134</v>
      </c>
      <c r="C74" t="s">
        <v>8564</v>
      </c>
      <c r="D74">
        <f ca="1">AVERAGE(VALUE(INDIRECT("J"&amp;(MATCH(B74,B75:B506,0)+74))),VALUE(INDIRECT("J"&amp;(MATCH(B74,B75:B506,0)+85))),VALUE(INDIRECT("J"&amp;(MATCH(B74,B75:B506,0)+96))),VALUE(INDIRECT("J"&amp;(MATCH(B74,B75:B506,0)+107))))</f>
        <v>1.605</v>
      </c>
      <c r="E74" t="str">
        <f t="shared" ca="1" si="10"/>
        <v>below average</v>
      </c>
      <c r="F74" t="str">
        <f t="shared" ca="1" si="11"/>
        <v/>
      </c>
      <c r="G74" t="str">
        <f t="shared" ca="1" si="12"/>
        <v>, forward p/e, price/sales</v>
      </c>
      <c r="I74" t="str">
        <f t="shared" ca="1" si="4"/>
        <v>N/A</v>
      </c>
      <c r="J74" t="str">
        <f t="shared" si="5"/>
        <v>1.24</v>
      </c>
      <c r="K74">
        <f t="shared" ca="1" si="6"/>
        <v>1.605</v>
      </c>
      <c r="L74" t="str">
        <f t="shared" ca="1" si="7"/>
        <v>below average</v>
      </c>
      <c r="M74" t="str">
        <f t="shared" ca="1" si="8"/>
        <v/>
      </c>
      <c r="N74" t="str">
        <f t="shared" ca="1" si="9"/>
        <v>, forward p/e, price/sales</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price/sales</v>
      </c>
      <c r="I75" t="str">
        <f t="shared" ca="1" si="4"/>
        <v>N/A</v>
      </c>
      <c r="J75">
        <f t="shared" si="5"/>
        <v>0</v>
      </c>
      <c r="K75">
        <f t="shared" ca="1" si="6"/>
        <v>0</v>
      </c>
      <c r="L75" t="str">
        <f t="shared" ca="1" si="7"/>
        <v>no data</v>
      </c>
      <c r="M75" t="str">
        <f t="shared" ca="1" si="8"/>
        <v/>
      </c>
      <c r="N75" t="str">
        <f t="shared" ca="1" si="9"/>
        <v>, forward p/e, price/sales</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price/sales</v>
      </c>
      <c r="I76" t="str">
        <f t="shared" ca="1" si="4"/>
        <v>N/A</v>
      </c>
      <c r="J76">
        <f t="shared" si="5"/>
        <v>0</v>
      </c>
      <c r="K76">
        <f t="shared" ca="1" si="6"/>
        <v>0</v>
      </c>
      <c r="L76" t="str">
        <f t="shared" ca="1" si="7"/>
        <v>no data</v>
      </c>
      <c r="M76" t="str">
        <f t="shared" ca="1" si="8"/>
        <v/>
      </c>
      <c r="N76" t="str">
        <f t="shared" ca="1" si="9"/>
        <v>, forward p/e, price/sales</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forward p/e, price/sales</v>
      </c>
      <c r="I77" t="str">
        <f t="shared" ca="1" si="4"/>
        <v>N/A</v>
      </c>
      <c r="J77">
        <f t="shared" si="5"/>
        <v>0</v>
      </c>
      <c r="K77">
        <f t="shared" si="6"/>
        <v>0</v>
      </c>
      <c r="L77">
        <f t="shared" si="7"/>
        <v>0</v>
      </c>
      <c r="M77" t="str">
        <f t="shared" ca="1" si="8"/>
        <v>price/sales</v>
      </c>
      <c r="N77" t="str">
        <f t="shared" ca="1" si="9"/>
        <v>forward p/e, price/sales</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Equity Commonwealth may be overvalued. The company has a higher forward p/e, price/sales than the comparable average</v>
      </c>
      <c r="I78" t="str">
        <f t="shared" ca="1" si="4"/>
        <v>N/A</v>
      </c>
      <c r="J78" t="str">
        <f t="shared" si="5"/>
        <v>Dec 31, 2016</v>
      </c>
      <c r="K78" t="str">
        <f t="shared" ca="1" si="6"/>
        <v>There are some indications that Equity Commonwealth may be overvalued. The company has a higher forward p/e, price/sales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8565</v>
      </c>
      <c r="F81" t="str">
        <f t="shared" ref="F81:F87" ca="1" si="13">IF(E70="below average",LOWER(TRIM(IF(ISNUMBER(VALUE(RIGHT(B70,1))),REPLACE(B70,LEN(B70),1,""),B70))),"")</f>
        <v>trailing p/e</v>
      </c>
      <c r="G81" t="str">
        <f ca="1">IFERROR(LEFT(F81,FIND("(",F81) - 2),F81)</f>
        <v>trailing p/e</v>
      </c>
      <c r="I81" t="str">
        <f t="shared" ca="1" si="4"/>
        <v>N/A</v>
      </c>
      <c r="J81">
        <f t="shared" si="5"/>
        <v>0.45409999999999995</v>
      </c>
      <c r="K81">
        <f t="shared" si="6"/>
        <v>0</v>
      </c>
      <c r="L81">
        <f t="shared" si="7"/>
        <v>0</v>
      </c>
      <c r="M81" t="str">
        <f t="shared" ca="1" si="8"/>
        <v>trailing p/e</v>
      </c>
      <c r="N81" t="str">
        <f t="shared" ca="1" si="9"/>
        <v>trailing p/e</v>
      </c>
    </row>
    <row r="82" spans="1:14" x14ac:dyDescent="0.3">
      <c r="A82" s="1">
        <v>1</v>
      </c>
      <c r="B82" t="s">
        <v>144</v>
      </c>
      <c r="C82" t="s">
        <v>8566</v>
      </c>
      <c r="F82" t="str">
        <f t="shared" ca="1" si="13"/>
        <v/>
      </c>
      <c r="G82" t="str">
        <f t="shared" ref="G82:G87" ca="1" si="14">IF(F82&lt;&gt;"", G81 &amp; ", " &amp; IFERROR(LEFT(F82,FIND("(",F82) - 2),F82),G81)</f>
        <v>trailing p/e</v>
      </c>
      <c r="I82" t="str">
        <f t="shared" ca="1" si="4"/>
        <v>N/A</v>
      </c>
      <c r="J82">
        <f t="shared" si="5"/>
        <v>0.2349</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8567</v>
      </c>
      <c r="F84" t="str">
        <f t="shared" ca="1" si="13"/>
        <v/>
      </c>
      <c r="G84" t="str">
        <f t="shared" ca="1" si="14"/>
        <v>trailing p/e</v>
      </c>
      <c r="I84" t="str">
        <f t="shared" ca="1" si="4"/>
        <v>N/A</v>
      </c>
      <c r="J84">
        <f t="shared" si="5"/>
        <v>1.41E-2</v>
      </c>
      <c r="K84">
        <f t="shared" si="6"/>
        <v>0</v>
      </c>
      <c r="L84">
        <f t="shared" si="7"/>
        <v>0</v>
      </c>
      <c r="M84" t="str">
        <f t="shared" ca="1" si="8"/>
        <v/>
      </c>
      <c r="N84" t="str">
        <f t="shared" ca="1" si="9"/>
        <v>trailing p/e</v>
      </c>
    </row>
    <row r="85" spans="1:14" x14ac:dyDescent="0.3">
      <c r="A85" s="1">
        <v>1</v>
      </c>
      <c r="B85" t="s">
        <v>148</v>
      </c>
      <c r="C85" t="s">
        <v>3702</v>
      </c>
      <c r="F85" t="str">
        <f t="shared" ca="1" si="13"/>
        <v>price/book (mrq)</v>
      </c>
      <c r="G85" t="str">
        <f t="shared" ca="1" si="14"/>
        <v>trailing p/e, price/book</v>
      </c>
      <c r="I85" t="str">
        <f t="shared" ca="1" si="4"/>
        <v>N/A</v>
      </c>
      <c r="J85">
        <f t="shared" si="5"/>
        <v>6.3E-2</v>
      </c>
      <c r="K85">
        <f t="shared" si="6"/>
        <v>0</v>
      </c>
      <c r="L85">
        <f t="shared" si="7"/>
        <v>0</v>
      </c>
      <c r="M85" t="str">
        <f t="shared" ca="1" si="8"/>
        <v>price/book (mrq)</v>
      </c>
      <c r="N85" t="str">
        <f t="shared" ca="1" si="9"/>
        <v>trailing p/e, price/book</v>
      </c>
    </row>
    <row r="86" spans="1:14" x14ac:dyDescent="0.3">
      <c r="F86" t="str">
        <f t="shared" ca="1" si="13"/>
        <v/>
      </c>
      <c r="G86" t="str">
        <f t="shared" ca="1" si="14"/>
        <v>trailing p/e, price/book</v>
      </c>
      <c r="I86" t="str">
        <f t="shared" ca="1" si="4"/>
        <v>N/A</v>
      </c>
      <c r="J86">
        <f t="shared" si="5"/>
        <v>0</v>
      </c>
      <c r="K86">
        <f t="shared" si="6"/>
        <v>0</v>
      </c>
      <c r="L86">
        <f t="shared" si="7"/>
        <v>0</v>
      </c>
      <c r="M86" t="str">
        <f t="shared" ca="1" si="8"/>
        <v/>
      </c>
      <c r="N86" t="str">
        <f t="shared" ca="1" si="9"/>
        <v>trailing p/e, price/book</v>
      </c>
    </row>
    <row r="87" spans="1:14" x14ac:dyDescent="0.3">
      <c r="A87" s="1">
        <v>0</v>
      </c>
      <c r="B87" t="s">
        <v>150</v>
      </c>
      <c r="C87" t="s">
        <v>8568</v>
      </c>
      <c r="F87" t="str">
        <f t="shared" ca="1" si="13"/>
        <v/>
      </c>
      <c r="G87" t="str">
        <f t="shared" ca="1" si="14"/>
        <v>trailing p/e, price/book</v>
      </c>
      <c r="I87" t="str">
        <f t="shared" ca="1" si="4"/>
        <v>N/A</v>
      </c>
      <c r="J87">
        <f t="shared" si="5"/>
        <v>463100000</v>
      </c>
      <c r="K87">
        <f t="shared" si="6"/>
        <v>0</v>
      </c>
      <c r="L87">
        <f t="shared" si="7"/>
        <v>0</v>
      </c>
      <c r="M87" t="str">
        <f t="shared" ca="1" si="8"/>
        <v/>
      </c>
      <c r="N87" t="str">
        <f t="shared" ca="1" si="9"/>
        <v>trailing p/e, price/book</v>
      </c>
    </row>
    <row r="88" spans="1:14" x14ac:dyDescent="0.3">
      <c r="A88" s="1">
        <v>1</v>
      </c>
      <c r="B88" t="s">
        <v>152</v>
      </c>
      <c r="C88" t="s">
        <v>2652</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t="str">
        <f t="shared" si="5"/>
        <v>3.70</v>
      </c>
      <c r="K88">
        <f t="shared" si="6"/>
        <v>0</v>
      </c>
      <c r="L88">
        <f t="shared" si="7"/>
        <v>0</v>
      </c>
      <c r="M88" t="str">
        <f t="shared" ca="1" si="8"/>
        <v>price/book</v>
      </c>
      <c r="N88" t="str">
        <f t="shared" ca="1" si="9"/>
        <v>trailing p/e, and price/book</v>
      </c>
    </row>
    <row r="89" spans="1:14" x14ac:dyDescent="0.3">
      <c r="A89" s="1">
        <v>2</v>
      </c>
      <c r="B89" t="s">
        <v>154</v>
      </c>
      <c r="C89" t="s">
        <v>8550</v>
      </c>
      <c r="D89" t="str">
        <f ca="1">IF(COUNTIF(E70:E76,"=below average")&gt;0,"There are some indications that "&amp;D1&amp;" may be undervalued. The company has a lower " &amp; G88 &amp; " than the comparable average", "Inconclusive")</f>
        <v>There are some indications that Equity Commonwealth may be undervalued. The company has a lower trailing p/e, and price/book than the comparable average</v>
      </c>
      <c r="I89" t="str">
        <f t="shared" ca="1" si="4"/>
        <v>N/A</v>
      </c>
      <c r="J89">
        <f t="shared" si="5"/>
        <v>-0.27399999999999997</v>
      </c>
      <c r="K89" t="str">
        <f t="shared" ca="1" si="6"/>
        <v>There are some indications that Equity Commonwealth may be undervalued. The company has a lower trailing p/e, and price/book than the comparable average</v>
      </c>
      <c r="L89">
        <f t="shared" si="7"/>
        <v>0</v>
      </c>
      <c r="M89">
        <f t="shared" si="8"/>
        <v>0</v>
      </c>
      <c r="N89">
        <f t="shared" si="9"/>
        <v>0</v>
      </c>
    </row>
    <row r="90" spans="1:14" x14ac:dyDescent="0.3">
      <c r="A90" s="1">
        <v>3</v>
      </c>
      <c r="B90" t="s">
        <v>156</v>
      </c>
      <c r="C90" t="s">
        <v>8569</v>
      </c>
      <c r="I90" t="str">
        <f t="shared" si="4"/>
        <v>N/A</v>
      </c>
      <c r="J90">
        <f t="shared" si="5"/>
        <v>500680000</v>
      </c>
      <c r="K90">
        <f t="shared" si="6"/>
        <v>0</v>
      </c>
      <c r="L90">
        <f t="shared" si="7"/>
        <v>0</v>
      </c>
      <c r="M90">
        <f t="shared" si="8"/>
        <v>0</v>
      </c>
      <c r="N90">
        <f t="shared" si="9"/>
        <v>0</v>
      </c>
    </row>
    <row r="91" spans="1:14" x14ac:dyDescent="0.3">
      <c r="A91" s="1">
        <v>4</v>
      </c>
      <c r="B91" t="s">
        <v>158</v>
      </c>
      <c r="C91" t="s">
        <v>8570</v>
      </c>
      <c r="I91" t="str">
        <f t="shared" si="4"/>
        <v>N/A</v>
      </c>
      <c r="J91">
        <f t="shared" si="5"/>
        <v>237220000</v>
      </c>
      <c r="K91">
        <f t="shared" si="6"/>
        <v>0</v>
      </c>
      <c r="L91">
        <f t="shared" si="7"/>
        <v>0</v>
      </c>
      <c r="M91">
        <f t="shared" si="8"/>
        <v>0</v>
      </c>
      <c r="N91">
        <f t="shared" si="9"/>
        <v>0</v>
      </c>
    </row>
    <row r="92" spans="1:14" x14ac:dyDescent="0.3">
      <c r="A92" s="1">
        <v>5</v>
      </c>
      <c r="B92" t="s">
        <v>160</v>
      </c>
      <c r="C92" t="s">
        <v>8571</v>
      </c>
      <c r="I92" t="str">
        <f t="shared" si="4"/>
        <v>N/A</v>
      </c>
      <c r="J92">
        <f t="shared" si="5"/>
        <v>187730000</v>
      </c>
      <c r="K92">
        <f t="shared" si="6"/>
        <v>0</v>
      </c>
      <c r="L92">
        <f t="shared" si="7"/>
        <v>0</v>
      </c>
      <c r="M92">
        <f t="shared" si="8"/>
        <v>0</v>
      </c>
      <c r="N92">
        <f t="shared" si="9"/>
        <v>0</v>
      </c>
    </row>
    <row r="93" spans="1:14" x14ac:dyDescent="0.3">
      <c r="A93" s="1">
        <v>6</v>
      </c>
      <c r="B93" t="s">
        <v>162</v>
      </c>
      <c r="C93" t="s">
        <v>8531</v>
      </c>
      <c r="I93" t="str">
        <f t="shared" si="4"/>
        <v>N/A</v>
      </c>
      <c r="J93" t="str">
        <f t="shared" si="5"/>
        <v>1.48</v>
      </c>
      <c r="K93">
        <f t="shared" si="6"/>
        <v>0</v>
      </c>
      <c r="L93">
        <f t="shared" si="7"/>
        <v>0</v>
      </c>
      <c r="M93">
        <f t="shared" si="8"/>
        <v>0</v>
      </c>
      <c r="N93">
        <f t="shared" si="9"/>
        <v>0</v>
      </c>
    </row>
    <row r="94" spans="1:14" x14ac:dyDescent="0.3">
      <c r="A94" s="1">
        <v>7</v>
      </c>
      <c r="B94" t="s">
        <v>163</v>
      </c>
      <c r="C94" t="s">
        <v>8572</v>
      </c>
      <c r="I94" t="str">
        <f t="shared" si="4"/>
        <v>N/A</v>
      </c>
      <c r="J94">
        <f t="shared" si="5"/>
        <v>-0.48700000000000004</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8573</v>
      </c>
      <c r="I96" t="str">
        <f t="shared" si="4"/>
        <v>N/A</v>
      </c>
      <c r="J96">
        <f t="shared" si="5"/>
        <v>1890000000</v>
      </c>
      <c r="K96">
        <f t="shared" si="6"/>
        <v>0</v>
      </c>
      <c r="L96">
        <f t="shared" si="7"/>
        <v>0</v>
      </c>
      <c r="M96">
        <f t="shared" si="8"/>
        <v>0</v>
      </c>
      <c r="N96">
        <f t="shared" si="9"/>
        <v>0</v>
      </c>
    </row>
    <row r="97" spans="1:14" x14ac:dyDescent="0.3">
      <c r="A97" s="1">
        <v>1</v>
      </c>
      <c r="B97" t="s">
        <v>167</v>
      </c>
      <c r="C97" t="s">
        <v>8574</v>
      </c>
      <c r="I97" t="str">
        <f t="shared" si="4"/>
        <v>N/A</v>
      </c>
      <c r="J97" t="str">
        <f t="shared" si="5"/>
        <v>15.22</v>
      </c>
      <c r="K97">
        <f t="shared" si="6"/>
        <v>0</v>
      </c>
      <c r="L97">
        <f t="shared" si="7"/>
        <v>0</v>
      </c>
      <c r="M97">
        <f t="shared" si="8"/>
        <v>0</v>
      </c>
      <c r="N97">
        <f t="shared" si="9"/>
        <v>0</v>
      </c>
    </row>
    <row r="98" spans="1:14" x14ac:dyDescent="0.3">
      <c r="A98" s="1">
        <v>2</v>
      </c>
      <c r="B98" t="s">
        <v>169</v>
      </c>
      <c r="C98" t="s">
        <v>3352</v>
      </c>
      <c r="I98" t="str">
        <f t="shared" si="4"/>
        <v>N/A</v>
      </c>
      <c r="J98">
        <f t="shared" si="5"/>
        <v>1140000000</v>
      </c>
      <c r="K98">
        <f t="shared" si="6"/>
        <v>0</v>
      </c>
      <c r="L98">
        <f t="shared" si="7"/>
        <v>0</v>
      </c>
      <c r="M98">
        <f t="shared" si="8"/>
        <v>0</v>
      </c>
      <c r="N98">
        <f t="shared" si="9"/>
        <v>0</v>
      </c>
    </row>
    <row r="99" spans="1:14" x14ac:dyDescent="0.3">
      <c r="A99" s="1">
        <v>3</v>
      </c>
      <c r="B99" t="s">
        <v>171</v>
      </c>
      <c r="C99" t="s">
        <v>8575</v>
      </c>
      <c r="I99" t="str">
        <f t="shared" si="4"/>
        <v>N/A</v>
      </c>
      <c r="J99" t="str">
        <f t="shared" si="5"/>
        <v>34.79</v>
      </c>
      <c r="K99">
        <f t="shared" si="6"/>
        <v>0</v>
      </c>
      <c r="L99">
        <f t="shared" si="7"/>
        <v>0</v>
      </c>
      <c r="M99">
        <f t="shared" si="8"/>
        <v>0</v>
      </c>
      <c r="N99">
        <f t="shared" si="9"/>
        <v>0</v>
      </c>
    </row>
    <row r="100" spans="1:14" x14ac:dyDescent="0.3">
      <c r="A100" s="1">
        <v>4</v>
      </c>
      <c r="B100" t="s">
        <v>173</v>
      </c>
      <c r="C100" t="s">
        <v>8576</v>
      </c>
      <c r="I100" t="str">
        <f t="shared" si="4"/>
        <v>N/A</v>
      </c>
      <c r="J100" t="str">
        <f t="shared" si="5"/>
        <v>33.23</v>
      </c>
      <c r="K100">
        <f t="shared" si="6"/>
        <v>0</v>
      </c>
      <c r="L100">
        <f t="shared" si="7"/>
        <v>0</v>
      </c>
      <c r="M100">
        <f t="shared" si="8"/>
        <v>0</v>
      </c>
      <c r="N100">
        <f t="shared" si="9"/>
        <v>0</v>
      </c>
    </row>
    <row r="101" spans="1:14" x14ac:dyDescent="0.3">
      <c r="A101" s="1">
        <v>5</v>
      </c>
      <c r="B101" t="s">
        <v>175</v>
      </c>
      <c r="C101" t="s">
        <v>8577</v>
      </c>
      <c r="I101" t="str">
        <f t="shared" si="4"/>
        <v>N/A</v>
      </c>
      <c r="J101" t="str">
        <f t="shared" si="5"/>
        <v>25.52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8578</v>
      </c>
      <c r="I103" t="str">
        <f t="shared" si="4"/>
        <v>N/A</v>
      </c>
      <c r="J103">
        <f t="shared" si="5"/>
        <v>137340000</v>
      </c>
      <c r="K103">
        <f t="shared" si="6"/>
        <v>0</v>
      </c>
      <c r="L103">
        <f t="shared" si="7"/>
        <v>0</v>
      </c>
      <c r="M103">
        <f t="shared" si="8"/>
        <v>0</v>
      </c>
      <c r="N103">
        <f t="shared" si="9"/>
        <v>0</v>
      </c>
    </row>
    <row r="104" spans="1:14" x14ac:dyDescent="0.3">
      <c r="A104" s="1">
        <v>1</v>
      </c>
      <c r="B104" t="s">
        <v>179</v>
      </c>
      <c r="C104" t="s">
        <v>8579</v>
      </c>
      <c r="I104" t="str">
        <f t="shared" si="4"/>
        <v>N/A</v>
      </c>
      <c r="J104">
        <f t="shared" si="5"/>
        <v>126990000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1290</v>
      </c>
      <c r="I106" t="str">
        <f t="shared" si="4"/>
        <v>N/A</v>
      </c>
      <c r="J106" t="str">
        <f t="shared" si="5"/>
        <v>0.32</v>
      </c>
      <c r="K106">
        <f t="shared" si="6"/>
        <v>0</v>
      </c>
      <c r="L106">
        <f t="shared" si="7"/>
        <v>0</v>
      </c>
      <c r="M106">
        <f t="shared" si="8"/>
        <v>0</v>
      </c>
      <c r="N106">
        <f t="shared" si="9"/>
        <v>0</v>
      </c>
    </row>
    <row r="107" spans="1:14" x14ac:dyDescent="0.3">
      <c r="A107" s="1">
        <v>1</v>
      </c>
      <c r="B107" t="s">
        <v>181</v>
      </c>
      <c r="C107" t="s">
        <v>8580</v>
      </c>
      <c r="I107" t="str">
        <f t="shared" si="4"/>
        <v>N/A</v>
      </c>
      <c r="J107">
        <f t="shared" si="5"/>
        <v>8.4199999999999997E-2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8581</v>
      </c>
      <c r="I109" t="str">
        <f t="shared" si="4"/>
        <v>N/A</v>
      </c>
      <c r="J109" t="str">
        <f t="shared" si="5"/>
        <v>32.51</v>
      </c>
      <c r="K109">
        <f t="shared" si="6"/>
        <v>0</v>
      </c>
      <c r="L109">
        <f t="shared" si="7"/>
        <v>0</v>
      </c>
      <c r="M109">
        <f t="shared" si="8"/>
        <v>0</v>
      </c>
      <c r="N109">
        <f t="shared" si="9"/>
        <v>0</v>
      </c>
    </row>
    <row r="110" spans="1:14" x14ac:dyDescent="0.3">
      <c r="A110" s="1">
        <v>4</v>
      </c>
      <c r="B110" t="s">
        <v>187</v>
      </c>
      <c r="C110" t="s">
        <v>8582</v>
      </c>
      <c r="I110" t="str">
        <f t="shared" si="4"/>
        <v>N/A</v>
      </c>
      <c r="J110" t="str">
        <f t="shared" si="5"/>
        <v>28.04</v>
      </c>
      <c r="K110">
        <f t="shared" si="6"/>
        <v>0</v>
      </c>
      <c r="L110">
        <f t="shared" si="7"/>
        <v>0</v>
      </c>
      <c r="M110">
        <f t="shared" si="8"/>
        <v>0</v>
      </c>
      <c r="N110">
        <f t="shared" si="9"/>
        <v>0</v>
      </c>
    </row>
    <row r="111" spans="1:14" x14ac:dyDescent="0.3">
      <c r="A111" s="1">
        <v>5</v>
      </c>
      <c r="B111" t="s">
        <v>189</v>
      </c>
      <c r="C111" t="s">
        <v>8583</v>
      </c>
      <c r="I111" t="str">
        <f t="shared" si="4"/>
        <v>N/A</v>
      </c>
      <c r="J111" t="str">
        <f t="shared" si="5"/>
        <v>31.68</v>
      </c>
      <c r="K111">
        <f t="shared" si="6"/>
        <v>0</v>
      </c>
      <c r="L111">
        <f t="shared" si="7"/>
        <v>0</v>
      </c>
      <c r="M111">
        <f t="shared" si="8"/>
        <v>0</v>
      </c>
      <c r="N111">
        <f t="shared" si="9"/>
        <v>0</v>
      </c>
    </row>
    <row r="112" spans="1:14" x14ac:dyDescent="0.3">
      <c r="A112" s="1">
        <v>6</v>
      </c>
      <c r="B112" t="s">
        <v>191</v>
      </c>
      <c r="C112" t="s">
        <v>8584</v>
      </c>
      <c r="I112" t="str">
        <f t="shared" si="4"/>
        <v>N/A</v>
      </c>
      <c r="J112" t="str">
        <f t="shared" si="5"/>
        <v>31.35</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8585</v>
      </c>
      <c r="I114" t="str">
        <f t="shared" si="4"/>
        <v>N/A</v>
      </c>
      <c r="J114" t="str">
        <f t="shared" si="5"/>
        <v>565.53k</v>
      </c>
      <c r="K114">
        <f t="shared" si="6"/>
        <v>0</v>
      </c>
      <c r="L114">
        <f t="shared" si="7"/>
        <v>0</v>
      </c>
      <c r="M114">
        <f t="shared" si="8"/>
        <v>0</v>
      </c>
      <c r="N114">
        <f t="shared" si="9"/>
        <v>0</v>
      </c>
    </row>
    <row r="115" spans="1:14" x14ac:dyDescent="0.3">
      <c r="A115" s="1">
        <v>1</v>
      </c>
      <c r="B115" t="s">
        <v>195</v>
      </c>
      <c r="C115" t="s">
        <v>8586</v>
      </c>
      <c r="I115" t="str">
        <f t="shared" si="4"/>
        <v>N/A</v>
      </c>
      <c r="J115" t="str">
        <f t="shared" si="5"/>
        <v>390.19k</v>
      </c>
      <c r="K115">
        <f t="shared" si="6"/>
        <v>0</v>
      </c>
      <c r="L115">
        <f t="shared" si="7"/>
        <v>0</v>
      </c>
      <c r="M115">
        <f t="shared" si="8"/>
        <v>0</v>
      </c>
      <c r="N115">
        <f t="shared" si="9"/>
        <v>0</v>
      </c>
    </row>
    <row r="116" spans="1:14" x14ac:dyDescent="0.3">
      <c r="A116" s="1">
        <v>2</v>
      </c>
      <c r="B116" t="s">
        <v>197</v>
      </c>
      <c r="C116" t="s">
        <v>8587</v>
      </c>
      <c r="I116" t="str">
        <f t="shared" si="4"/>
        <v>N/A</v>
      </c>
      <c r="J116">
        <f t="shared" si="5"/>
        <v>124060000</v>
      </c>
      <c r="K116">
        <f t="shared" si="6"/>
        <v>0</v>
      </c>
      <c r="L116">
        <f t="shared" si="7"/>
        <v>0</v>
      </c>
      <c r="M116">
        <f t="shared" si="8"/>
        <v>0</v>
      </c>
      <c r="N116">
        <f t="shared" si="9"/>
        <v>0</v>
      </c>
    </row>
    <row r="117" spans="1:14" x14ac:dyDescent="0.3">
      <c r="A117" s="1">
        <v>3</v>
      </c>
      <c r="B117" t="s">
        <v>199</v>
      </c>
      <c r="C117" t="s">
        <v>8588</v>
      </c>
      <c r="I117" t="str">
        <f t="shared" si="4"/>
        <v>N/A</v>
      </c>
      <c r="J117">
        <f t="shared" si="5"/>
        <v>122780000</v>
      </c>
      <c r="K117">
        <f t="shared" si="6"/>
        <v>0</v>
      </c>
      <c r="L117">
        <f t="shared" si="7"/>
        <v>0</v>
      </c>
      <c r="M117">
        <f t="shared" si="8"/>
        <v>0</v>
      </c>
      <c r="N117">
        <f t="shared" si="9"/>
        <v>0</v>
      </c>
    </row>
    <row r="118" spans="1:14" x14ac:dyDescent="0.3">
      <c r="A118" s="1">
        <v>4</v>
      </c>
      <c r="B118" t="s">
        <v>201</v>
      </c>
      <c r="C118" t="s">
        <v>8589</v>
      </c>
      <c r="I118" t="str">
        <f t="shared" si="4"/>
        <v>N/A</v>
      </c>
      <c r="J118">
        <f t="shared" si="5"/>
        <v>4.0599999999999997E-2</v>
      </c>
      <c r="K118">
        <f t="shared" si="6"/>
        <v>0</v>
      </c>
      <c r="L118">
        <f t="shared" si="7"/>
        <v>0</v>
      </c>
      <c r="M118">
        <f t="shared" si="8"/>
        <v>0</v>
      </c>
      <c r="N118">
        <f t="shared" si="9"/>
        <v>0</v>
      </c>
    </row>
    <row r="119" spans="1:14" x14ac:dyDescent="0.3">
      <c r="A119" s="1">
        <v>5</v>
      </c>
      <c r="B119" t="s">
        <v>203</v>
      </c>
      <c r="C119" t="s">
        <v>8590</v>
      </c>
      <c r="I119" t="str">
        <f t="shared" si="4"/>
        <v>N/A</v>
      </c>
      <c r="J119">
        <f t="shared" si="5"/>
        <v>0.89700000000000002</v>
      </c>
      <c r="K119">
        <f t="shared" si="6"/>
        <v>0</v>
      </c>
      <c r="L119">
        <f t="shared" si="7"/>
        <v>0</v>
      </c>
      <c r="M119">
        <f t="shared" si="8"/>
        <v>0</v>
      </c>
      <c r="N119">
        <f t="shared" si="9"/>
        <v>0</v>
      </c>
    </row>
    <row r="120" spans="1:14" x14ac:dyDescent="0.3">
      <c r="A120" s="1">
        <v>6</v>
      </c>
      <c r="B120" t="s">
        <v>205</v>
      </c>
      <c r="C120" t="s">
        <v>1912</v>
      </c>
      <c r="I120" t="str">
        <f t="shared" si="4"/>
        <v>N/A</v>
      </c>
      <c r="J120">
        <f t="shared" si="5"/>
        <v>1830000</v>
      </c>
      <c r="K120">
        <f t="shared" si="6"/>
        <v>0</v>
      </c>
      <c r="L120">
        <f t="shared" si="7"/>
        <v>0</v>
      </c>
      <c r="M120">
        <f t="shared" si="8"/>
        <v>0</v>
      </c>
      <c r="N120">
        <f t="shared" si="9"/>
        <v>0</v>
      </c>
    </row>
    <row r="121" spans="1:14" x14ac:dyDescent="0.3">
      <c r="A121" s="1">
        <v>7</v>
      </c>
      <c r="B121" t="s">
        <v>207</v>
      </c>
      <c r="C121" t="s">
        <v>8591</v>
      </c>
      <c r="I121" t="str">
        <f t="shared" si="4"/>
        <v>N/A</v>
      </c>
      <c r="J121" t="str">
        <f t="shared" si="5"/>
        <v>2.88</v>
      </c>
      <c r="K121">
        <f t="shared" si="6"/>
        <v>0</v>
      </c>
      <c r="L121">
        <f t="shared" si="7"/>
        <v>0</v>
      </c>
      <c r="M121">
        <f t="shared" si="8"/>
        <v>0</v>
      </c>
      <c r="N121">
        <f t="shared" si="9"/>
        <v>0</v>
      </c>
    </row>
    <row r="122" spans="1:14" x14ac:dyDescent="0.3">
      <c r="A122" s="1">
        <v>8</v>
      </c>
      <c r="B122" t="s">
        <v>209</v>
      </c>
      <c r="C122" t="s">
        <v>8592</v>
      </c>
      <c r="I122" t="str">
        <f t="shared" si="4"/>
        <v>N/A</v>
      </c>
      <c r="J122">
        <f t="shared" si="5"/>
        <v>1.8100000000000002E-2</v>
      </c>
      <c r="K122">
        <f t="shared" si="6"/>
        <v>0</v>
      </c>
      <c r="L122">
        <f t="shared" si="7"/>
        <v>0</v>
      </c>
      <c r="M122">
        <f t="shared" si="8"/>
        <v>0</v>
      </c>
      <c r="N122">
        <f t="shared" si="9"/>
        <v>0</v>
      </c>
    </row>
    <row r="123" spans="1:14" x14ac:dyDescent="0.3">
      <c r="A123" s="1">
        <v>9</v>
      </c>
      <c r="B123" t="s">
        <v>211</v>
      </c>
      <c r="C123" t="s">
        <v>8593</v>
      </c>
      <c r="I123" t="str">
        <f t="shared" si="4"/>
        <v>N/A</v>
      </c>
      <c r="J123">
        <f t="shared" si="5"/>
        <v>1960000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C126" t="s">
        <v>855</v>
      </c>
      <c r="I126" t="str">
        <f t="shared" si="15"/>
        <v>N/A</v>
      </c>
      <c r="J126">
        <f t="shared" si="16"/>
        <v>0</v>
      </c>
      <c r="K126">
        <f t="shared" si="17"/>
        <v>0</v>
      </c>
      <c r="L126">
        <f t="shared" si="18"/>
        <v>0</v>
      </c>
      <c r="M126">
        <f t="shared" si="19"/>
        <v>0</v>
      </c>
      <c r="N126">
        <f t="shared" si="20"/>
        <v>0</v>
      </c>
    </row>
    <row r="127" spans="1:14" x14ac:dyDescent="0.3">
      <c r="A127" s="1">
        <v>2</v>
      </c>
      <c r="B127" t="s">
        <v>217</v>
      </c>
      <c r="I127" t="str">
        <f t="shared" si="15"/>
        <v>N/A</v>
      </c>
      <c r="J127">
        <f t="shared" si="16"/>
        <v>0</v>
      </c>
      <c r="K127">
        <f t="shared" si="17"/>
        <v>0</v>
      </c>
      <c r="L127">
        <f t="shared" si="18"/>
        <v>0</v>
      </c>
      <c r="M127">
        <f t="shared" si="19"/>
        <v>0</v>
      </c>
      <c r="N127">
        <f t="shared" si="20"/>
        <v>0</v>
      </c>
    </row>
    <row r="128" spans="1:14" x14ac:dyDescent="0.3">
      <c r="A128" s="1">
        <v>3</v>
      </c>
      <c r="B128" t="s">
        <v>219</v>
      </c>
      <c r="I128" t="str">
        <f t="shared" si="15"/>
        <v>N/A</v>
      </c>
      <c r="J128">
        <f t="shared" si="16"/>
        <v>0</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C130" t="s">
        <v>855</v>
      </c>
      <c r="I130" t="str">
        <f t="shared" si="15"/>
        <v>N/A</v>
      </c>
      <c r="J130">
        <f t="shared" si="16"/>
        <v>0</v>
      </c>
      <c r="K130">
        <f t="shared" si="17"/>
        <v>0</v>
      </c>
      <c r="L130">
        <f t="shared" si="18"/>
        <v>0</v>
      </c>
      <c r="M130">
        <f t="shared" si="19"/>
        <v>0</v>
      </c>
      <c r="N130">
        <f t="shared" si="20"/>
        <v>0</v>
      </c>
    </row>
    <row r="131" spans="1:14" x14ac:dyDescent="0.3">
      <c r="A131" s="1">
        <v>6</v>
      </c>
      <c r="B131" t="s">
        <v>225</v>
      </c>
      <c r="C131" t="s">
        <v>8594</v>
      </c>
      <c r="I131" t="str">
        <f t="shared" si="15"/>
        <v>N/A</v>
      </c>
      <c r="J131" t="str">
        <f t="shared" si="16"/>
        <v>Feb 21, 2014</v>
      </c>
      <c r="K131">
        <f t="shared" si="17"/>
        <v>0</v>
      </c>
      <c r="L131">
        <f t="shared" si="18"/>
        <v>0</v>
      </c>
      <c r="M131">
        <f t="shared" si="19"/>
        <v>0</v>
      </c>
      <c r="N131">
        <f t="shared" si="20"/>
        <v>0</v>
      </c>
    </row>
    <row r="132" spans="1:14" x14ac:dyDescent="0.3">
      <c r="A132" s="1">
        <v>7</v>
      </c>
      <c r="B132" t="s">
        <v>227</v>
      </c>
      <c r="C132" t="s">
        <v>8595</v>
      </c>
      <c r="I132" t="str">
        <f t="shared" si="15"/>
        <v>N/A</v>
      </c>
      <c r="J132" t="str">
        <f t="shared" si="16"/>
        <v>Jan 9, 2014</v>
      </c>
      <c r="K132">
        <f t="shared" si="17"/>
        <v>0</v>
      </c>
      <c r="L132">
        <f t="shared" si="18"/>
        <v>0</v>
      </c>
      <c r="M132">
        <f t="shared" si="19"/>
        <v>0</v>
      </c>
      <c r="N132">
        <f t="shared" si="20"/>
        <v>0</v>
      </c>
    </row>
    <row r="133" spans="1:14" x14ac:dyDescent="0.3">
      <c r="A133" s="1">
        <v>8</v>
      </c>
      <c r="B133" t="s">
        <v>229</v>
      </c>
      <c r="C133" t="s">
        <v>8596</v>
      </c>
      <c r="I133" t="str">
        <f t="shared" si="15"/>
        <v>N/A</v>
      </c>
      <c r="J133" t="str">
        <f t="shared" si="16"/>
        <v>1/4</v>
      </c>
      <c r="K133">
        <f t="shared" si="17"/>
        <v>0</v>
      </c>
      <c r="L133">
        <f t="shared" si="18"/>
        <v>0</v>
      </c>
      <c r="M133">
        <f t="shared" si="19"/>
        <v>0</v>
      </c>
      <c r="N133">
        <f t="shared" si="20"/>
        <v>0</v>
      </c>
    </row>
    <row r="134" spans="1:14" x14ac:dyDescent="0.3">
      <c r="A134" s="1">
        <v>9</v>
      </c>
      <c r="B134" t="s">
        <v>230</v>
      </c>
      <c r="C134" t="s">
        <v>8597</v>
      </c>
      <c r="I134" t="str">
        <f t="shared" si="15"/>
        <v>N/A</v>
      </c>
      <c r="J134" t="str">
        <f t="shared" si="16"/>
        <v>Jul 1, 2010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8598</v>
      </c>
      <c r="C138" t="s">
        <v>8599</v>
      </c>
      <c r="D138" t="s">
        <v>1971</v>
      </c>
      <c r="F138">
        <v>52</v>
      </c>
      <c r="I138" t="str">
        <f t="shared" si="15"/>
        <v>N/A</v>
      </c>
      <c r="J138" t="str">
        <f t="shared" si="16"/>
        <v>Chief Exec. Officer, Pres and Trustee</v>
      </c>
      <c r="K138">
        <f t="shared" si="17"/>
        <v>1800000</v>
      </c>
      <c r="L138">
        <f t="shared" si="18"/>
        <v>0</v>
      </c>
      <c r="M138">
        <f t="shared" si="19"/>
        <v>52</v>
      </c>
      <c r="N138">
        <f t="shared" si="20"/>
        <v>0</v>
      </c>
    </row>
    <row r="139" spans="1:14" x14ac:dyDescent="0.3">
      <c r="A139" s="1">
        <v>1</v>
      </c>
      <c r="B139" t="s">
        <v>8600</v>
      </c>
      <c r="C139" t="s">
        <v>8601</v>
      </c>
      <c r="D139" t="s">
        <v>1122</v>
      </c>
      <c r="F139">
        <v>52</v>
      </c>
      <c r="I139" t="str">
        <f t="shared" si="15"/>
        <v>N/A</v>
      </c>
      <c r="J139" t="str">
        <f t="shared" si="16"/>
        <v>Chief Financial Officer, Exec. VP and Treasurer</v>
      </c>
      <c r="K139">
        <f t="shared" si="17"/>
        <v>1050000</v>
      </c>
      <c r="L139">
        <f t="shared" si="18"/>
        <v>0</v>
      </c>
      <c r="M139">
        <f t="shared" si="19"/>
        <v>52</v>
      </c>
      <c r="N139">
        <f t="shared" si="20"/>
        <v>0</v>
      </c>
    </row>
    <row r="140" spans="1:14" x14ac:dyDescent="0.3">
      <c r="A140" s="1">
        <v>2</v>
      </c>
      <c r="B140" t="s">
        <v>8602</v>
      </c>
      <c r="C140" t="s">
        <v>246</v>
      </c>
      <c r="D140" t="s">
        <v>3154</v>
      </c>
      <c r="F140">
        <v>48</v>
      </c>
      <c r="I140" t="str">
        <f t="shared" si="15"/>
        <v>N/A</v>
      </c>
      <c r="J140" t="str">
        <f t="shared" si="16"/>
        <v>Chief Operating Officer and Exec. VP</v>
      </c>
      <c r="K140">
        <f t="shared" si="17"/>
        <v>1250000</v>
      </c>
      <c r="L140">
        <f t="shared" si="18"/>
        <v>0</v>
      </c>
      <c r="M140">
        <f t="shared" si="19"/>
        <v>48</v>
      </c>
      <c r="N140">
        <f t="shared" si="20"/>
        <v>0</v>
      </c>
    </row>
    <row r="141" spans="1:14" x14ac:dyDescent="0.3">
      <c r="A141" s="1">
        <v>3</v>
      </c>
      <c r="B141" t="s">
        <v>8603</v>
      </c>
      <c r="C141" t="s">
        <v>8604</v>
      </c>
      <c r="D141" t="s">
        <v>1122</v>
      </c>
      <c r="F141">
        <v>50</v>
      </c>
      <c r="I141" t="str">
        <f t="shared" si="15"/>
        <v>N/A</v>
      </c>
      <c r="J141" t="str">
        <f t="shared" si="16"/>
        <v>Exec. VP, Gen. Counsel and Sec.</v>
      </c>
      <c r="K141">
        <f t="shared" si="17"/>
        <v>1050000</v>
      </c>
      <c r="L141">
        <f t="shared" si="18"/>
        <v>0</v>
      </c>
      <c r="M141">
        <f t="shared" si="19"/>
        <v>50</v>
      </c>
      <c r="N141">
        <f t="shared" si="20"/>
        <v>0</v>
      </c>
    </row>
    <row r="142" spans="1:14" x14ac:dyDescent="0.3">
      <c r="A142" s="1">
        <v>4</v>
      </c>
      <c r="B142" t="s">
        <v>8605</v>
      </c>
      <c r="C142" t="s">
        <v>8606</v>
      </c>
      <c r="F142">
        <v>51</v>
      </c>
      <c r="I142" t="str">
        <f t="shared" si="15"/>
        <v>N/A</v>
      </c>
      <c r="J142" t="str">
        <f t="shared" si="16"/>
        <v>Chief Accounting Officer and Sr. VP</v>
      </c>
      <c r="K142">
        <f t="shared" si="17"/>
        <v>0</v>
      </c>
      <c r="L142">
        <f t="shared" si="18"/>
        <v>0</v>
      </c>
      <c r="M142">
        <f t="shared" si="19"/>
        <v>51</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257</v>
      </c>
      <c r="C145" t="s">
        <v>2850</v>
      </c>
      <c r="D145" t="s">
        <v>8607</v>
      </c>
      <c r="E145" t="s">
        <v>3881</v>
      </c>
      <c r="F145" t="s">
        <v>8608</v>
      </c>
      <c r="G145" t="s">
        <v>8609</v>
      </c>
      <c r="I145" t="str">
        <f t="shared" si="15"/>
        <v>N/A</v>
      </c>
      <c r="J145">
        <f t="shared" si="16"/>
        <v>1010000000</v>
      </c>
      <c r="K145">
        <f t="shared" si="17"/>
        <v>956850000</v>
      </c>
      <c r="L145">
        <f t="shared" si="18"/>
        <v>1030000000</v>
      </c>
      <c r="M145">
        <f t="shared" si="19"/>
        <v>720560000</v>
      </c>
      <c r="N145">
        <f t="shared" si="20"/>
        <v>503180000</v>
      </c>
    </row>
    <row r="146" spans="1:14" x14ac:dyDescent="0.3">
      <c r="A146" s="1">
        <v>1</v>
      </c>
      <c r="B146" t="s">
        <v>263</v>
      </c>
      <c r="C146" t="s">
        <v>264</v>
      </c>
      <c r="D146" t="s">
        <v>8610</v>
      </c>
      <c r="E146" t="s">
        <v>8611</v>
      </c>
      <c r="F146" t="s">
        <v>5466</v>
      </c>
      <c r="G146" t="s">
        <v>264</v>
      </c>
      <c r="I146" t="str">
        <f t="shared" si="15"/>
        <v>N/A</v>
      </c>
      <c r="J146" t="str">
        <f t="shared" si="16"/>
        <v>N/A</v>
      </c>
      <c r="K146">
        <f t="shared" si="17"/>
        <v>66290000.000000007</v>
      </c>
      <c r="L146">
        <f t="shared" si="18"/>
        <v>171560000</v>
      </c>
      <c r="M146">
        <f t="shared" si="19"/>
        <v>3080000</v>
      </c>
      <c r="N146" t="str">
        <f t="shared" si="20"/>
        <v>N/A</v>
      </c>
    </row>
    <row r="147" spans="1:14" x14ac:dyDescent="0.3">
      <c r="A147" s="1">
        <v>2</v>
      </c>
      <c r="B147" t="s">
        <v>265</v>
      </c>
      <c r="C147" t="s">
        <v>264</v>
      </c>
      <c r="D147" t="s">
        <v>8612</v>
      </c>
      <c r="E147" t="s">
        <v>8613</v>
      </c>
      <c r="F147" t="s">
        <v>8614</v>
      </c>
      <c r="G147" t="s">
        <v>5592</v>
      </c>
      <c r="I147" t="str">
        <f t="shared" si="15"/>
        <v>neg_trend</v>
      </c>
      <c r="J147" t="str">
        <f t="shared" si="16"/>
        <v>N/A</v>
      </c>
      <c r="K147">
        <f t="shared" si="17"/>
        <v>183180000</v>
      </c>
      <c r="L147">
        <f t="shared" si="18"/>
        <v>170160000</v>
      </c>
      <c r="M147">
        <f t="shared" si="19"/>
        <v>139590000</v>
      </c>
      <c r="N147">
        <f t="shared" si="20"/>
        <v>87580000</v>
      </c>
    </row>
    <row r="148" spans="1:14" x14ac:dyDescent="0.3">
      <c r="A148" s="1">
        <v>3</v>
      </c>
      <c r="B148" t="s">
        <v>271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272</v>
      </c>
      <c r="C149" t="s">
        <v>264</v>
      </c>
      <c r="D149" t="s">
        <v>6141</v>
      </c>
      <c r="E149" t="s">
        <v>264</v>
      </c>
      <c r="F149" t="s">
        <v>264</v>
      </c>
      <c r="G149" t="s">
        <v>264</v>
      </c>
      <c r="I149" t="str">
        <f t="shared" si="15"/>
        <v>N/A</v>
      </c>
      <c r="J149" t="str">
        <f t="shared" si="16"/>
        <v>N/A</v>
      </c>
      <c r="K149">
        <f t="shared" si="17"/>
        <v>2800000</v>
      </c>
      <c r="L149" t="str">
        <f t="shared" si="18"/>
        <v>N/A</v>
      </c>
      <c r="M149" t="str">
        <f t="shared" si="19"/>
        <v>N/A</v>
      </c>
      <c r="N149" t="str">
        <f t="shared" si="20"/>
        <v>N/A</v>
      </c>
    </row>
    <row r="150" spans="1:14" x14ac:dyDescent="0.3">
      <c r="A150" s="1">
        <v>5</v>
      </c>
      <c r="B150" t="s">
        <v>273</v>
      </c>
      <c r="C150" t="s">
        <v>264</v>
      </c>
      <c r="D150" t="s">
        <v>6141</v>
      </c>
      <c r="E150" t="s">
        <v>264</v>
      </c>
      <c r="F150" t="s">
        <v>264</v>
      </c>
      <c r="G150" t="s">
        <v>264</v>
      </c>
      <c r="I150" t="str">
        <f t="shared" si="15"/>
        <v>N/A</v>
      </c>
      <c r="J150" t="str">
        <f t="shared" si="16"/>
        <v>N/A</v>
      </c>
      <c r="K150">
        <f t="shared" si="17"/>
        <v>2800000</v>
      </c>
      <c r="L150" t="str">
        <f t="shared" si="18"/>
        <v>N/A</v>
      </c>
      <c r="M150" t="str">
        <f t="shared" si="19"/>
        <v>N/A</v>
      </c>
      <c r="N150" t="str">
        <f t="shared" si="20"/>
        <v>N/A</v>
      </c>
    </row>
    <row r="151" spans="1:14" x14ac:dyDescent="0.3">
      <c r="A151" s="1">
        <v>6</v>
      </c>
      <c r="B151" t="s">
        <v>274</v>
      </c>
      <c r="C151" t="s">
        <v>264</v>
      </c>
      <c r="D151" t="s">
        <v>8615</v>
      </c>
      <c r="E151" t="s">
        <v>2439</v>
      </c>
      <c r="F151" t="s">
        <v>8616</v>
      </c>
      <c r="G151" t="s">
        <v>8617</v>
      </c>
      <c r="I151" t="str">
        <f t="shared" si="15"/>
        <v>N/A</v>
      </c>
      <c r="J151" t="str">
        <f t="shared" si="16"/>
        <v>N/A</v>
      </c>
      <c r="K151">
        <f t="shared" si="17"/>
        <v>-5.5500000000000001E-2</v>
      </c>
      <c r="L151">
        <f t="shared" si="18"/>
        <v>0.08</v>
      </c>
      <c r="M151">
        <f t="shared" si="19"/>
        <v>-0.30270000000000002</v>
      </c>
      <c r="N151">
        <f t="shared" si="20"/>
        <v>-0.30170000000000002</v>
      </c>
    </row>
    <row r="152" spans="1:14" x14ac:dyDescent="0.3">
      <c r="A152" s="1">
        <v>7</v>
      </c>
      <c r="B152" t="s">
        <v>279</v>
      </c>
      <c r="C152" t="s">
        <v>8618</v>
      </c>
      <c r="D152" t="s">
        <v>8619</v>
      </c>
      <c r="E152" t="s">
        <v>8620</v>
      </c>
      <c r="F152" t="s">
        <v>8621</v>
      </c>
      <c r="G152" t="s">
        <v>8622</v>
      </c>
      <c r="I152" t="str">
        <f t="shared" si="15"/>
        <v>N/A</v>
      </c>
      <c r="J152">
        <f t="shared" si="16"/>
        <v>927000000</v>
      </c>
      <c r="K152">
        <f t="shared" si="17"/>
        <v>845280000</v>
      </c>
      <c r="L152">
        <f t="shared" si="18"/>
        <v>871900000</v>
      </c>
      <c r="M152">
        <f t="shared" si="19"/>
        <v>686310000</v>
      </c>
      <c r="N152">
        <f t="shared" si="20"/>
        <v>469840000</v>
      </c>
    </row>
    <row r="153" spans="1:14" x14ac:dyDescent="0.3">
      <c r="A153" s="1">
        <v>8</v>
      </c>
      <c r="B153" t="s">
        <v>285</v>
      </c>
      <c r="C153" t="s">
        <v>8623</v>
      </c>
      <c r="D153" t="s">
        <v>8624</v>
      </c>
      <c r="E153" t="s">
        <v>8625</v>
      </c>
      <c r="F153" t="s">
        <v>8626</v>
      </c>
      <c r="G153" t="s">
        <v>8627</v>
      </c>
      <c r="I153" t="str">
        <f t="shared" si="15"/>
        <v>neg_trend</v>
      </c>
      <c r="J153">
        <f t="shared" si="16"/>
        <v>209210000</v>
      </c>
      <c r="K153">
        <f t="shared" si="17"/>
        <v>178030000</v>
      </c>
      <c r="L153">
        <f t="shared" si="18"/>
        <v>143230000</v>
      </c>
      <c r="M153">
        <f t="shared" si="19"/>
        <v>102390000</v>
      </c>
      <c r="N153">
        <f t="shared" si="20"/>
        <v>80540000</v>
      </c>
    </row>
    <row r="154" spans="1:14" x14ac:dyDescent="0.3">
      <c r="A154" s="1">
        <v>9</v>
      </c>
      <c r="B154" t="s">
        <v>291</v>
      </c>
      <c r="C154" t="s">
        <v>8628</v>
      </c>
      <c r="D154" t="s">
        <v>8629</v>
      </c>
      <c r="E154" t="s">
        <v>8630</v>
      </c>
      <c r="F154" t="s">
        <v>8631</v>
      </c>
      <c r="G154" t="s">
        <v>8632</v>
      </c>
      <c r="I154" t="str">
        <f t="shared" si="15"/>
        <v>neg_trend</v>
      </c>
      <c r="J154">
        <f t="shared" si="16"/>
        <v>268250000</v>
      </c>
      <c r="K154">
        <f t="shared" si="17"/>
        <v>256480000.00000003</v>
      </c>
      <c r="L154">
        <f t="shared" si="18"/>
        <v>238150000</v>
      </c>
      <c r="M154">
        <f t="shared" si="19"/>
        <v>201520000</v>
      </c>
      <c r="N154">
        <f t="shared" si="20"/>
        <v>138340000</v>
      </c>
    </row>
    <row r="155" spans="1:14" x14ac:dyDescent="0.3">
      <c r="A155" s="1">
        <v>10</v>
      </c>
      <c r="B155" t="s">
        <v>297</v>
      </c>
      <c r="C155" t="s">
        <v>8633</v>
      </c>
      <c r="D155" t="s">
        <v>8634</v>
      </c>
      <c r="E155" t="s">
        <v>7595</v>
      </c>
      <c r="F155" t="s">
        <v>7800</v>
      </c>
      <c r="G155" t="s">
        <v>2545</v>
      </c>
      <c r="I155" t="str">
        <f t="shared" si="15"/>
        <v>neg_trend</v>
      </c>
      <c r="J155" t="str">
        <f t="shared" si="16"/>
        <v>686000</v>
      </c>
      <c r="K155" t="str">
        <f t="shared" si="17"/>
        <v>318000</v>
      </c>
      <c r="L155">
        <f t="shared" si="18"/>
        <v>23310000</v>
      </c>
      <c r="M155">
        <f t="shared" si="19"/>
        <v>9000000</v>
      </c>
      <c r="N155">
        <f t="shared" si="20"/>
        <v>1000000</v>
      </c>
    </row>
    <row r="156" spans="1:14" x14ac:dyDescent="0.3">
      <c r="I156" t="str">
        <f t="shared" si="15"/>
        <v>N/A</v>
      </c>
      <c r="J156">
        <f t="shared" si="16"/>
        <v>0</v>
      </c>
      <c r="K156">
        <f t="shared" si="17"/>
        <v>0</v>
      </c>
      <c r="L156">
        <f t="shared" si="18"/>
        <v>0</v>
      </c>
      <c r="M156">
        <f t="shared" si="19"/>
        <v>0</v>
      </c>
      <c r="N156">
        <f t="shared" si="20"/>
        <v>0</v>
      </c>
    </row>
    <row r="157" spans="1:14" x14ac:dyDescent="0.3">
      <c r="B157" s="1" t="s">
        <v>299</v>
      </c>
      <c r="C157" s="1" t="s">
        <v>251</v>
      </c>
      <c r="D157" s="1" t="s">
        <v>252</v>
      </c>
      <c r="E157" s="1" t="s">
        <v>253</v>
      </c>
      <c r="F157" s="1" t="s">
        <v>254</v>
      </c>
      <c r="G157" s="1" t="s">
        <v>255</v>
      </c>
      <c r="H157" s="1" t="s">
        <v>256</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300</v>
      </c>
      <c r="C158" t="s">
        <v>8635</v>
      </c>
      <c r="D158" t="s">
        <v>8636</v>
      </c>
      <c r="E158" t="s">
        <v>8637</v>
      </c>
      <c r="F158" t="s">
        <v>8638</v>
      </c>
      <c r="G158" t="s">
        <v>8639</v>
      </c>
      <c r="I158" t="str">
        <f t="shared" si="15"/>
        <v>N/A</v>
      </c>
      <c r="J158">
        <f t="shared" si="16"/>
        <v>86090000</v>
      </c>
      <c r="K158">
        <f t="shared" si="17"/>
        <v>111570000</v>
      </c>
      <c r="L158">
        <f t="shared" si="18"/>
        <v>161510000</v>
      </c>
      <c r="M158">
        <f t="shared" si="19"/>
        <v>34250000</v>
      </c>
      <c r="N158">
        <f t="shared" si="20"/>
        <v>33340000.000000004</v>
      </c>
    </row>
    <row r="159" spans="1:14" x14ac:dyDescent="0.3">
      <c r="A159" s="1">
        <v>1</v>
      </c>
      <c r="B159" t="s">
        <v>306</v>
      </c>
      <c r="C159" t="s">
        <v>264</v>
      </c>
      <c r="D159" t="s">
        <v>8640</v>
      </c>
      <c r="E159" t="s">
        <v>8641</v>
      </c>
      <c r="F159" t="s">
        <v>8642</v>
      </c>
      <c r="G159" t="s">
        <v>8643</v>
      </c>
      <c r="I159" t="str">
        <f t="shared" si="15"/>
        <v>N/A</v>
      </c>
      <c r="J159" t="str">
        <f t="shared" si="16"/>
        <v>N/A</v>
      </c>
      <c r="K159">
        <f t="shared" si="17"/>
        <v>0.2959</v>
      </c>
      <c r="L159">
        <f t="shared" si="18"/>
        <v>0.44770000000000004</v>
      </c>
      <c r="M159">
        <f t="shared" si="19"/>
        <v>-0.78800000000000003</v>
      </c>
      <c r="N159">
        <f t="shared" si="20"/>
        <v>-2.6499999999999999E-2</v>
      </c>
    </row>
    <row r="160" spans="1:14" x14ac:dyDescent="0.3">
      <c r="A160" s="1">
        <v>2</v>
      </c>
      <c r="B160" t="s">
        <v>311</v>
      </c>
      <c r="C160" t="s">
        <v>8644</v>
      </c>
      <c r="D160" t="s">
        <v>8645</v>
      </c>
      <c r="E160" t="s">
        <v>8220</v>
      </c>
      <c r="F160" t="s">
        <v>8646</v>
      </c>
      <c r="G160" t="s">
        <v>8647</v>
      </c>
      <c r="I160" t="str">
        <f t="shared" si="15"/>
        <v>N/A</v>
      </c>
      <c r="J160">
        <f t="shared" si="16"/>
        <v>20090000</v>
      </c>
      <c r="K160">
        <f t="shared" si="17"/>
        <v>26980000</v>
      </c>
      <c r="L160">
        <f t="shared" si="18"/>
        <v>18580000</v>
      </c>
      <c r="M160">
        <f t="shared" si="19"/>
        <v>78470000</v>
      </c>
      <c r="N160">
        <f t="shared" si="20"/>
        <v>261450000</v>
      </c>
    </row>
    <row r="161" spans="1:14" x14ac:dyDescent="0.3">
      <c r="A161" s="1">
        <v>3</v>
      </c>
      <c r="B161" t="s">
        <v>315</v>
      </c>
      <c r="C161" t="s">
        <v>911</v>
      </c>
      <c r="D161" t="s">
        <v>1448</v>
      </c>
      <c r="E161" t="s">
        <v>1450</v>
      </c>
      <c r="F161" t="s">
        <v>937</v>
      </c>
      <c r="G161" t="s">
        <v>1996</v>
      </c>
      <c r="I161" t="str">
        <f t="shared" si="15"/>
        <v>N/A</v>
      </c>
      <c r="J161">
        <f t="shared" si="16"/>
        <v>1430000</v>
      </c>
      <c r="K161">
        <f t="shared" si="17"/>
        <v>1230000</v>
      </c>
      <c r="L161">
        <f t="shared" si="18"/>
        <v>1560000</v>
      </c>
      <c r="M161">
        <f t="shared" si="19"/>
        <v>2910000</v>
      </c>
      <c r="N161">
        <f t="shared" si="20"/>
        <v>10570000</v>
      </c>
    </row>
    <row r="162" spans="1:14" x14ac:dyDescent="0.3">
      <c r="A162" s="1">
        <v>4</v>
      </c>
      <c r="B162" t="s">
        <v>316</v>
      </c>
      <c r="C162" t="s">
        <v>264</v>
      </c>
      <c r="D162" t="s">
        <v>264</v>
      </c>
      <c r="E162" t="s">
        <v>8648</v>
      </c>
      <c r="F162" t="s">
        <v>8649</v>
      </c>
      <c r="G162" t="s">
        <v>8650</v>
      </c>
      <c r="I162" t="str">
        <f t="shared" si="15"/>
        <v>N/A</v>
      </c>
      <c r="J162" t="str">
        <f t="shared" si="16"/>
        <v>N/A</v>
      </c>
      <c r="K162" t="str">
        <f t="shared" si="17"/>
        <v>N/A</v>
      </c>
      <c r="L162">
        <f t="shared" si="18"/>
        <v>17020000</v>
      </c>
      <c r="M162">
        <f t="shared" si="19"/>
        <v>75560000</v>
      </c>
      <c r="N162">
        <f t="shared" si="20"/>
        <v>250880000</v>
      </c>
    </row>
    <row r="163" spans="1:14" x14ac:dyDescent="0.3">
      <c r="A163" s="1">
        <v>5</v>
      </c>
      <c r="B163" t="s">
        <v>317</v>
      </c>
      <c r="C163" t="s">
        <v>6276</v>
      </c>
      <c r="D163" t="s">
        <v>8651</v>
      </c>
      <c r="E163" t="s">
        <v>264</v>
      </c>
      <c r="F163" t="s">
        <v>264</v>
      </c>
      <c r="G163" t="s">
        <v>264</v>
      </c>
      <c r="I163" t="str">
        <f t="shared" si="15"/>
        <v>N/A</v>
      </c>
      <c r="J163">
        <f t="shared" si="16"/>
        <v>18670000</v>
      </c>
      <c r="K163">
        <f t="shared" si="17"/>
        <v>25750000</v>
      </c>
      <c r="L163" t="str">
        <f t="shared" si="18"/>
        <v>N/A</v>
      </c>
      <c r="M163" t="str">
        <f t="shared" si="19"/>
        <v>N/A</v>
      </c>
      <c r="N163" t="str">
        <f t="shared" si="20"/>
        <v>N/A</v>
      </c>
    </row>
    <row r="164" spans="1:14" x14ac:dyDescent="0.3">
      <c r="A164" s="1">
        <v>6</v>
      </c>
      <c r="B164" t="s">
        <v>318</v>
      </c>
      <c r="C164" t="s">
        <v>5287</v>
      </c>
      <c r="D164" t="s">
        <v>8652</v>
      </c>
      <c r="E164" t="s">
        <v>8653</v>
      </c>
      <c r="F164" t="s">
        <v>8654</v>
      </c>
      <c r="G164" t="s">
        <v>8655</v>
      </c>
      <c r="I164" t="str">
        <f t="shared" si="15"/>
        <v>N/A</v>
      </c>
      <c r="J164">
        <f t="shared" si="16"/>
        <v>1900000</v>
      </c>
      <c r="K164">
        <f t="shared" si="17"/>
        <v>60050000</v>
      </c>
      <c r="L164">
        <f t="shared" si="18"/>
        <v>180160000</v>
      </c>
      <c r="M164">
        <f t="shared" si="19"/>
        <v>10500000</v>
      </c>
      <c r="N164">
        <f t="shared" si="20"/>
        <v>61160000</v>
      </c>
    </row>
    <row r="165" spans="1:14" x14ac:dyDescent="0.3">
      <c r="A165" s="1">
        <v>7</v>
      </c>
      <c r="B165" t="s">
        <v>322</v>
      </c>
      <c r="C165" t="s">
        <v>8656</v>
      </c>
      <c r="D165" t="s">
        <v>8657</v>
      </c>
      <c r="E165" t="s">
        <v>8658</v>
      </c>
      <c r="F165" t="s">
        <v>8659</v>
      </c>
      <c r="G165" t="s">
        <v>8660</v>
      </c>
      <c r="I165" t="str">
        <f t="shared" si="15"/>
        <v>N/A</v>
      </c>
      <c r="J165">
        <f t="shared" si="16"/>
        <v>104290000</v>
      </c>
      <c r="K165">
        <f t="shared" si="17"/>
        <v>78500000</v>
      </c>
      <c r="L165" t="str">
        <f t="shared" si="18"/>
        <v>(63,000)</v>
      </c>
      <c r="M165">
        <f t="shared" si="19"/>
        <v>102220000</v>
      </c>
      <c r="N165">
        <f t="shared" si="20"/>
        <v>233640000</v>
      </c>
    </row>
    <row r="166" spans="1:14" x14ac:dyDescent="0.3">
      <c r="A166" s="1">
        <v>8</v>
      </c>
      <c r="B166" t="s">
        <v>326</v>
      </c>
      <c r="C166" t="s">
        <v>264</v>
      </c>
      <c r="D166" t="s">
        <v>8661</v>
      </c>
      <c r="E166" t="s">
        <v>8662</v>
      </c>
      <c r="F166" t="s">
        <v>8663</v>
      </c>
      <c r="G166" t="s">
        <v>8664</v>
      </c>
      <c r="I166" t="str">
        <f t="shared" si="15"/>
        <v>N/A</v>
      </c>
      <c r="J166" t="str">
        <f t="shared" si="16"/>
        <v>N/A</v>
      </c>
      <c r="K166">
        <f t="shared" si="17"/>
        <v>-0.24730000000000002</v>
      </c>
      <c r="L166">
        <f t="shared" si="18"/>
        <v>-1.0007999999999999</v>
      </c>
      <c r="M166">
        <f t="shared" si="19"/>
        <v>1623.5555999999999</v>
      </c>
      <c r="N166">
        <f t="shared" si="20"/>
        <v>1.2856000000000001</v>
      </c>
    </row>
    <row r="167" spans="1:14" x14ac:dyDescent="0.3">
      <c r="A167" s="1">
        <v>9</v>
      </c>
      <c r="B167" t="s">
        <v>330</v>
      </c>
      <c r="C167" t="s">
        <v>264</v>
      </c>
      <c r="D167" t="s">
        <v>264</v>
      </c>
      <c r="E167" t="s">
        <v>264</v>
      </c>
      <c r="F167" t="s">
        <v>264</v>
      </c>
      <c r="G167" t="s">
        <v>8665</v>
      </c>
      <c r="I167" t="str">
        <f t="shared" si="15"/>
        <v>N/A</v>
      </c>
      <c r="J167" t="str">
        <f t="shared" si="16"/>
        <v>N/A</v>
      </c>
      <c r="K167" t="str">
        <f t="shared" si="17"/>
        <v>N/A</v>
      </c>
      <c r="L167" t="str">
        <f t="shared" si="18"/>
        <v>N/A</v>
      </c>
      <c r="M167" t="str">
        <f t="shared" si="19"/>
        <v>N/A</v>
      </c>
      <c r="N167">
        <f t="shared" si="20"/>
        <v>0.46429999999999999</v>
      </c>
    </row>
    <row r="168" spans="1:14" x14ac:dyDescent="0.3">
      <c r="A168" s="1">
        <v>10</v>
      </c>
      <c r="B168" t="s">
        <v>332</v>
      </c>
      <c r="C168" t="s">
        <v>1169</v>
      </c>
      <c r="D168" t="s">
        <v>5589</v>
      </c>
      <c r="E168" t="s">
        <v>8666</v>
      </c>
      <c r="F168" t="s">
        <v>5013</v>
      </c>
      <c r="G168" t="s">
        <v>8667</v>
      </c>
      <c r="I168" t="str">
        <f t="shared" si="15"/>
        <v>N/A</v>
      </c>
      <c r="J168">
        <f t="shared" si="16"/>
        <v>3210000</v>
      </c>
      <c r="K168">
        <f t="shared" si="17"/>
        <v>2630000</v>
      </c>
      <c r="L168">
        <f t="shared" si="18"/>
        <v>3190000</v>
      </c>
      <c r="M168">
        <f t="shared" si="19"/>
        <v>2360000</v>
      </c>
      <c r="N168" t="str">
        <f t="shared" si="20"/>
        <v>745000</v>
      </c>
    </row>
    <row r="169" spans="1:14" x14ac:dyDescent="0.3">
      <c r="A169" s="1">
        <v>11</v>
      </c>
      <c r="B169" t="s">
        <v>333</v>
      </c>
      <c r="C169" t="s">
        <v>8668</v>
      </c>
      <c r="D169" t="s">
        <v>8669</v>
      </c>
      <c r="E169" t="s">
        <v>8670</v>
      </c>
      <c r="F169" t="s">
        <v>8671</v>
      </c>
      <c r="G169" t="s">
        <v>8667</v>
      </c>
      <c r="I169" t="str">
        <f t="shared" si="15"/>
        <v>N/A</v>
      </c>
      <c r="J169" t="str">
        <f t="shared" si="16"/>
        <v>765000</v>
      </c>
      <c r="K169" t="str">
        <f t="shared" si="17"/>
        <v>519000</v>
      </c>
      <c r="L169" t="str">
        <f t="shared" si="18"/>
        <v>350000</v>
      </c>
      <c r="M169" t="str">
        <f t="shared" si="19"/>
        <v>783000</v>
      </c>
      <c r="N169" t="str">
        <f t="shared" si="20"/>
        <v>745000</v>
      </c>
    </row>
    <row r="170" spans="1:14" x14ac:dyDescent="0.3">
      <c r="A170" s="1">
        <v>12</v>
      </c>
      <c r="B170" t="s">
        <v>334</v>
      </c>
      <c r="C170" t="s">
        <v>8378</v>
      </c>
      <c r="D170" t="s">
        <v>2529</v>
      </c>
      <c r="E170" t="s">
        <v>5014</v>
      </c>
      <c r="F170" t="s">
        <v>6707</v>
      </c>
      <c r="G170" t="s">
        <v>264</v>
      </c>
      <c r="I170" t="str">
        <f t="shared" si="15"/>
        <v>N/A</v>
      </c>
      <c r="J170" t="str">
        <f t="shared" si="16"/>
        <v>199000</v>
      </c>
      <c r="K170">
        <f t="shared" si="17"/>
        <v>2570000</v>
      </c>
      <c r="L170">
        <f t="shared" si="18"/>
        <v>2770000</v>
      </c>
      <c r="M170">
        <f t="shared" si="19"/>
        <v>2340000</v>
      </c>
      <c r="N170" t="str">
        <f t="shared" si="20"/>
        <v>N/A</v>
      </c>
    </row>
    <row r="171" spans="1:14" x14ac:dyDescent="0.3">
      <c r="A171" s="1">
        <v>13</v>
      </c>
      <c r="B171" t="s">
        <v>335</v>
      </c>
      <c r="C171" t="s">
        <v>264</v>
      </c>
      <c r="D171" t="s">
        <v>264</v>
      </c>
      <c r="E171" t="s">
        <v>264</v>
      </c>
      <c r="F171" t="s">
        <v>264</v>
      </c>
      <c r="G171" t="s">
        <v>264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336</v>
      </c>
      <c r="C172" t="s">
        <v>5470</v>
      </c>
      <c r="D172" t="s">
        <v>8672</v>
      </c>
      <c r="E172" t="s">
        <v>3246</v>
      </c>
      <c r="F172" t="s">
        <v>8673</v>
      </c>
      <c r="G172" t="s">
        <v>264</v>
      </c>
      <c r="I172" t="str">
        <f t="shared" si="15"/>
        <v>N/A</v>
      </c>
      <c r="J172">
        <f t="shared" si="16"/>
        <v>2240000</v>
      </c>
      <c r="K172" t="str">
        <f t="shared" si="17"/>
        <v>(457,000)</v>
      </c>
      <c r="L172" t="str">
        <f t="shared" si="18"/>
        <v>69000</v>
      </c>
      <c r="M172" t="str">
        <f t="shared" si="19"/>
        <v>(755,000)</v>
      </c>
      <c r="N172" t="str">
        <f t="shared" si="20"/>
        <v>N/A</v>
      </c>
    </row>
    <row r="173" spans="1:14" x14ac:dyDescent="0.3">
      <c r="A173" s="1">
        <v>15</v>
      </c>
      <c r="B173" t="s">
        <v>337</v>
      </c>
      <c r="C173" t="s">
        <v>264</v>
      </c>
      <c r="D173" t="s">
        <v>264</v>
      </c>
      <c r="E173" t="s">
        <v>264</v>
      </c>
      <c r="F173" t="s">
        <v>264</v>
      </c>
      <c r="G173" t="s">
        <v>264</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338</v>
      </c>
      <c r="C174" t="s">
        <v>264</v>
      </c>
      <c r="D174" t="s">
        <v>264</v>
      </c>
      <c r="E174" t="s">
        <v>5338</v>
      </c>
      <c r="F174" t="s">
        <v>264</v>
      </c>
      <c r="G174" t="s">
        <v>264</v>
      </c>
      <c r="I174" t="str">
        <f t="shared" si="15"/>
        <v>N/A</v>
      </c>
      <c r="J174" t="str">
        <f t="shared" si="16"/>
        <v>N/A</v>
      </c>
      <c r="K174" t="str">
        <f t="shared" si="17"/>
        <v>N/A</v>
      </c>
      <c r="L174">
        <f t="shared" si="18"/>
        <v>24460000</v>
      </c>
      <c r="M174" t="str">
        <f t="shared" si="19"/>
        <v>N/A</v>
      </c>
      <c r="N174" t="str">
        <f t="shared" si="20"/>
        <v>N/A</v>
      </c>
    </row>
    <row r="175" spans="1:14" x14ac:dyDescent="0.3">
      <c r="A175" s="1">
        <v>17</v>
      </c>
      <c r="B175" t="s">
        <v>339</v>
      </c>
      <c r="C175" t="s">
        <v>4759</v>
      </c>
      <c r="D175" t="s">
        <v>264</v>
      </c>
      <c r="E175" t="s">
        <v>264</v>
      </c>
      <c r="F175" t="s">
        <v>264</v>
      </c>
      <c r="G175" t="s">
        <v>264</v>
      </c>
      <c r="I175" t="str">
        <f t="shared" si="15"/>
        <v>N/A</v>
      </c>
      <c r="J175" t="str">
        <f t="shared" si="16"/>
        <v>(4.99M)</v>
      </c>
      <c r="K175" t="str">
        <f t="shared" si="17"/>
        <v>N/A</v>
      </c>
      <c r="L175" t="str">
        <f t="shared" si="18"/>
        <v>N/A</v>
      </c>
      <c r="M175" t="str">
        <f t="shared" si="19"/>
        <v>N/A</v>
      </c>
      <c r="N175" t="str">
        <f t="shared" si="20"/>
        <v>N/A</v>
      </c>
    </row>
    <row r="176" spans="1:14" x14ac:dyDescent="0.3">
      <c r="A176" s="1">
        <v>18</v>
      </c>
      <c r="B176" t="s">
        <v>340</v>
      </c>
      <c r="C176" t="s">
        <v>8674</v>
      </c>
      <c r="D176" t="s">
        <v>8675</v>
      </c>
      <c r="E176" t="s">
        <v>704</v>
      </c>
      <c r="F176" t="s">
        <v>8676</v>
      </c>
      <c r="G176" t="s">
        <v>8677</v>
      </c>
      <c r="I176" t="str">
        <f t="shared" si="15"/>
        <v>N/A</v>
      </c>
      <c r="J176">
        <f t="shared" si="16"/>
        <v>96100000</v>
      </c>
      <c r="K176">
        <f t="shared" si="17"/>
        <v>75870000</v>
      </c>
      <c r="L176">
        <f t="shared" si="18"/>
        <v>21210000</v>
      </c>
      <c r="M176">
        <f t="shared" si="19"/>
        <v>99860000</v>
      </c>
      <c r="N176">
        <f t="shared" si="20"/>
        <v>232890000</v>
      </c>
    </row>
    <row r="177" spans="1:14" x14ac:dyDescent="0.3">
      <c r="A177" s="1">
        <v>19</v>
      </c>
      <c r="B177" t="s">
        <v>341</v>
      </c>
      <c r="C177" t="s">
        <v>2205</v>
      </c>
      <c r="D177" t="s">
        <v>8644</v>
      </c>
      <c r="E177" t="s">
        <v>264</v>
      </c>
      <c r="F177" t="s">
        <v>264</v>
      </c>
      <c r="G177" t="s">
        <v>264</v>
      </c>
      <c r="I177" t="str">
        <f t="shared" si="15"/>
        <v>N/A</v>
      </c>
      <c r="J177">
        <f t="shared" si="16"/>
        <v>15580000</v>
      </c>
      <c r="K177">
        <f t="shared" si="17"/>
        <v>20090000</v>
      </c>
      <c r="L177" t="str">
        <f t="shared" si="18"/>
        <v>N/A</v>
      </c>
      <c r="M177" t="str">
        <f t="shared" si="19"/>
        <v>N/A</v>
      </c>
      <c r="N177" t="str">
        <f t="shared" si="20"/>
        <v>N/A</v>
      </c>
    </row>
    <row r="178" spans="1:14" x14ac:dyDescent="0.3">
      <c r="A178" s="1">
        <v>20</v>
      </c>
      <c r="B178" t="s">
        <v>347</v>
      </c>
      <c r="C178" t="s">
        <v>8678</v>
      </c>
      <c r="D178" t="s">
        <v>8679</v>
      </c>
      <c r="E178" t="s">
        <v>704</v>
      </c>
      <c r="F178" t="s">
        <v>8676</v>
      </c>
      <c r="G178" t="s">
        <v>8677</v>
      </c>
      <c r="I178" t="str">
        <f t="shared" si="15"/>
        <v>N/A</v>
      </c>
      <c r="J178">
        <f t="shared" si="16"/>
        <v>80520000</v>
      </c>
      <c r="K178">
        <f t="shared" si="17"/>
        <v>55770000</v>
      </c>
      <c r="L178">
        <f t="shared" si="18"/>
        <v>21210000</v>
      </c>
      <c r="M178">
        <f t="shared" si="19"/>
        <v>99860000</v>
      </c>
      <c r="N178">
        <f t="shared" si="20"/>
        <v>232890000</v>
      </c>
    </row>
    <row r="179" spans="1:14" x14ac:dyDescent="0.3">
      <c r="A179" s="1">
        <v>21</v>
      </c>
      <c r="B179" t="s">
        <v>353</v>
      </c>
      <c r="C179" t="s">
        <v>264</v>
      </c>
      <c r="D179" t="s">
        <v>8680</v>
      </c>
      <c r="E179" t="s">
        <v>8681</v>
      </c>
      <c r="F179" t="s">
        <v>8682</v>
      </c>
      <c r="G179" t="s">
        <v>8683</v>
      </c>
      <c r="I179" t="str">
        <f t="shared" si="15"/>
        <v>N/A</v>
      </c>
      <c r="J179" t="str">
        <f t="shared" si="16"/>
        <v>N/A</v>
      </c>
      <c r="K179">
        <f t="shared" si="17"/>
        <v>-0.30740000000000001</v>
      </c>
      <c r="L179">
        <f t="shared" si="18"/>
        <v>-0.61980000000000002</v>
      </c>
      <c r="M179">
        <f t="shared" si="19"/>
        <v>3.7088999999999999</v>
      </c>
      <c r="N179">
        <f t="shared" si="20"/>
        <v>1.3322999999999998</v>
      </c>
    </row>
    <row r="180" spans="1:14" x14ac:dyDescent="0.3">
      <c r="A180" s="1">
        <v>22</v>
      </c>
      <c r="B180" t="s">
        <v>358</v>
      </c>
      <c r="C180" t="s">
        <v>264</v>
      </c>
      <c r="D180" t="s">
        <v>264</v>
      </c>
      <c r="E180" t="s">
        <v>264</v>
      </c>
      <c r="F180" t="s">
        <v>264</v>
      </c>
      <c r="G180" t="s">
        <v>8684</v>
      </c>
      <c r="I180" t="str">
        <f t="shared" si="15"/>
        <v>N/A</v>
      </c>
      <c r="J180" t="str">
        <f t="shared" si="16"/>
        <v>N/A</v>
      </c>
      <c r="K180" t="str">
        <f t="shared" si="17"/>
        <v>N/A</v>
      </c>
      <c r="L180" t="str">
        <f t="shared" si="18"/>
        <v>N/A</v>
      </c>
      <c r="M180" t="str">
        <f t="shared" si="19"/>
        <v>N/A</v>
      </c>
      <c r="N180">
        <f t="shared" si="20"/>
        <v>0.46280000000000004</v>
      </c>
    </row>
    <row r="181" spans="1:14" x14ac:dyDescent="0.3">
      <c r="A181" s="1">
        <v>23</v>
      </c>
      <c r="B181" t="s">
        <v>360</v>
      </c>
      <c r="C181" t="s">
        <v>8685</v>
      </c>
      <c r="D181" t="s">
        <v>8686</v>
      </c>
      <c r="E181" t="s">
        <v>5289</v>
      </c>
      <c r="F181" t="s">
        <v>264</v>
      </c>
      <c r="G181" t="s">
        <v>8687</v>
      </c>
      <c r="I181" t="str">
        <f t="shared" si="15"/>
        <v>N/A</v>
      </c>
      <c r="J181" t="str">
        <f t="shared" si="16"/>
        <v>(180.93M)</v>
      </c>
      <c r="K181" t="str">
        <f t="shared" si="17"/>
        <v>(232.83M)</v>
      </c>
      <c r="L181">
        <f t="shared" si="18"/>
        <v>2810000</v>
      </c>
      <c r="M181" t="str">
        <f t="shared" si="19"/>
        <v>N/A</v>
      </c>
      <c r="N181" t="str">
        <f t="shared" si="20"/>
        <v>(9.61M)</v>
      </c>
    </row>
    <row r="182" spans="1:14" x14ac:dyDescent="0.3">
      <c r="A182" s="1">
        <v>24</v>
      </c>
      <c r="B182" t="s">
        <v>364</v>
      </c>
      <c r="C182" t="s">
        <v>7802</v>
      </c>
      <c r="D182" t="s">
        <v>2281</v>
      </c>
      <c r="E182" t="s">
        <v>264</v>
      </c>
      <c r="F182" t="s">
        <v>264</v>
      </c>
      <c r="G182" t="s">
        <v>8687</v>
      </c>
      <c r="I182" t="str">
        <f t="shared" si="15"/>
        <v>N/A</v>
      </c>
      <c r="J182">
        <f t="shared" si="16"/>
        <v>2040000</v>
      </c>
      <c r="K182" t="str">
        <f t="shared" si="17"/>
        <v>(20.57M)</v>
      </c>
      <c r="L182" t="str">
        <f t="shared" si="18"/>
        <v>N/A</v>
      </c>
      <c r="M182" t="str">
        <f t="shared" si="19"/>
        <v>N/A</v>
      </c>
      <c r="N182" t="str">
        <f t="shared" si="20"/>
        <v>(9.61M)</v>
      </c>
    </row>
    <row r="183" spans="1:14" x14ac:dyDescent="0.3">
      <c r="A183" s="1">
        <v>25</v>
      </c>
      <c r="B183" t="s">
        <v>368</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369</v>
      </c>
      <c r="C184" t="s">
        <v>8688</v>
      </c>
      <c r="D184" t="s">
        <v>8689</v>
      </c>
      <c r="E184" t="s">
        <v>5289</v>
      </c>
      <c r="F184" t="s">
        <v>264</v>
      </c>
      <c r="G184" t="s">
        <v>264</v>
      </c>
      <c r="I184" t="str">
        <f t="shared" si="15"/>
        <v>N/A</v>
      </c>
      <c r="J184" t="str">
        <f t="shared" si="16"/>
        <v>(182.97M)</v>
      </c>
      <c r="K184" t="str">
        <f t="shared" si="17"/>
        <v>(212.27M)</v>
      </c>
      <c r="L184">
        <f t="shared" si="18"/>
        <v>2810000</v>
      </c>
      <c r="M184" t="str">
        <f t="shared" si="19"/>
        <v>N/A</v>
      </c>
      <c r="N184" t="str">
        <f t="shared" si="20"/>
        <v>N/A</v>
      </c>
    </row>
    <row r="185" spans="1:14" x14ac:dyDescent="0.3">
      <c r="A185" s="1">
        <v>27</v>
      </c>
      <c r="B185" t="s">
        <v>373</v>
      </c>
      <c r="C185" t="s">
        <v>8647</v>
      </c>
      <c r="D185" t="s">
        <v>8690</v>
      </c>
      <c r="E185" t="s">
        <v>7170</v>
      </c>
      <c r="F185" t="s">
        <v>264</v>
      </c>
      <c r="G185" t="s">
        <v>8691</v>
      </c>
      <c r="I185" t="str">
        <f t="shared" si="15"/>
        <v>N/A</v>
      </c>
      <c r="J185">
        <f t="shared" si="16"/>
        <v>261450000</v>
      </c>
      <c r="K185">
        <f t="shared" si="17"/>
        <v>288600000</v>
      </c>
      <c r="L185">
        <f t="shared" si="18"/>
        <v>18400000</v>
      </c>
      <c r="M185" t="str">
        <f t="shared" si="19"/>
        <v>N/A</v>
      </c>
      <c r="N185">
        <f t="shared" si="20"/>
        <v>242500000</v>
      </c>
    </row>
    <row r="186" spans="1:14" x14ac:dyDescent="0.3">
      <c r="A186" s="1">
        <v>28</v>
      </c>
      <c r="B186" t="s">
        <v>377</v>
      </c>
      <c r="C186" t="s">
        <v>8168</v>
      </c>
      <c r="D186" t="s">
        <v>6603</v>
      </c>
      <c r="E186" t="s">
        <v>8692</v>
      </c>
      <c r="F186" t="s">
        <v>8693</v>
      </c>
      <c r="G186" t="s">
        <v>7455</v>
      </c>
      <c r="I186" t="str">
        <f t="shared" si="15"/>
        <v>N/A</v>
      </c>
      <c r="J186">
        <f t="shared" si="16"/>
        <v>51550000</v>
      </c>
      <c r="K186">
        <f t="shared" si="17"/>
        <v>44600000</v>
      </c>
      <c r="L186">
        <f t="shared" si="18"/>
        <v>48300000</v>
      </c>
      <c r="M186">
        <f t="shared" si="19"/>
        <v>27920000</v>
      </c>
      <c r="N186">
        <f t="shared" si="20"/>
        <v>17960000</v>
      </c>
    </row>
    <row r="187" spans="1:14" x14ac:dyDescent="0.3">
      <c r="A187" s="1">
        <v>29</v>
      </c>
      <c r="B187" t="s">
        <v>378</v>
      </c>
      <c r="C187" t="s">
        <v>8694</v>
      </c>
      <c r="D187" t="s">
        <v>8695</v>
      </c>
      <c r="E187" t="s">
        <v>8696</v>
      </c>
      <c r="F187" t="s">
        <v>8697</v>
      </c>
      <c r="G187" t="s">
        <v>8698</v>
      </c>
      <c r="I187" t="str">
        <f t="shared" si="15"/>
        <v>N/A</v>
      </c>
      <c r="J187" t="str">
        <f t="shared" si="16"/>
        <v>(154M)</v>
      </c>
      <c r="K187" t="str">
        <f t="shared" si="17"/>
        <v>(201.1M)</v>
      </c>
      <c r="L187" t="str">
        <f t="shared" si="18"/>
        <v>(24.29M)</v>
      </c>
      <c r="M187">
        <f t="shared" si="19"/>
        <v>71930000</v>
      </c>
      <c r="N187">
        <f t="shared" si="20"/>
        <v>214940000</v>
      </c>
    </row>
    <row r="188" spans="1:14" x14ac:dyDescent="0.3">
      <c r="A188" s="1">
        <v>30</v>
      </c>
      <c r="B188" t="s">
        <v>382</v>
      </c>
      <c r="C188" t="s">
        <v>8699</v>
      </c>
      <c r="D188" t="s">
        <v>8700</v>
      </c>
      <c r="E188" t="s">
        <v>8701</v>
      </c>
      <c r="F188" t="s">
        <v>83</v>
      </c>
      <c r="G188" t="s">
        <v>8702</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(1.84)</v>
      </c>
      <c r="K188" t="str">
        <f t="shared" ref="K188:K251" si="23">IF(TRIM(D188)="-", "N/A", IF(RIGHT(D188,1)="M",1000000*VALUE(LEFT(D188,LEN(D188)-1)),IF(RIGHT(D188,1)="B",1000000000*VALUE(LEFT(D188,LEN(D188)-1)),IF(RIGHT(D188,1)="%",0.01*VALUE(LEFT(D188,LEN(D188)-1)),D188))))</f>
        <v>(1.79)</v>
      </c>
      <c r="L188" t="str">
        <f t="shared" ref="L188:L251" si="24">IF(TRIM(E188)="-", "N/A", IF(RIGHT(E188,1)="M",1000000*VALUE(LEFT(E188,LEN(E188)-1)),IF(RIGHT(E188,1)="B",1000000000*VALUE(LEFT(E188,LEN(E188)-1)),IF(RIGHT(E188,1)="%",0.01*VALUE(LEFT(E188,LEN(E188)-1)),E188))))</f>
        <v>(0.19)</v>
      </c>
      <c r="M188" t="str">
        <f t="shared" ref="M188:M251" si="25">IF(TRIM(F188)="-", "N/A", IF(RIGHT(F188,1)="M",1000000*VALUE(LEFT(F188,LEN(F188)-1)),IF(RIGHT(F188,1)="B",1000000000*VALUE(LEFT(F188,LEN(F188)-1)),IF(RIGHT(F188,1)="%",0.01*VALUE(LEFT(F188,LEN(F188)-1)),F188))))</f>
        <v>0.56</v>
      </c>
      <c r="N188" t="str">
        <f t="shared" ref="N188:N251" si="26">IF(TRIM(G188)="-", "N/A", IF(RIGHT(G188,1)="M",1000000*VALUE(LEFT(G188,LEN(G188)-1)),IF(RIGHT(G188,1)="B",1000000000*VALUE(LEFT(G188,LEN(G188)-1)),IF(RIGHT(G188,1)="%",0.01*VALUE(LEFT(G188,LEN(G188)-1)),G188))))</f>
        <v>1.71</v>
      </c>
    </row>
    <row r="189" spans="1:14" x14ac:dyDescent="0.3">
      <c r="A189" s="1">
        <v>31</v>
      </c>
      <c r="B189" t="s">
        <v>388</v>
      </c>
      <c r="C189" t="s">
        <v>264</v>
      </c>
      <c r="D189" t="s">
        <v>3619</v>
      </c>
      <c r="E189" t="s">
        <v>8703</v>
      </c>
      <c r="F189" t="s">
        <v>8704</v>
      </c>
      <c r="G189" t="s">
        <v>8705</v>
      </c>
      <c r="I189" t="str">
        <f t="shared" si="21"/>
        <v>N/A</v>
      </c>
      <c r="J189" t="str">
        <f t="shared" si="22"/>
        <v>N/A</v>
      </c>
      <c r="K189">
        <f t="shared" si="23"/>
        <v>2.6800000000000001E-2</v>
      </c>
      <c r="L189">
        <f t="shared" si="24"/>
        <v>0.89159999999999995</v>
      </c>
      <c r="M189">
        <f t="shared" si="25"/>
        <v>3.883</v>
      </c>
      <c r="N189">
        <f t="shared" si="26"/>
        <v>2.0628000000000002</v>
      </c>
    </row>
    <row r="190" spans="1:14" x14ac:dyDescent="0.3">
      <c r="A190" s="1">
        <v>32</v>
      </c>
      <c r="B190" t="s">
        <v>393</v>
      </c>
      <c r="C190" t="s">
        <v>8706</v>
      </c>
      <c r="D190" t="s">
        <v>8707</v>
      </c>
      <c r="E190" t="s">
        <v>3947</v>
      </c>
      <c r="F190" t="s">
        <v>8708</v>
      </c>
      <c r="G190" t="s">
        <v>8709</v>
      </c>
      <c r="I190" t="str">
        <f t="shared" si="21"/>
        <v>N/A</v>
      </c>
      <c r="J190">
        <f t="shared" si="22"/>
        <v>83750000</v>
      </c>
      <c r="K190">
        <f t="shared" si="23"/>
        <v>112380000</v>
      </c>
      <c r="L190">
        <f t="shared" si="24"/>
        <v>125160000</v>
      </c>
      <c r="M190">
        <f t="shared" si="25"/>
        <v>128620000</v>
      </c>
      <c r="N190">
        <f t="shared" si="26"/>
        <v>125470000</v>
      </c>
    </row>
    <row r="191" spans="1:14" x14ac:dyDescent="0.3">
      <c r="A191" s="1">
        <v>33</v>
      </c>
      <c r="B191" t="s">
        <v>399</v>
      </c>
      <c r="C191" t="s">
        <v>8699</v>
      </c>
      <c r="D191" t="s">
        <v>8700</v>
      </c>
      <c r="E191" t="s">
        <v>8701</v>
      </c>
      <c r="F191" t="s">
        <v>83</v>
      </c>
      <c r="G191" t="s">
        <v>6390</v>
      </c>
      <c r="I191" t="str">
        <f t="shared" si="21"/>
        <v>N/A</v>
      </c>
      <c r="J191" t="str">
        <f t="shared" si="22"/>
        <v>(1.84)</v>
      </c>
      <c r="K191" t="str">
        <f t="shared" si="23"/>
        <v>(1.79)</v>
      </c>
      <c r="L191" t="str">
        <f t="shared" si="24"/>
        <v>(0.19)</v>
      </c>
      <c r="M191" t="str">
        <f t="shared" si="25"/>
        <v>0.56</v>
      </c>
      <c r="N191" t="str">
        <f t="shared" si="26"/>
        <v>1.70</v>
      </c>
    </row>
    <row r="192" spans="1:14" x14ac:dyDescent="0.3">
      <c r="A192" s="1">
        <v>34</v>
      </c>
      <c r="B192" t="s">
        <v>402</v>
      </c>
      <c r="C192" t="s">
        <v>264</v>
      </c>
      <c r="D192" t="s">
        <v>3619</v>
      </c>
      <c r="E192" t="s">
        <v>8703</v>
      </c>
      <c r="F192" t="s">
        <v>8710</v>
      </c>
      <c r="G192" t="s">
        <v>8711</v>
      </c>
      <c r="I192" t="str">
        <f t="shared" si="21"/>
        <v>N/A</v>
      </c>
      <c r="J192" t="str">
        <f t="shared" si="22"/>
        <v>N/A</v>
      </c>
      <c r="K192">
        <f t="shared" si="23"/>
        <v>2.6800000000000001E-2</v>
      </c>
      <c r="L192">
        <f t="shared" si="24"/>
        <v>0.89159999999999995</v>
      </c>
      <c r="M192">
        <f t="shared" si="25"/>
        <v>3.8644000000000003</v>
      </c>
      <c r="N192">
        <f t="shared" si="26"/>
        <v>2.0511000000000004</v>
      </c>
    </row>
    <row r="193" spans="1:14" x14ac:dyDescent="0.3">
      <c r="A193" s="1">
        <v>35</v>
      </c>
      <c r="B193" t="s">
        <v>407</v>
      </c>
      <c r="C193" t="s">
        <v>8706</v>
      </c>
      <c r="D193" t="s">
        <v>8707</v>
      </c>
      <c r="E193" t="s">
        <v>3947</v>
      </c>
      <c r="F193" t="s">
        <v>8712</v>
      </c>
      <c r="G193" t="s">
        <v>8713</v>
      </c>
      <c r="I193" t="str">
        <f t="shared" si="21"/>
        <v>N/A</v>
      </c>
      <c r="J193">
        <f t="shared" si="22"/>
        <v>83750000</v>
      </c>
      <c r="K193">
        <f t="shared" si="23"/>
        <v>112380000</v>
      </c>
      <c r="L193">
        <f t="shared" si="24"/>
        <v>125160000</v>
      </c>
      <c r="M193">
        <f t="shared" si="25"/>
        <v>129440000</v>
      </c>
      <c r="N193">
        <f t="shared" si="26"/>
        <v>126770000</v>
      </c>
    </row>
    <row r="194" spans="1:14" x14ac:dyDescent="0.3">
      <c r="I194" t="str">
        <f t="shared" si="21"/>
        <v>N/A</v>
      </c>
      <c r="J194">
        <f t="shared" si="22"/>
        <v>0</v>
      </c>
      <c r="K194">
        <f t="shared" si="23"/>
        <v>0</v>
      </c>
      <c r="L194">
        <f t="shared" si="24"/>
        <v>0</v>
      </c>
      <c r="M194">
        <f t="shared" si="25"/>
        <v>0</v>
      </c>
      <c r="N194">
        <f t="shared" si="26"/>
        <v>0</v>
      </c>
    </row>
    <row r="195" spans="1:14" x14ac:dyDescent="0.3">
      <c r="B195" s="1" t="s">
        <v>250</v>
      </c>
      <c r="C195" s="1" t="s">
        <v>251</v>
      </c>
      <c r="D195" s="1" t="s">
        <v>252</v>
      </c>
      <c r="E195" s="1" t="s">
        <v>253</v>
      </c>
      <c r="F195" s="1" t="s">
        <v>254</v>
      </c>
      <c r="G195" s="1" t="s">
        <v>255</v>
      </c>
      <c r="H195" s="1" t="s">
        <v>256</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413</v>
      </c>
      <c r="C196" t="s">
        <v>8714</v>
      </c>
      <c r="D196" t="s">
        <v>8715</v>
      </c>
      <c r="E196" t="s">
        <v>8716</v>
      </c>
      <c r="F196" t="s">
        <v>7083</v>
      </c>
      <c r="G196" t="s">
        <v>4478</v>
      </c>
      <c r="I196" t="str">
        <f t="shared" si="21"/>
        <v>pos_trend</v>
      </c>
      <c r="J196">
        <f t="shared" si="22"/>
        <v>118850000</v>
      </c>
      <c r="K196">
        <f t="shared" si="23"/>
        <v>244550000</v>
      </c>
      <c r="L196">
        <f t="shared" si="24"/>
        <v>396770000</v>
      </c>
      <c r="M196">
        <f t="shared" si="25"/>
        <v>1830000000</v>
      </c>
      <c r="N196">
        <f t="shared" si="26"/>
        <v>2100000000</v>
      </c>
    </row>
    <row r="197" spans="1:14" x14ac:dyDescent="0.3">
      <c r="A197" s="1">
        <v>1</v>
      </c>
      <c r="B197" t="s">
        <v>418</v>
      </c>
      <c r="C197" t="s">
        <v>8714</v>
      </c>
      <c r="D197" t="s">
        <v>4255</v>
      </c>
      <c r="E197" t="s">
        <v>8716</v>
      </c>
      <c r="F197" t="s">
        <v>7083</v>
      </c>
      <c r="G197" t="s">
        <v>4478</v>
      </c>
      <c r="I197" t="str">
        <f t="shared" si="21"/>
        <v>N/A</v>
      </c>
      <c r="J197">
        <f t="shared" si="22"/>
        <v>118850000</v>
      </c>
      <c r="K197">
        <f t="shared" si="23"/>
        <v>22100000</v>
      </c>
      <c r="L197">
        <f t="shared" si="24"/>
        <v>396770000</v>
      </c>
      <c r="M197">
        <f t="shared" si="25"/>
        <v>1830000000</v>
      </c>
      <c r="N197">
        <f t="shared" si="26"/>
        <v>2100000000</v>
      </c>
    </row>
    <row r="198" spans="1:14" x14ac:dyDescent="0.3">
      <c r="A198" s="1">
        <v>2</v>
      </c>
      <c r="B198" t="s">
        <v>419</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420</v>
      </c>
      <c r="C199" t="s">
        <v>264</v>
      </c>
      <c r="D199" t="s">
        <v>8717</v>
      </c>
      <c r="E199" t="s">
        <v>8718</v>
      </c>
      <c r="F199" t="s">
        <v>8719</v>
      </c>
      <c r="G199" t="s">
        <v>8720</v>
      </c>
      <c r="I199" t="str">
        <f t="shared" si="21"/>
        <v>N/A</v>
      </c>
      <c r="J199" t="str">
        <f t="shared" si="22"/>
        <v>N/A</v>
      </c>
      <c r="K199">
        <f t="shared" si="23"/>
        <v>1.0577000000000001</v>
      </c>
      <c r="L199">
        <f t="shared" si="24"/>
        <v>0.62250000000000005</v>
      </c>
      <c r="M199">
        <f t="shared" si="25"/>
        <v>3.6247000000000003</v>
      </c>
      <c r="N199">
        <f t="shared" si="26"/>
        <v>0.14510000000000001</v>
      </c>
    </row>
    <row r="200" spans="1:14" x14ac:dyDescent="0.3">
      <c r="A200" s="1">
        <v>4</v>
      </c>
      <c r="B200" t="s">
        <v>425</v>
      </c>
      <c r="C200" t="s">
        <v>8721</v>
      </c>
      <c r="D200" t="s">
        <v>8722</v>
      </c>
      <c r="E200" t="s">
        <v>8723</v>
      </c>
      <c r="F200" t="s">
        <v>8724</v>
      </c>
      <c r="G200" t="s">
        <v>8725</v>
      </c>
      <c r="I200" t="str">
        <f t="shared" si="21"/>
        <v>N/A</v>
      </c>
      <c r="J200">
        <f t="shared" si="22"/>
        <v>253390000</v>
      </c>
      <c r="K200">
        <f t="shared" si="23"/>
        <v>223770000</v>
      </c>
      <c r="L200">
        <f t="shared" si="24"/>
        <v>248100000</v>
      </c>
      <c r="M200">
        <f t="shared" si="25"/>
        <v>182780000</v>
      </c>
      <c r="N200">
        <f t="shared" si="26"/>
        <v>160110000</v>
      </c>
    </row>
    <row r="201" spans="1:14" x14ac:dyDescent="0.3">
      <c r="A201" s="1">
        <v>5</v>
      </c>
      <c r="B201" t="s">
        <v>431</v>
      </c>
      <c r="C201" t="s">
        <v>264</v>
      </c>
      <c r="D201" t="s">
        <v>1502</v>
      </c>
      <c r="E201" t="s">
        <v>8726</v>
      </c>
      <c r="F201" t="s">
        <v>8727</v>
      </c>
      <c r="G201" t="s">
        <v>8728</v>
      </c>
      <c r="I201" t="str">
        <f t="shared" si="21"/>
        <v>N/A</v>
      </c>
      <c r="J201" t="str">
        <f t="shared" si="22"/>
        <v>N/A</v>
      </c>
      <c r="K201">
        <f t="shared" si="23"/>
        <v>-0.1169</v>
      </c>
      <c r="L201">
        <f t="shared" si="24"/>
        <v>0.10869999999999999</v>
      </c>
      <c r="M201">
        <f t="shared" si="25"/>
        <v>-0.26329999999999998</v>
      </c>
      <c r="N201">
        <f t="shared" si="26"/>
        <v>-0.12400000000000001</v>
      </c>
    </row>
    <row r="202" spans="1:14" x14ac:dyDescent="0.3">
      <c r="A202" s="1">
        <v>6</v>
      </c>
      <c r="B202" t="s">
        <v>436</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437</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440</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11</v>
      </c>
      <c r="B207" t="s">
        <v>443</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12</v>
      </c>
      <c r="B208" t="s">
        <v>446</v>
      </c>
      <c r="C208" t="s">
        <v>8729</v>
      </c>
      <c r="D208" t="s">
        <v>8730</v>
      </c>
      <c r="E208" t="s">
        <v>8731</v>
      </c>
      <c r="F208" t="s">
        <v>8732</v>
      </c>
      <c r="G208" t="s">
        <v>1552</v>
      </c>
      <c r="I208" t="str">
        <f t="shared" si="21"/>
        <v>N/A</v>
      </c>
      <c r="J208">
        <f t="shared" si="22"/>
        <v>782730000</v>
      </c>
      <c r="K208">
        <f t="shared" si="23"/>
        <v>990150000</v>
      </c>
      <c r="L208">
        <f t="shared" si="24"/>
        <v>199880000</v>
      </c>
      <c r="M208">
        <f t="shared" si="25"/>
        <v>225000000</v>
      </c>
      <c r="N208">
        <f t="shared" si="26"/>
        <v>163120000</v>
      </c>
    </row>
    <row r="209" spans="1:14" x14ac:dyDescent="0.3">
      <c r="A209" s="1">
        <v>13</v>
      </c>
      <c r="B209" t="s">
        <v>452</v>
      </c>
      <c r="C209" t="s">
        <v>8733</v>
      </c>
      <c r="D209" t="s">
        <v>8734</v>
      </c>
      <c r="E209" t="s">
        <v>8731</v>
      </c>
      <c r="F209" t="s">
        <v>8735</v>
      </c>
      <c r="G209" t="s">
        <v>8736</v>
      </c>
      <c r="I209" t="str">
        <f t="shared" si="21"/>
        <v>N/A</v>
      </c>
      <c r="J209">
        <f t="shared" si="22"/>
        <v>338310000</v>
      </c>
      <c r="K209">
        <f t="shared" si="23"/>
        <v>734340000</v>
      </c>
      <c r="L209">
        <f t="shared" si="24"/>
        <v>199880000</v>
      </c>
      <c r="M209">
        <f t="shared" si="25"/>
        <v>136240000</v>
      </c>
      <c r="N209">
        <f t="shared" si="26"/>
        <v>114840000</v>
      </c>
    </row>
    <row r="210" spans="1:14" x14ac:dyDescent="0.3">
      <c r="A210" s="1">
        <v>14</v>
      </c>
      <c r="B210" t="s">
        <v>457</v>
      </c>
      <c r="C210" t="s">
        <v>8737</v>
      </c>
      <c r="D210" t="s">
        <v>8738</v>
      </c>
      <c r="E210" t="s">
        <v>264</v>
      </c>
      <c r="F210" t="s">
        <v>8739</v>
      </c>
      <c r="G210" t="s">
        <v>8740</v>
      </c>
      <c r="I210" t="str">
        <f t="shared" si="21"/>
        <v>N/A</v>
      </c>
      <c r="J210">
        <f t="shared" si="22"/>
        <v>444420000</v>
      </c>
      <c r="K210">
        <f t="shared" si="23"/>
        <v>255810000</v>
      </c>
      <c r="L210" t="str">
        <f t="shared" si="24"/>
        <v>N/A</v>
      </c>
      <c r="M210">
        <f t="shared" si="25"/>
        <v>88760000</v>
      </c>
      <c r="N210">
        <f t="shared" si="26"/>
        <v>48280000</v>
      </c>
    </row>
    <row r="211" spans="1:14" x14ac:dyDescent="0.3">
      <c r="A211" s="1">
        <v>15</v>
      </c>
      <c r="B211" t="s">
        <v>462</v>
      </c>
      <c r="C211" t="s">
        <v>8741</v>
      </c>
      <c r="D211" t="s">
        <v>8742</v>
      </c>
      <c r="E211" t="s">
        <v>8743</v>
      </c>
      <c r="F211" t="s">
        <v>8744</v>
      </c>
      <c r="G211" t="s">
        <v>8745</v>
      </c>
      <c r="I211" t="str">
        <f t="shared" si="21"/>
        <v>neg_trend</v>
      </c>
      <c r="J211">
        <f t="shared" si="22"/>
        <v>8189999999.999999</v>
      </c>
      <c r="K211">
        <f t="shared" si="23"/>
        <v>6650000000</v>
      </c>
      <c r="L211">
        <f t="shared" si="24"/>
        <v>5760000000</v>
      </c>
      <c r="M211">
        <f t="shared" si="25"/>
        <v>5230000000</v>
      </c>
      <c r="N211">
        <f t="shared" si="26"/>
        <v>4530000000</v>
      </c>
    </row>
    <row r="212" spans="1:14" x14ac:dyDescent="0.3">
      <c r="A212" s="1">
        <v>16</v>
      </c>
      <c r="B212" t="s">
        <v>468</v>
      </c>
      <c r="C212" t="s">
        <v>264</v>
      </c>
      <c r="D212" t="s">
        <v>8746</v>
      </c>
      <c r="E212" t="s">
        <v>8747</v>
      </c>
      <c r="F212" t="s">
        <v>4239</v>
      </c>
      <c r="G212" t="s">
        <v>8748</v>
      </c>
      <c r="I212" t="str">
        <f t="shared" si="21"/>
        <v>N/A</v>
      </c>
      <c r="J212" t="str">
        <f t="shared" si="22"/>
        <v>N/A</v>
      </c>
      <c r="K212">
        <f t="shared" si="23"/>
        <v>-0.18840000000000001</v>
      </c>
      <c r="L212">
        <f t="shared" si="24"/>
        <v>-0.1331</v>
      </c>
      <c r="M212">
        <f t="shared" si="25"/>
        <v>-9.2100000000000015E-2</v>
      </c>
      <c r="N212">
        <f t="shared" si="26"/>
        <v>-0.1348</v>
      </c>
    </row>
    <row r="213" spans="1:14" x14ac:dyDescent="0.3">
      <c r="A213" s="1">
        <v>17</v>
      </c>
      <c r="B213" t="s">
        <v>473</v>
      </c>
      <c r="C213" t="s">
        <v>264</v>
      </c>
      <c r="D213" t="s">
        <v>264</v>
      </c>
      <c r="E213" t="s">
        <v>264</v>
      </c>
      <c r="F213" t="s">
        <v>264</v>
      </c>
      <c r="G213" t="s">
        <v>3818</v>
      </c>
      <c r="I213" t="str">
        <f t="shared" si="21"/>
        <v>N/A</v>
      </c>
      <c r="J213" t="str">
        <f t="shared" si="22"/>
        <v>N/A</v>
      </c>
      <c r="K213" t="str">
        <f t="shared" si="23"/>
        <v>N/A</v>
      </c>
      <c r="L213" t="str">
        <f t="shared" si="24"/>
        <v>N/A</v>
      </c>
      <c r="M213" t="str">
        <f t="shared" si="25"/>
        <v>N/A</v>
      </c>
      <c r="N213">
        <f t="shared" si="26"/>
        <v>4.7699999999999999E-2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299</v>
      </c>
      <c r="C215" s="1" t="s">
        <v>251</v>
      </c>
      <c r="D215" s="1" t="s">
        <v>252</v>
      </c>
      <c r="E215" s="1" t="s">
        <v>253</v>
      </c>
      <c r="F215" s="1" t="s">
        <v>254</v>
      </c>
      <c r="G215" s="1" t="s">
        <v>255</v>
      </c>
      <c r="H215" s="1" t="s">
        <v>256</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475</v>
      </c>
      <c r="C216" t="s">
        <v>8749</v>
      </c>
      <c r="D216" t="s">
        <v>8750</v>
      </c>
      <c r="E216" t="s">
        <v>1326</v>
      </c>
      <c r="F216" t="s">
        <v>4150</v>
      </c>
      <c r="G216" t="s">
        <v>3352</v>
      </c>
      <c r="I216" t="str">
        <f t="shared" si="21"/>
        <v>neg_trend</v>
      </c>
      <c r="J216">
        <f t="shared" si="22"/>
        <v>4350000000</v>
      </c>
      <c r="K216">
        <f t="shared" si="23"/>
        <v>3010000000</v>
      </c>
      <c r="L216">
        <f t="shared" si="24"/>
        <v>2210000000</v>
      </c>
      <c r="M216">
        <f t="shared" si="25"/>
        <v>1700000000</v>
      </c>
      <c r="N216">
        <f t="shared" si="26"/>
        <v>1140000000</v>
      </c>
    </row>
    <row r="217" spans="1:14" x14ac:dyDescent="0.3">
      <c r="A217" s="1">
        <v>1</v>
      </c>
      <c r="B217" t="s">
        <v>481</v>
      </c>
      <c r="C217" t="s">
        <v>6172</v>
      </c>
      <c r="D217" t="s">
        <v>7182</v>
      </c>
      <c r="E217" t="s">
        <v>8751</v>
      </c>
      <c r="F217" t="s">
        <v>264</v>
      </c>
      <c r="G217" t="s">
        <v>2066</v>
      </c>
      <c r="I217" t="str">
        <f t="shared" si="21"/>
        <v>N/A</v>
      </c>
      <c r="J217">
        <f t="shared" si="22"/>
        <v>8410000</v>
      </c>
      <c r="K217">
        <f t="shared" si="23"/>
        <v>230000000</v>
      </c>
      <c r="L217">
        <f t="shared" si="24"/>
        <v>138770000</v>
      </c>
      <c r="M217" t="str">
        <f t="shared" si="25"/>
        <v>N/A</v>
      </c>
      <c r="N217">
        <f t="shared" si="26"/>
        <v>42680000</v>
      </c>
    </row>
    <row r="218" spans="1:14" x14ac:dyDescent="0.3">
      <c r="A218" s="1">
        <v>2</v>
      </c>
      <c r="B218" t="s">
        <v>485</v>
      </c>
      <c r="C218" t="s">
        <v>264</v>
      </c>
      <c r="D218" t="s">
        <v>264</v>
      </c>
      <c r="E218" t="s">
        <v>264</v>
      </c>
      <c r="F218" t="s">
        <v>264</v>
      </c>
      <c r="G218" t="s">
        <v>264</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486</v>
      </c>
      <c r="C219" t="s">
        <v>6172</v>
      </c>
      <c r="D219" t="s">
        <v>7182</v>
      </c>
      <c r="E219" t="s">
        <v>8751</v>
      </c>
      <c r="F219" t="s">
        <v>264</v>
      </c>
      <c r="G219" t="s">
        <v>2066</v>
      </c>
      <c r="I219" t="str">
        <f t="shared" si="21"/>
        <v>N/A</v>
      </c>
      <c r="J219">
        <f t="shared" si="22"/>
        <v>8410000</v>
      </c>
      <c r="K219">
        <f t="shared" si="23"/>
        <v>230000000</v>
      </c>
      <c r="L219">
        <f t="shared" si="24"/>
        <v>138770000</v>
      </c>
      <c r="M219" t="str">
        <f t="shared" si="25"/>
        <v>N/A</v>
      </c>
      <c r="N219">
        <f t="shared" si="26"/>
        <v>42680000</v>
      </c>
    </row>
    <row r="220" spans="1:14" x14ac:dyDescent="0.3">
      <c r="A220" s="1">
        <v>4</v>
      </c>
      <c r="B220" t="s">
        <v>487</v>
      </c>
      <c r="C220" t="s">
        <v>8752</v>
      </c>
      <c r="D220" t="s">
        <v>8275</v>
      </c>
      <c r="E220" t="s">
        <v>4081</v>
      </c>
      <c r="F220" t="s">
        <v>4150</v>
      </c>
      <c r="G220" t="s">
        <v>8285</v>
      </c>
      <c r="I220" t="str">
        <f t="shared" si="21"/>
        <v>neg_trend</v>
      </c>
      <c r="J220">
        <f t="shared" si="22"/>
        <v>4340000000</v>
      </c>
      <c r="K220">
        <f t="shared" si="23"/>
        <v>2780000000</v>
      </c>
      <c r="L220">
        <f t="shared" si="24"/>
        <v>2069999999.9999998</v>
      </c>
      <c r="M220">
        <f t="shared" si="25"/>
        <v>1700000000</v>
      </c>
      <c r="N220">
        <f t="shared" si="26"/>
        <v>1100000000</v>
      </c>
    </row>
    <row r="221" spans="1:14" x14ac:dyDescent="0.3">
      <c r="A221" s="1">
        <v>5</v>
      </c>
      <c r="B221" t="s">
        <v>491</v>
      </c>
      <c r="C221" t="s">
        <v>8752</v>
      </c>
      <c r="D221" t="s">
        <v>8275</v>
      </c>
      <c r="E221" t="s">
        <v>4081</v>
      </c>
      <c r="F221" t="s">
        <v>4150</v>
      </c>
      <c r="G221" t="s">
        <v>8285</v>
      </c>
      <c r="I221" t="str">
        <f t="shared" si="21"/>
        <v>neg_trend</v>
      </c>
      <c r="J221">
        <f t="shared" si="22"/>
        <v>4340000000</v>
      </c>
      <c r="K221">
        <f t="shared" si="23"/>
        <v>2780000000</v>
      </c>
      <c r="L221">
        <f t="shared" si="24"/>
        <v>2069999999.9999998</v>
      </c>
      <c r="M221">
        <f t="shared" si="25"/>
        <v>1700000000</v>
      </c>
      <c r="N221">
        <f t="shared" si="26"/>
        <v>1100000000</v>
      </c>
    </row>
    <row r="222" spans="1:14" x14ac:dyDescent="0.3">
      <c r="A222" s="1">
        <v>6</v>
      </c>
      <c r="B222" t="s">
        <v>492</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493</v>
      </c>
      <c r="C223" t="s">
        <v>264</v>
      </c>
      <c r="D223" t="s">
        <v>8753</v>
      </c>
      <c r="E223" t="s">
        <v>6651</v>
      </c>
      <c r="F223" t="s">
        <v>7621</v>
      </c>
      <c r="G223" t="s">
        <v>8754</v>
      </c>
      <c r="I223" t="str">
        <f t="shared" si="21"/>
        <v>N/A</v>
      </c>
      <c r="J223" t="str">
        <f t="shared" si="22"/>
        <v>N/A</v>
      </c>
      <c r="K223">
        <f t="shared" si="23"/>
        <v>-0.30909999999999999</v>
      </c>
      <c r="L223">
        <f t="shared" si="24"/>
        <v>-0.26539999999999997</v>
      </c>
      <c r="M223">
        <f t="shared" si="25"/>
        <v>-0.23130000000000001</v>
      </c>
      <c r="N223">
        <f t="shared" si="26"/>
        <v>-0.32729999999999998</v>
      </c>
    </row>
    <row r="224" spans="1:14" x14ac:dyDescent="0.3">
      <c r="A224" s="1">
        <v>8</v>
      </c>
      <c r="B224" t="s">
        <v>498</v>
      </c>
      <c r="C224" t="s">
        <v>8755</v>
      </c>
      <c r="D224" t="s">
        <v>8756</v>
      </c>
      <c r="E224" t="s">
        <v>8757</v>
      </c>
      <c r="F224" t="s">
        <v>8758</v>
      </c>
      <c r="G224" t="s">
        <v>8759</v>
      </c>
      <c r="I224" t="str">
        <f t="shared" si="21"/>
        <v>neg_trend</v>
      </c>
      <c r="J224">
        <f t="shared" si="22"/>
        <v>0.53110000000000002</v>
      </c>
      <c r="K224">
        <f t="shared" si="23"/>
        <v>0.45219999999999999</v>
      </c>
      <c r="L224">
        <f t="shared" si="24"/>
        <v>0.38319999999999999</v>
      </c>
      <c r="M224">
        <f t="shared" si="25"/>
        <v>0.32439999999999997</v>
      </c>
      <c r="N224">
        <f t="shared" si="26"/>
        <v>0.25219999999999998</v>
      </c>
    </row>
    <row r="225" spans="1:14" x14ac:dyDescent="0.3">
      <c r="A225" s="1">
        <v>9</v>
      </c>
      <c r="B225" t="s">
        <v>504</v>
      </c>
      <c r="C225" t="s">
        <v>264</v>
      </c>
      <c r="D225" t="s">
        <v>264</v>
      </c>
      <c r="E225" t="s">
        <v>264</v>
      </c>
      <c r="F225" t="s">
        <v>264</v>
      </c>
      <c r="G225" t="s">
        <v>264</v>
      </c>
      <c r="I225" t="str">
        <f t="shared" si="21"/>
        <v>N/A</v>
      </c>
      <c r="J225" t="str">
        <f t="shared" si="22"/>
        <v>N/A</v>
      </c>
      <c r="K225" t="str">
        <f t="shared" si="23"/>
        <v>N/A</v>
      </c>
      <c r="L225" t="str">
        <f t="shared" si="24"/>
        <v>N/A</v>
      </c>
      <c r="M225" t="str">
        <f t="shared" si="25"/>
        <v>N/A</v>
      </c>
      <c r="N225" t="str">
        <f t="shared" si="26"/>
        <v>N/A</v>
      </c>
    </row>
    <row r="226" spans="1:14" x14ac:dyDescent="0.3">
      <c r="A226" s="1">
        <v>10</v>
      </c>
      <c r="B226" t="s">
        <v>506</v>
      </c>
      <c r="C226" t="s">
        <v>8760</v>
      </c>
      <c r="D226" t="s">
        <v>8761</v>
      </c>
      <c r="E226" t="s">
        <v>8762</v>
      </c>
      <c r="F226" t="s">
        <v>8763</v>
      </c>
      <c r="G226" t="s">
        <v>8764</v>
      </c>
      <c r="I226" t="str">
        <f t="shared" si="21"/>
        <v>neg_trend</v>
      </c>
      <c r="J226">
        <f t="shared" si="22"/>
        <v>338350000</v>
      </c>
      <c r="K226">
        <f t="shared" si="23"/>
        <v>277440000</v>
      </c>
      <c r="L226">
        <f t="shared" si="24"/>
        <v>234390000</v>
      </c>
      <c r="M226">
        <f t="shared" si="25"/>
        <v>165560000</v>
      </c>
      <c r="N226">
        <f t="shared" si="26"/>
        <v>123960000</v>
      </c>
    </row>
    <row r="227" spans="1:14" x14ac:dyDescent="0.3">
      <c r="A227" s="1">
        <v>11</v>
      </c>
      <c r="B227" t="s">
        <v>512</v>
      </c>
      <c r="C227" t="s">
        <v>8765</v>
      </c>
      <c r="D227" t="s">
        <v>8766</v>
      </c>
      <c r="E227" t="s">
        <v>8767</v>
      </c>
      <c r="F227" t="s">
        <v>8768</v>
      </c>
      <c r="G227" t="s">
        <v>993</v>
      </c>
      <c r="I227" t="str">
        <f t="shared" si="21"/>
        <v>neg_trend</v>
      </c>
      <c r="J227">
        <f t="shared" si="22"/>
        <v>302650000</v>
      </c>
      <c r="K227">
        <f t="shared" si="23"/>
        <v>249890000</v>
      </c>
      <c r="L227">
        <f t="shared" si="24"/>
        <v>203030000</v>
      </c>
      <c r="M227">
        <f t="shared" si="25"/>
        <v>138220000</v>
      </c>
      <c r="N227">
        <f t="shared" si="26"/>
        <v>105500000</v>
      </c>
    </row>
    <row r="228" spans="1:14" x14ac:dyDescent="0.3">
      <c r="A228" s="1">
        <v>12</v>
      </c>
      <c r="B228" t="s">
        <v>517</v>
      </c>
      <c r="C228" t="s">
        <v>8769</v>
      </c>
      <c r="D228" t="s">
        <v>8770</v>
      </c>
      <c r="E228" t="s">
        <v>8771</v>
      </c>
      <c r="F228" t="s">
        <v>4577</v>
      </c>
      <c r="G228" t="s">
        <v>3339</v>
      </c>
      <c r="I228" t="str">
        <f t="shared" si="21"/>
        <v>neg_trend</v>
      </c>
      <c r="J228">
        <f t="shared" si="22"/>
        <v>4690000000</v>
      </c>
      <c r="K228">
        <f t="shared" si="23"/>
        <v>3280000000</v>
      </c>
      <c r="L228">
        <f t="shared" si="24"/>
        <v>2440000000</v>
      </c>
      <c r="M228">
        <f t="shared" si="25"/>
        <v>1860000000</v>
      </c>
      <c r="N228">
        <f t="shared" si="26"/>
        <v>1270000000</v>
      </c>
    </row>
    <row r="229" spans="1:14" x14ac:dyDescent="0.3">
      <c r="A229" s="1">
        <v>13</v>
      </c>
      <c r="B229" t="s">
        <v>523</v>
      </c>
      <c r="C229" t="s">
        <v>264</v>
      </c>
      <c r="D229" t="s">
        <v>8772</v>
      </c>
      <c r="E229" t="s">
        <v>5574</v>
      </c>
      <c r="F229" t="s">
        <v>8773</v>
      </c>
      <c r="G229" t="s">
        <v>8774</v>
      </c>
      <c r="I229" t="str">
        <f t="shared" si="21"/>
        <v>N/A</v>
      </c>
      <c r="J229" t="str">
        <f t="shared" si="22"/>
        <v>N/A</v>
      </c>
      <c r="K229">
        <f t="shared" si="23"/>
        <v>-0.29980000000000001</v>
      </c>
      <c r="L229">
        <f t="shared" si="24"/>
        <v>-0.25609999999999999</v>
      </c>
      <c r="M229">
        <f t="shared" si="25"/>
        <v>-0.23730000000000001</v>
      </c>
      <c r="N229">
        <f t="shared" si="26"/>
        <v>-0.32049999999999995</v>
      </c>
    </row>
    <row r="230" spans="1:14" x14ac:dyDescent="0.3">
      <c r="A230" s="1">
        <v>14</v>
      </c>
      <c r="B230" t="s">
        <v>528</v>
      </c>
      <c r="C230" t="s">
        <v>8775</v>
      </c>
      <c r="D230" t="s">
        <v>8775</v>
      </c>
      <c r="E230" t="s">
        <v>8776</v>
      </c>
      <c r="F230" t="s">
        <v>8777</v>
      </c>
      <c r="G230" t="s">
        <v>8778</v>
      </c>
      <c r="I230" t="str">
        <f t="shared" si="21"/>
        <v>N/A</v>
      </c>
      <c r="J230">
        <f t="shared" si="22"/>
        <v>633660000</v>
      </c>
      <c r="K230">
        <f t="shared" si="23"/>
        <v>633660000</v>
      </c>
      <c r="L230">
        <f t="shared" si="24"/>
        <v>384660000</v>
      </c>
      <c r="M230">
        <f t="shared" si="25"/>
        <v>384650000</v>
      </c>
      <c r="N230">
        <f t="shared" si="26"/>
        <v>119260000</v>
      </c>
    </row>
    <row r="231" spans="1:14" x14ac:dyDescent="0.3">
      <c r="A231" s="1">
        <v>15</v>
      </c>
      <c r="B231" t="s">
        <v>529</v>
      </c>
      <c r="C231" t="s">
        <v>264</v>
      </c>
      <c r="D231" t="s">
        <v>264</v>
      </c>
      <c r="E231" t="s">
        <v>8779</v>
      </c>
      <c r="F231" t="s">
        <v>8779</v>
      </c>
      <c r="G231" t="s">
        <v>264</v>
      </c>
      <c r="I231" t="str">
        <f t="shared" si="21"/>
        <v>N/A</v>
      </c>
      <c r="J231" t="str">
        <f t="shared" si="22"/>
        <v>N/A</v>
      </c>
      <c r="K231" t="str">
        <f t="shared" si="23"/>
        <v>N/A</v>
      </c>
      <c r="L231">
        <f t="shared" si="24"/>
        <v>265390000</v>
      </c>
      <c r="M231">
        <f t="shared" si="25"/>
        <v>265390000</v>
      </c>
      <c r="N231" t="str">
        <f t="shared" si="26"/>
        <v>N/A</v>
      </c>
    </row>
    <row r="232" spans="1:14" x14ac:dyDescent="0.3">
      <c r="A232" s="1">
        <v>16</v>
      </c>
      <c r="B232" t="s">
        <v>530</v>
      </c>
      <c r="C232" t="s">
        <v>8775</v>
      </c>
      <c r="D232" t="s">
        <v>8775</v>
      </c>
      <c r="E232" t="s">
        <v>8780</v>
      </c>
      <c r="F232" t="s">
        <v>8778</v>
      </c>
      <c r="G232" t="s">
        <v>8778</v>
      </c>
      <c r="I232" t="str">
        <f t="shared" si="21"/>
        <v>N/A</v>
      </c>
      <c r="J232">
        <f t="shared" si="22"/>
        <v>633660000</v>
      </c>
      <c r="K232">
        <f t="shared" si="23"/>
        <v>633660000</v>
      </c>
      <c r="L232">
        <f t="shared" si="24"/>
        <v>119270000</v>
      </c>
      <c r="M232">
        <f t="shared" si="25"/>
        <v>119260000</v>
      </c>
      <c r="N232">
        <f t="shared" si="26"/>
        <v>119260000</v>
      </c>
    </row>
    <row r="233" spans="1:14" x14ac:dyDescent="0.3">
      <c r="A233" s="1">
        <v>17</v>
      </c>
      <c r="B233" t="s">
        <v>531</v>
      </c>
      <c r="C233" t="s">
        <v>5112</v>
      </c>
      <c r="D233" t="s">
        <v>1602</v>
      </c>
      <c r="E233" t="s">
        <v>8781</v>
      </c>
      <c r="F233" t="s">
        <v>6211</v>
      </c>
      <c r="G233" t="s">
        <v>8782</v>
      </c>
      <c r="I233" t="str">
        <f t="shared" si="21"/>
        <v>pos_trend</v>
      </c>
      <c r="J233">
        <f t="shared" si="22"/>
        <v>2470000000</v>
      </c>
      <c r="K233">
        <f t="shared" si="23"/>
        <v>2730000000</v>
      </c>
      <c r="L233">
        <f t="shared" si="24"/>
        <v>2930000000</v>
      </c>
      <c r="M233">
        <f t="shared" si="25"/>
        <v>2980000000</v>
      </c>
      <c r="N233">
        <f t="shared" si="26"/>
        <v>3140000000</v>
      </c>
    </row>
    <row r="234" spans="1:14" x14ac:dyDescent="0.3">
      <c r="A234" s="1">
        <v>18</v>
      </c>
      <c r="B234" t="s">
        <v>537</v>
      </c>
      <c r="C234" t="s">
        <v>8783</v>
      </c>
      <c r="D234" t="s">
        <v>4126</v>
      </c>
      <c r="E234" t="s">
        <v>6495</v>
      </c>
      <c r="F234" t="s">
        <v>3214</v>
      </c>
      <c r="G234" t="s">
        <v>362</v>
      </c>
      <c r="I234" t="str">
        <f t="shared" si="21"/>
        <v>N/A</v>
      </c>
      <c r="J234" t="str">
        <f t="shared" si="22"/>
        <v>838000</v>
      </c>
      <c r="K234">
        <f t="shared" si="23"/>
        <v>1180000</v>
      </c>
      <c r="L234">
        <f t="shared" si="24"/>
        <v>1300000</v>
      </c>
      <c r="M234">
        <f t="shared" si="25"/>
        <v>1260000</v>
      </c>
      <c r="N234">
        <f t="shared" si="26"/>
        <v>1240000</v>
      </c>
    </row>
    <row r="235" spans="1:14" x14ac:dyDescent="0.3">
      <c r="A235" s="1">
        <v>19</v>
      </c>
      <c r="B235" t="s">
        <v>543</v>
      </c>
      <c r="C235" t="s">
        <v>8784</v>
      </c>
      <c r="D235" t="s">
        <v>8785</v>
      </c>
      <c r="E235" t="s">
        <v>8786</v>
      </c>
      <c r="F235" t="s">
        <v>8787</v>
      </c>
      <c r="G235" t="s">
        <v>8788</v>
      </c>
      <c r="I235" t="str">
        <f t="shared" si="21"/>
        <v>N/A</v>
      </c>
      <c r="J235">
        <f t="shared" si="22"/>
        <v>3590000000</v>
      </c>
      <c r="K235">
        <f t="shared" si="23"/>
        <v>4210000000</v>
      </c>
      <c r="L235">
        <f t="shared" si="24"/>
        <v>4490000000</v>
      </c>
      <c r="M235">
        <f t="shared" si="25"/>
        <v>4410000000</v>
      </c>
      <c r="N235">
        <f t="shared" si="26"/>
        <v>4360000000</v>
      </c>
    </row>
    <row r="236" spans="1:14" x14ac:dyDescent="0.3">
      <c r="A236" s="1">
        <v>20</v>
      </c>
      <c r="B236" t="s">
        <v>549</v>
      </c>
      <c r="C236" t="s">
        <v>8789</v>
      </c>
      <c r="D236" t="s">
        <v>8790</v>
      </c>
      <c r="E236" t="s">
        <v>8791</v>
      </c>
      <c r="F236" t="s">
        <v>8792</v>
      </c>
      <c r="G236" t="s">
        <v>8793</v>
      </c>
      <c r="I236" t="str">
        <f t="shared" si="21"/>
        <v>N/A</v>
      </c>
      <c r="J236" t="str">
        <f t="shared" si="22"/>
        <v>(1.12B)</v>
      </c>
      <c r="K236" t="str">
        <f t="shared" si="23"/>
        <v>(1.45B)</v>
      </c>
      <c r="L236" t="str">
        <f t="shared" si="24"/>
        <v>(1.5B)</v>
      </c>
      <c r="M236" t="str">
        <f t="shared" si="25"/>
        <v>(1.43B)</v>
      </c>
      <c r="N236" t="str">
        <f t="shared" si="26"/>
        <v>(1.22B)</v>
      </c>
    </row>
    <row r="237" spans="1:14" x14ac:dyDescent="0.3">
      <c r="A237" s="1">
        <v>21</v>
      </c>
      <c r="B237" t="s">
        <v>555</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556</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557</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558</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559</v>
      </c>
      <c r="C241" t="s">
        <v>8794</v>
      </c>
      <c r="D241" t="s">
        <v>8795</v>
      </c>
      <c r="E241" t="s">
        <v>8796</v>
      </c>
      <c r="F241" t="s">
        <v>8797</v>
      </c>
      <c r="G241" t="s">
        <v>8798</v>
      </c>
      <c r="I241" t="str">
        <f t="shared" si="21"/>
        <v>N/A</v>
      </c>
      <c r="J241" t="str">
        <f t="shared" si="22"/>
        <v>565000</v>
      </c>
      <c r="K241" t="str">
        <f t="shared" si="23"/>
        <v>(38.33M)</v>
      </c>
      <c r="L241" t="str">
        <f t="shared" si="24"/>
        <v>(53.22M)</v>
      </c>
      <c r="M241" t="str">
        <f t="shared" si="25"/>
        <v>(3.69M)</v>
      </c>
      <c r="N241" t="str">
        <f t="shared" si="26"/>
        <v>(208,000)</v>
      </c>
    </row>
    <row r="242" spans="1:14" x14ac:dyDescent="0.3">
      <c r="A242" s="1">
        <v>26</v>
      </c>
      <c r="B242" t="s">
        <v>565</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566</v>
      </c>
      <c r="C243" t="s">
        <v>264</v>
      </c>
      <c r="D243" t="s">
        <v>264</v>
      </c>
      <c r="E243" t="s">
        <v>264</v>
      </c>
      <c r="F243" t="s">
        <v>264</v>
      </c>
      <c r="G243" t="s">
        <v>264</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567</v>
      </c>
      <c r="C244" t="s">
        <v>7527</v>
      </c>
      <c r="D244" t="s">
        <v>8799</v>
      </c>
      <c r="E244" t="s">
        <v>8800</v>
      </c>
      <c r="F244" t="s">
        <v>8801</v>
      </c>
      <c r="G244" t="s">
        <v>8802</v>
      </c>
      <c r="I244" t="str">
        <f t="shared" si="21"/>
        <v>pos_trend</v>
      </c>
      <c r="J244">
        <f t="shared" si="22"/>
        <v>0.30180000000000001</v>
      </c>
      <c r="K244">
        <f t="shared" si="23"/>
        <v>0.41070000000000001</v>
      </c>
      <c r="L244">
        <f t="shared" si="24"/>
        <v>0.50939999999999996</v>
      </c>
      <c r="M244">
        <f t="shared" si="25"/>
        <v>0.57040000000000002</v>
      </c>
      <c r="N244">
        <f t="shared" si="26"/>
        <v>0.69400000000000006</v>
      </c>
    </row>
    <row r="245" spans="1:14" x14ac:dyDescent="0.3">
      <c r="A245" s="1">
        <v>29</v>
      </c>
      <c r="B245" t="s">
        <v>573</v>
      </c>
      <c r="C245" t="s">
        <v>8276</v>
      </c>
      <c r="D245" t="s">
        <v>8803</v>
      </c>
      <c r="E245" t="s">
        <v>8804</v>
      </c>
      <c r="F245" t="s">
        <v>2786</v>
      </c>
      <c r="G245" t="s">
        <v>8370</v>
      </c>
      <c r="I245" t="str">
        <f t="shared" si="21"/>
        <v>N/A</v>
      </c>
      <c r="J245">
        <f t="shared" si="22"/>
        <v>3110000000</v>
      </c>
      <c r="K245">
        <f t="shared" si="23"/>
        <v>3360000000</v>
      </c>
      <c r="L245">
        <f t="shared" si="24"/>
        <v>3320000000</v>
      </c>
      <c r="M245">
        <f t="shared" si="25"/>
        <v>3370000000</v>
      </c>
      <c r="N245">
        <f t="shared" si="26"/>
        <v>3260000000</v>
      </c>
    </row>
    <row r="246" spans="1:14" x14ac:dyDescent="0.3">
      <c r="A246" s="1">
        <v>30</v>
      </c>
      <c r="B246" t="s">
        <v>574</v>
      </c>
      <c r="C246" t="s">
        <v>8805</v>
      </c>
      <c r="D246" t="s">
        <v>8806</v>
      </c>
      <c r="E246" t="s">
        <v>8807</v>
      </c>
      <c r="F246" t="s">
        <v>8808</v>
      </c>
      <c r="G246" t="s">
        <v>8809</v>
      </c>
      <c r="I246" t="str">
        <f t="shared" si="21"/>
        <v>pos_trend</v>
      </c>
      <c r="J246">
        <f t="shared" si="22"/>
        <v>0.37920000000000004</v>
      </c>
      <c r="K246">
        <f t="shared" si="23"/>
        <v>0.50609999999999999</v>
      </c>
      <c r="L246">
        <f t="shared" si="24"/>
        <v>0.57619999999999993</v>
      </c>
      <c r="M246">
        <f t="shared" si="25"/>
        <v>0.64390000000000003</v>
      </c>
      <c r="N246">
        <f t="shared" si="26"/>
        <v>0.72040000000000004</v>
      </c>
    </row>
    <row r="247" spans="1:14" x14ac:dyDescent="0.3">
      <c r="A247" s="1">
        <v>31</v>
      </c>
      <c r="B247" t="s">
        <v>575</v>
      </c>
      <c r="C247" t="s">
        <v>264</v>
      </c>
      <c r="D247" t="s">
        <v>264</v>
      </c>
      <c r="E247" t="s">
        <v>264</v>
      </c>
      <c r="F247" t="s">
        <v>264</v>
      </c>
      <c r="G247" t="s">
        <v>8810</v>
      </c>
      <c r="I247" t="str">
        <f t="shared" si="21"/>
        <v>N/A</v>
      </c>
      <c r="J247" t="str">
        <f t="shared" si="22"/>
        <v>N/A</v>
      </c>
      <c r="K247" t="str">
        <f t="shared" si="23"/>
        <v>N/A</v>
      </c>
      <c r="L247" t="str">
        <f t="shared" si="24"/>
        <v>N/A</v>
      </c>
      <c r="M247" t="str">
        <f t="shared" si="25"/>
        <v>N/A</v>
      </c>
      <c r="N247">
        <f t="shared" si="26"/>
        <v>7.0300000000000001E-2</v>
      </c>
    </row>
    <row r="248" spans="1:14" x14ac:dyDescent="0.3">
      <c r="A248" s="1">
        <v>32</v>
      </c>
      <c r="B248" t="s">
        <v>577</v>
      </c>
      <c r="C248" t="s">
        <v>8811</v>
      </c>
      <c r="D248" t="s">
        <v>264</v>
      </c>
      <c r="E248" t="s">
        <v>264</v>
      </c>
      <c r="F248" t="s">
        <v>264</v>
      </c>
      <c r="G248" t="s">
        <v>264</v>
      </c>
      <c r="I248" t="str">
        <f t="shared" si="21"/>
        <v>N/A</v>
      </c>
      <c r="J248">
        <f t="shared" si="22"/>
        <v>396040000</v>
      </c>
      <c r="K248" t="str">
        <f t="shared" si="23"/>
        <v>N/A</v>
      </c>
      <c r="L248" t="str">
        <f t="shared" si="24"/>
        <v>N/A</v>
      </c>
      <c r="M248" t="str">
        <f t="shared" si="25"/>
        <v>N/A</v>
      </c>
      <c r="N248" t="str">
        <f t="shared" si="26"/>
        <v>N/A</v>
      </c>
    </row>
    <row r="249" spans="1:14" x14ac:dyDescent="0.3">
      <c r="A249" s="1">
        <v>33</v>
      </c>
      <c r="B249" t="s">
        <v>583</v>
      </c>
      <c r="C249" t="s">
        <v>2404</v>
      </c>
      <c r="D249" t="s">
        <v>8803</v>
      </c>
      <c r="E249" t="s">
        <v>8804</v>
      </c>
      <c r="F249" t="s">
        <v>2786</v>
      </c>
      <c r="G249" t="s">
        <v>8370</v>
      </c>
      <c r="I249" t="str">
        <f t="shared" si="21"/>
        <v>N/A</v>
      </c>
      <c r="J249">
        <f t="shared" si="22"/>
        <v>3500000000</v>
      </c>
      <c r="K249">
        <f t="shared" si="23"/>
        <v>3360000000</v>
      </c>
      <c r="L249">
        <f t="shared" si="24"/>
        <v>3320000000</v>
      </c>
      <c r="M249">
        <f t="shared" si="25"/>
        <v>3370000000</v>
      </c>
      <c r="N249">
        <f t="shared" si="26"/>
        <v>3260000000</v>
      </c>
    </row>
    <row r="250" spans="1:14" x14ac:dyDescent="0.3">
      <c r="A250" s="1">
        <v>34</v>
      </c>
      <c r="B250" t="s">
        <v>589</v>
      </c>
      <c r="C250" t="s">
        <v>8741</v>
      </c>
      <c r="D250" t="s">
        <v>8742</v>
      </c>
      <c r="E250" t="s">
        <v>8743</v>
      </c>
      <c r="F250" t="s">
        <v>8744</v>
      </c>
      <c r="G250" t="s">
        <v>8745</v>
      </c>
      <c r="I250" t="str">
        <f t="shared" si="21"/>
        <v>neg_trend</v>
      </c>
      <c r="J250">
        <f t="shared" si="22"/>
        <v>8189999999.999999</v>
      </c>
      <c r="K250">
        <f t="shared" si="23"/>
        <v>6650000000</v>
      </c>
      <c r="L250">
        <f t="shared" si="24"/>
        <v>5760000000</v>
      </c>
      <c r="M250">
        <f t="shared" si="25"/>
        <v>5230000000</v>
      </c>
      <c r="N250">
        <f t="shared" si="26"/>
        <v>4530000000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299</v>
      </c>
      <c r="C252" s="1" t="s">
        <v>251</v>
      </c>
      <c r="D252" s="1" t="s">
        <v>252</v>
      </c>
      <c r="E252" s="1" t="s">
        <v>253</v>
      </c>
      <c r="F252" s="1" t="s">
        <v>254</v>
      </c>
      <c r="G252" s="1" t="s">
        <v>255</v>
      </c>
      <c r="H252" s="1" t="s">
        <v>256</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590</v>
      </c>
      <c r="C253" t="s">
        <v>8812</v>
      </c>
      <c r="D253" t="s">
        <v>264</v>
      </c>
      <c r="E253" t="s">
        <v>8813</v>
      </c>
      <c r="F253" t="s">
        <v>8814</v>
      </c>
      <c r="G253" t="s">
        <v>8815</v>
      </c>
      <c r="I253" t="str">
        <f t="shared" si="27"/>
        <v>N/A</v>
      </c>
      <c r="J253" t="str">
        <f t="shared" si="28"/>
        <v>(131.3M)</v>
      </c>
      <c r="K253" t="str">
        <f t="shared" si="29"/>
        <v>N/A</v>
      </c>
      <c r="L253" t="str">
        <f t="shared" si="30"/>
        <v>(99.65M)</v>
      </c>
      <c r="M253" t="str">
        <f t="shared" si="31"/>
        <v>(70.63M)</v>
      </c>
      <c r="N253" t="str">
        <f t="shared" si="32"/>
        <v>(121.45M)</v>
      </c>
    </row>
    <row r="254" spans="1:14" x14ac:dyDescent="0.3">
      <c r="A254" s="1">
        <v>1</v>
      </c>
      <c r="B254" t="s">
        <v>596</v>
      </c>
      <c r="C254" t="s">
        <v>8812</v>
      </c>
      <c r="D254" t="s">
        <v>264</v>
      </c>
      <c r="E254" t="s">
        <v>8813</v>
      </c>
      <c r="F254" t="s">
        <v>8814</v>
      </c>
      <c r="G254" t="s">
        <v>8815</v>
      </c>
      <c r="I254" t="str">
        <f t="shared" si="27"/>
        <v>N/A</v>
      </c>
      <c r="J254" t="str">
        <f t="shared" si="28"/>
        <v>(131.3M)</v>
      </c>
      <c r="K254" t="str">
        <f t="shared" si="29"/>
        <v>N/A</v>
      </c>
      <c r="L254" t="str">
        <f t="shared" si="30"/>
        <v>(99.65M)</v>
      </c>
      <c r="M254" t="str">
        <f t="shared" si="31"/>
        <v>(70.63M)</v>
      </c>
      <c r="N254" t="str">
        <f t="shared" si="32"/>
        <v>(121.45M)</v>
      </c>
    </row>
    <row r="255" spans="1:14" x14ac:dyDescent="0.3">
      <c r="A255" s="1">
        <v>2</v>
      </c>
      <c r="B255" t="s">
        <v>601</v>
      </c>
      <c r="C255" t="s">
        <v>264</v>
      </c>
      <c r="D255" t="s">
        <v>264</v>
      </c>
      <c r="E255" t="s">
        <v>264</v>
      </c>
      <c r="F255" t="s">
        <v>264</v>
      </c>
      <c r="G255" t="s">
        <v>264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606</v>
      </c>
      <c r="C256" t="s">
        <v>264</v>
      </c>
      <c r="D256" t="s">
        <v>264</v>
      </c>
      <c r="E256" t="s">
        <v>264</v>
      </c>
      <c r="F256" t="s">
        <v>8816</v>
      </c>
      <c r="G256" t="s">
        <v>8817</v>
      </c>
      <c r="I256" t="str">
        <f t="shared" si="27"/>
        <v>N/A</v>
      </c>
      <c r="J256" t="str">
        <f t="shared" si="28"/>
        <v>N/A</v>
      </c>
      <c r="K256" t="str">
        <f t="shared" si="29"/>
        <v>N/A</v>
      </c>
      <c r="L256" t="str">
        <f t="shared" si="30"/>
        <v>N/A</v>
      </c>
      <c r="M256">
        <f t="shared" si="31"/>
        <v>0.29120000000000001</v>
      </c>
      <c r="N256">
        <f t="shared" si="32"/>
        <v>-0.71950000000000003</v>
      </c>
    </row>
    <row r="257" spans="1:14" x14ac:dyDescent="0.3">
      <c r="A257" s="1">
        <v>4</v>
      </c>
      <c r="B257" t="s">
        <v>611</v>
      </c>
      <c r="C257" t="s">
        <v>264</v>
      </c>
      <c r="D257" t="s">
        <v>8818</v>
      </c>
      <c r="E257" t="s">
        <v>264</v>
      </c>
      <c r="F257" t="s">
        <v>264</v>
      </c>
      <c r="G257" t="s">
        <v>264</v>
      </c>
      <c r="I257" t="str">
        <f t="shared" si="27"/>
        <v>N/A</v>
      </c>
      <c r="J257" t="str">
        <f t="shared" si="28"/>
        <v>N/A</v>
      </c>
      <c r="K257" t="str">
        <f t="shared" si="29"/>
        <v>(12.29M)</v>
      </c>
      <c r="L257" t="str">
        <f t="shared" si="30"/>
        <v>N/A</v>
      </c>
      <c r="M257" t="str">
        <f t="shared" si="31"/>
        <v>N/A</v>
      </c>
      <c r="N257" t="str">
        <f t="shared" si="32"/>
        <v>N/A</v>
      </c>
    </row>
    <row r="258" spans="1:14" x14ac:dyDescent="0.3">
      <c r="A258" s="1">
        <v>5</v>
      </c>
      <c r="B258" t="s">
        <v>612</v>
      </c>
      <c r="C258" t="s">
        <v>264</v>
      </c>
      <c r="D258" t="s">
        <v>264</v>
      </c>
      <c r="E258" t="s">
        <v>264</v>
      </c>
      <c r="F258" t="s">
        <v>264</v>
      </c>
      <c r="G258" t="s">
        <v>264</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615</v>
      </c>
      <c r="C259" t="s">
        <v>8819</v>
      </c>
      <c r="D259" t="s">
        <v>8820</v>
      </c>
      <c r="E259" t="s">
        <v>8821</v>
      </c>
      <c r="F259" t="s">
        <v>743</v>
      </c>
      <c r="G259" t="s">
        <v>2862</v>
      </c>
      <c r="I259" t="str">
        <f t="shared" si="27"/>
        <v>N/A</v>
      </c>
      <c r="J259" t="str">
        <f t="shared" si="28"/>
        <v>(620.33M)</v>
      </c>
      <c r="K259">
        <f t="shared" si="29"/>
        <v>202700000</v>
      </c>
      <c r="L259">
        <f t="shared" si="30"/>
        <v>895790000</v>
      </c>
      <c r="M259">
        <f t="shared" si="31"/>
        <v>1730000000</v>
      </c>
      <c r="N259">
        <f t="shared" si="32"/>
        <v>1150000000</v>
      </c>
    </row>
    <row r="260" spans="1:14" x14ac:dyDescent="0.3">
      <c r="A260" s="1">
        <v>7</v>
      </c>
      <c r="B260" t="s">
        <v>619</v>
      </c>
      <c r="C260" t="s">
        <v>8822</v>
      </c>
      <c r="D260" t="s">
        <v>8823</v>
      </c>
      <c r="E260" t="s">
        <v>264</v>
      </c>
      <c r="F260" t="s">
        <v>264</v>
      </c>
      <c r="G260" t="s">
        <v>2323</v>
      </c>
      <c r="I260" t="str">
        <f t="shared" si="27"/>
        <v>N/A</v>
      </c>
      <c r="J260" t="str">
        <f t="shared" si="28"/>
        <v>(636.61M)</v>
      </c>
      <c r="K260" t="str">
        <f t="shared" si="29"/>
        <v>(268.82M)</v>
      </c>
      <c r="L260" t="str">
        <f t="shared" si="30"/>
        <v>N/A</v>
      </c>
      <c r="M260" t="str">
        <f t="shared" si="31"/>
        <v>N/A</v>
      </c>
      <c r="N260" t="str">
        <f t="shared" si="32"/>
        <v>(2.8M)</v>
      </c>
    </row>
    <row r="261" spans="1:14" x14ac:dyDescent="0.3">
      <c r="A261" s="1">
        <v>8</v>
      </c>
      <c r="B261" t="s">
        <v>621</v>
      </c>
      <c r="C261" t="s">
        <v>8824</v>
      </c>
      <c r="D261" t="s">
        <v>8825</v>
      </c>
      <c r="E261" t="s">
        <v>8821</v>
      </c>
      <c r="F261" t="s">
        <v>743</v>
      </c>
      <c r="G261" t="s">
        <v>2862</v>
      </c>
      <c r="I261" t="str">
        <f t="shared" si="27"/>
        <v>N/A</v>
      </c>
      <c r="J261">
        <f t="shared" si="28"/>
        <v>16290000</v>
      </c>
      <c r="K261">
        <f t="shared" si="29"/>
        <v>471520000</v>
      </c>
      <c r="L261">
        <f t="shared" si="30"/>
        <v>895790000</v>
      </c>
      <c r="M261">
        <f t="shared" si="31"/>
        <v>1730000000</v>
      </c>
      <c r="N261">
        <f t="shared" si="32"/>
        <v>1150000000</v>
      </c>
    </row>
    <row r="262" spans="1:14" x14ac:dyDescent="0.3">
      <c r="A262" s="1">
        <v>9</v>
      </c>
      <c r="B262" t="s">
        <v>623</v>
      </c>
      <c r="C262" t="s">
        <v>7958</v>
      </c>
      <c r="D262" t="s">
        <v>8797</v>
      </c>
      <c r="E262" t="s">
        <v>264</v>
      </c>
      <c r="F262" t="s">
        <v>264</v>
      </c>
      <c r="G262" t="s">
        <v>264</v>
      </c>
      <c r="I262" t="str">
        <f t="shared" si="27"/>
        <v>N/A</v>
      </c>
      <c r="J262" t="str">
        <f t="shared" si="28"/>
        <v>(2.54M)</v>
      </c>
      <c r="K262" t="str">
        <f t="shared" si="29"/>
        <v>(3.69M)</v>
      </c>
      <c r="L262" t="str">
        <f t="shared" si="30"/>
        <v>N/A</v>
      </c>
      <c r="M262" t="str">
        <f t="shared" si="31"/>
        <v>N/A</v>
      </c>
      <c r="N262" t="str">
        <f t="shared" si="32"/>
        <v>N/A</v>
      </c>
    </row>
    <row r="263" spans="1:14" x14ac:dyDescent="0.3">
      <c r="A263" s="1">
        <v>10</v>
      </c>
      <c r="B263" t="s">
        <v>624</v>
      </c>
      <c r="C263" t="s">
        <v>8826</v>
      </c>
      <c r="D263" t="s">
        <v>946</v>
      </c>
      <c r="E263" t="s">
        <v>6668</v>
      </c>
      <c r="F263" t="s">
        <v>264</v>
      </c>
      <c r="G263" t="s">
        <v>3184</v>
      </c>
      <c r="I263" t="str">
        <f t="shared" si="27"/>
        <v>N/A</v>
      </c>
      <c r="J263">
        <f t="shared" si="28"/>
        <v>5980000</v>
      </c>
      <c r="K263">
        <f t="shared" si="29"/>
        <v>1170000</v>
      </c>
      <c r="L263" t="str">
        <f t="shared" si="30"/>
        <v>900000</v>
      </c>
      <c r="M263" t="str">
        <f t="shared" si="31"/>
        <v>N/A</v>
      </c>
      <c r="N263" t="str">
        <f t="shared" si="32"/>
        <v>500000</v>
      </c>
    </row>
    <row r="264" spans="1:14" x14ac:dyDescent="0.3">
      <c r="A264" s="1">
        <v>11</v>
      </c>
      <c r="B264" t="s">
        <v>627</v>
      </c>
      <c r="C264" t="s">
        <v>8827</v>
      </c>
      <c r="D264" t="s">
        <v>8828</v>
      </c>
      <c r="E264" t="s">
        <v>8829</v>
      </c>
      <c r="F264" t="s">
        <v>7082</v>
      </c>
      <c r="G264" t="s">
        <v>3881</v>
      </c>
      <c r="I264" t="str">
        <f t="shared" si="27"/>
        <v>N/A</v>
      </c>
      <c r="J264" t="str">
        <f t="shared" si="28"/>
        <v>(748.19M)</v>
      </c>
      <c r="K264">
        <f t="shared" si="29"/>
        <v>187900000</v>
      </c>
      <c r="L264">
        <f t="shared" si="30"/>
        <v>804350000</v>
      </c>
      <c r="M264">
        <f t="shared" si="31"/>
        <v>1660000000</v>
      </c>
      <c r="N264">
        <f t="shared" si="32"/>
        <v>1030000000</v>
      </c>
    </row>
    <row r="265" spans="1:14" x14ac:dyDescent="0.3">
      <c r="I265" t="str">
        <f t="shared" si="27"/>
        <v>N/A</v>
      </c>
      <c r="J265">
        <f t="shared" si="28"/>
        <v>0</v>
      </c>
      <c r="K265">
        <f t="shared" si="29"/>
        <v>0</v>
      </c>
      <c r="L265">
        <f t="shared" si="30"/>
        <v>0</v>
      </c>
      <c r="M265">
        <f t="shared" si="31"/>
        <v>0</v>
      </c>
      <c r="N265">
        <f t="shared" si="32"/>
        <v>0</v>
      </c>
    </row>
    <row r="266" spans="1:14" x14ac:dyDescent="0.3">
      <c r="B266" s="1" t="s">
        <v>299</v>
      </c>
      <c r="C266" s="1" t="s">
        <v>251</v>
      </c>
      <c r="D266" s="1" t="s">
        <v>252</v>
      </c>
      <c r="E266" s="1" t="s">
        <v>253</v>
      </c>
      <c r="F266" s="1" t="s">
        <v>254</v>
      </c>
      <c r="G266" s="1" t="s">
        <v>255</v>
      </c>
      <c r="H266" s="1" t="s">
        <v>256</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633</v>
      </c>
      <c r="C267" t="s">
        <v>8830</v>
      </c>
      <c r="D267" t="s">
        <v>8831</v>
      </c>
      <c r="E267" t="s">
        <v>8832</v>
      </c>
      <c r="F267" t="s">
        <v>600</v>
      </c>
      <c r="G267" t="s">
        <v>8833</v>
      </c>
      <c r="I267" t="str">
        <f t="shared" si="27"/>
        <v>N/A</v>
      </c>
      <c r="J267" t="str">
        <f t="shared" si="28"/>
        <v>(199.25M)</v>
      </c>
      <c r="K267" t="str">
        <f t="shared" si="29"/>
        <v>(154.31M)</v>
      </c>
      <c r="L267" t="str">
        <f t="shared" si="30"/>
        <v>(61.69M)</v>
      </c>
      <c r="M267" t="str">
        <f t="shared" si="31"/>
        <v>(27.92M)</v>
      </c>
      <c r="N267" t="str">
        <f t="shared" si="32"/>
        <v>(17.96M)</v>
      </c>
    </row>
    <row r="268" spans="1:14" x14ac:dyDescent="0.3">
      <c r="A268" s="1">
        <v>1</v>
      </c>
      <c r="B268" t="s">
        <v>639</v>
      </c>
      <c r="C268" t="s">
        <v>8834</v>
      </c>
      <c r="D268" t="s">
        <v>8835</v>
      </c>
      <c r="E268" t="s">
        <v>8836</v>
      </c>
      <c r="F268" t="s">
        <v>264</v>
      </c>
      <c r="G268" t="s">
        <v>264</v>
      </c>
      <c r="I268" t="str">
        <f t="shared" si="27"/>
        <v>N/A</v>
      </c>
      <c r="J268" t="str">
        <f t="shared" si="28"/>
        <v>(146.54M)</v>
      </c>
      <c r="K268" t="str">
        <f t="shared" si="29"/>
        <v>(109.7M)</v>
      </c>
      <c r="L268" t="str">
        <f t="shared" si="30"/>
        <v>(29.6M)</v>
      </c>
      <c r="M268" t="str">
        <f t="shared" si="31"/>
        <v>N/A</v>
      </c>
      <c r="N268" t="str">
        <f t="shared" si="32"/>
        <v>N/A</v>
      </c>
    </row>
    <row r="269" spans="1:14" x14ac:dyDescent="0.3">
      <c r="A269" s="1">
        <v>2</v>
      </c>
      <c r="B269" t="s">
        <v>377</v>
      </c>
      <c r="C269" t="s">
        <v>8837</v>
      </c>
      <c r="D269" t="s">
        <v>8838</v>
      </c>
      <c r="E269" t="s">
        <v>8839</v>
      </c>
      <c r="F269" t="s">
        <v>600</v>
      </c>
      <c r="G269" t="s">
        <v>8833</v>
      </c>
      <c r="I269" t="str">
        <f t="shared" si="27"/>
        <v>neg_trend</v>
      </c>
      <c r="J269" t="str">
        <f t="shared" si="28"/>
        <v>(52.71M)</v>
      </c>
      <c r="K269" t="str">
        <f t="shared" si="29"/>
        <v>(44.6M)</v>
      </c>
      <c r="L269" t="str">
        <f t="shared" si="30"/>
        <v>(32.1M)</v>
      </c>
      <c r="M269" t="str">
        <f t="shared" si="31"/>
        <v>(27.92M)</v>
      </c>
      <c r="N269" t="str">
        <f t="shared" si="32"/>
        <v>(17.96M)</v>
      </c>
    </row>
    <row r="270" spans="1:14" x14ac:dyDescent="0.3">
      <c r="A270" s="1">
        <v>3</v>
      </c>
      <c r="B270" t="s">
        <v>640</v>
      </c>
      <c r="C270" t="s">
        <v>264</v>
      </c>
      <c r="D270" t="s">
        <v>8840</v>
      </c>
      <c r="E270" t="s">
        <v>8841</v>
      </c>
      <c r="F270" t="s">
        <v>8842</v>
      </c>
      <c r="G270" t="s">
        <v>1137</v>
      </c>
      <c r="I270" t="str">
        <f t="shared" si="27"/>
        <v>N/A</v>
      </c>
      <c r="J270" t="str">
        <f t="shared" si="28"/>
        <v>N/A</v>
      </c>
      <c r="K270">
        <f t="shared" si="29"/>
        <v>0.22559999999999999</v>
      </c>
      <c r="L270">
        <f t="shared" si="30"/>
        <v>0.60020000000000007</v>
      </c>
      <c r="M270">
        <f t="shared" si="31"/>
        <v>0.5474</v>
      </c>
      <c r="N270">
        <f t="shared" si="32"/>
        <v>0.35700000000000004</v>
      </c>
    </row>
    <row r="271" spans="1:14" x14ac:dyDescent="0.3">
      <c r="A271" s="1">
        <v>4</v>
      </c>
      <c r="B271" t="s">
        <v>645</v>
      </c>
      <c r="C271" t="s">
        <v>8843</v>
      </c>
      <c r="D271" t="s">
        <v>8844</v>
      </c>
      <c r="E271" t="s">
        <v>264</v>
      </c>
      <c r="F271" t="s">
        <v>8845</v>
      </c>
      <c r="G271" t="s">
        <v>8846</v>
      </c>
      <c r="I271" t="str">
        <f t="shared" si="27"/>
        <v>N/A</v>
      </c>
      <c r="J271">
        <f t="shared" si="28"/>
        <v>213660000</v>
      </c>
      <c r="K271">
        <f t="shared" si="29"/>
        <v>626810000</v>
      </c>
      <c r="L271" t="str">
        <f t="shared" si="30"/>
        <v>N/A</v>
      </c>
      <c r="M271" t="str">
        <f t="shared" si="31"/>
        <v>(87.98M)</v>
      </c>
      <c r="N271" t="str">
        <f t="shared" si="32"/>
        <v>(344.99M)</v>
      </c>
    </row>
    <row r="272" spans="1:14" x14ac:dyDescent="0.3">
      <c r="A272" s="1">
        <v>5</v>
      </c>
      <c r="B272" t="s">
        <v>651</v>
      </c>
      <c r="C272" t="s">
        <v>8847</v>
      </c>
      <c r="D272" t="s">
        <v>264</v>
      </c>
      <c r="E272" t="s">
        <v>264</v>
      </c>
      <c r="F272" t="s">
        <v>8845</v>
      </c>
      <c r="G272" t="s">
        <v>8846</v>
      </c>
      <c r="I272" t="str">
        <f t="shared" si="27"/>
        <v>N/A</v>
      </c>
      <c r="J272" t="str">
        <f t="shared" si="28"/>
        <v>(150M)</v>
      </c>
      <c r="K272" t="str">
        <f t="shared" si="29"/>
        <v>N/A</v>
      </c>
      <c r="L272" t="str">
        <f t="shared" si="30"/>
        <v>N/A</v>
      </c>
      <c r="M272" t="str">
        <f t="shared" si="31"/>
        <v>(87.98M)</v>
      </c>
      <c r="N272" t="str">
        <f t="shared" si="32"/>
        <v>(344.99M)</v>
      </c>
    </row>
    <row r="273" spans="1:14" x14ac:dyDescent="0.3">
      <c r="A273" s="1">
        <v>6</v>
      </c>
      <c r="B273" t="s">
        <v>653</v>
      </c>
      <c r="C273" t="s">
        <v>8848</v>
      </c>
      <c r="D273" t="s">
        <v>8844</v>
      </c>
      <c r="E273" t="s">
        <v>264</v>
      </c>
      <c r="F273" t="s">
        <v>264</v>
      </c>
      <c r="G273" t="s">
        <v>264</v>
      </c>
      <c r="I273" t="str">
        <f t="shared" si="27"/>
        <v>N/A</v>
      </c>
      <c r="J273">
        <f t="shared" si="28"/>
        <v>363660000</v>
      </c>
      <c r="K273">
        <f t="shared" si="29"/>
        <v>626810000</v>
      </c>
      <c r="L273" t="str">
        <f t="shared" si="30"/>
        <v>N/A</v>
      </c>
      <c r="M273" t="str">
        <f t="shared" si="31"/>
        <v>N/A</v>
      </c>
      <c r="N273" t="str">
        <f t="shared" si="32"/>
        <v>N/A</v>
      </c>
    </row>
    <row r="274" spans="1:14" x14ac:dyDescent="0.3">
      <c r="A274" s="1">
        <v>7</v>
      </c>
      <c r="B274" t="s">
        <v>655</v>
      </c>
      <c r="C274" t="s">
        <v>8848</v>
      </c>
      <c r="D274" t="s">
        <v>8844</v>
      </c>
      <c r="E274" t="s">
        <v>264</v>
      </c>
      <c r="F274" t="s">
        <v>264</v>
      </c>
      <c r="G274" t="s">
        <v>264</v>
      </c>
      <c r="I274" t="str">
        <f t="shared" si="27"/>
        <v>N/A</v>
      </c>
      <c r="J274">
        <f t="shared" si="28"/>
        <v>363660000</v>
      </c>
      <c r="K274">
        <f t="shared" si="29"/>
        <v>626810000</v>
      </c>
      <c r="L274" t="str">
        <f t="shared" si="30"/>
        <v>N/A</v>
      </c>
      <c r="M274" t="str">
        <f t="shared" si="31"/>
        <v>N/A</v>
      </c>
      <c r="N274" t="str">
        <f t="shared" si="32"/>
        <v>N/A</v>
      </c>
    </row>
    <row r="275" spans="1:14" x14ac:dyDescent="0.3">
      <c r="A275" s="1">
        <v>8</v>
      </c>
      <c r="B275" t="s">
        <v>656</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9</v>
      </c>
      <c r="B276" t="s">
        <v>657</v>
      </c>
      <c r="C276" t="s">
        <v>8849</v>
      </c>
      <c r="D276" t="s">
        <v>8850</v>
      </c>
      <c r="E276" t="s">
        <v>8851</v>
      </c>
      <c r="F276" t="s">
        <v>8852</v>
      </c>
      <c r="G276" t="s">
        <v>8853</v>
      </c>
      <c r="I276" t="str">
        <f t="shared" si="27"/>
        <v>N/A</v>
      </c>
      <c r="J276">
        <f t="shared" si="28"/>
        <v>374400000</v>
      </c>
      <c r="K276" t="str">
        <f t="shared" si="29"/>
        <v>(758.66M)</v>
      </c>
      <c r="L276" t="str">
        <f t="shared" si="30"/>
        <v>(785.32M)</v>
      </c>
      <c r="M276" t="str">
        <f t="shared" si="31"/>
        <v>(259.67M)</v>
      </c>
      <c r="N276" t="str">
        <f t="shared" si="32"/>
        <v>(560.19M)</v>
      </c>
    </row>
    <row r="277" spans="1:14" x14ac:dyDescent="0.3">
      <c r="A277" s="1">
        <v>10</v>
      </c>
      <c r="B277" t="s">
        <v>663</v>
      </c>
      <c r="C277" t="s">
        <v>264</v>
      </c>
      <c r="D277" t="s">
        <v>264</v>
      </c>
      <c r="E277" t="s">
        <v>264</v>
      </c>
      <c r="F277" t="s">
        <v>264</v>
      </c>
      <c r="G277" t="s">
        <v>264</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664</v>
      </c>
      <c r="C278" t="s">
        <v>8849</v>
      </c>
      <c r="D278" t="s">
        <v>8850</v>
      </c>
      <c r="E278" t="s">
        <v>8851</v>
      </c>
      <c r="F278" t="s">
        <v>8852</v>
      </c>
      <c r="G278" t="s">
        <v>8853</v>
      </c>
      <c r="I278" t="str">
        <f t="shared" si="27"/>
        <v>N/A</v>
      </c>
      <c r="J278">
        <f t="shared" si="28"/>
        <v>374400000</v>
      </c>
      <c r="K278" t="str">
        <f t="shared" si="29"/>
        <v>(758.66M)</v>
      </c>
      <c r="L278" t="str">
        <f t="shared" si="30"/>
        <v>(785.32M)</v>
      </c>
      <c r="M278" t="str">
        <f t="shared" si="31"/>
        <v>(259.67M)</v>
      </c>
      <c r="N278" t="str">
        <f t="shared" si="32"/>
        <v>(560.19M)</v>
      </c>
    </row>
    <row r="279" spans="1:14" x14ac:dyDescent="0.3">
      <c r="A279" s="1">
        <v>12</v>
      </c>
      <c r="B279" t="s">
        <v>665</v>
      </c>
      <c r="C279" t="s">
        <v>6186</v>
      </c>
      <c r="D279" t="s">
        <v>3881</v>
      </c>
      <c r="E279" t="s">
        <v>264</v>
      </c>
      <c r="F279" t="s">
        <v>264</v>
      </c>
      <c r="G279" t="s">
        <v>264</v>
      </c>
      <c r="I279" t="str">
        <f t="shared" si="27"/>
        <v>N/A</v>
      </c>
      <c r="J279">
        <f t="shared" si="28"/>
        <v>1690000000</v>
      </c>
      <c r="K279">
        <f t="shared" si="29"/>
        <v>1030000000</v>
      </c>
      <c r="L279" t="str">
        <f t="shared" si="30"/>
        <v>N/A</v>
      </c>
      <c r="M279" t="str">
        <f t="shared" si="31"/>
        <v>N/A</v>
      </c>
      <c r="N279" t="str">
        <f t="shared" si="32"/>
        <v>N/A</v>
      </c>
    </row>
    <row r="280" spans="1:14" x14ac:dyDescent="0.3">
      <c r="A280" s="1">
        <v>13</v>
      </c>
      <c r="B280" t="s">
        <v>671</v>
      </c>
      <c r="C280" t="s">
        <v>8854</v>
      </c>
      <c r="D280" t="s">
        <v>8855</v>
      </c>
      <c r="E280" t="s">
        <v>8851</v>
      </c>
      <c r="F280" t="s">
        <v>8852</v>
      </c>
      <c r="G280" t="s">
        <v>8853</v>
      </c>
      <c r="I280" t="str">
        <f t="shared" si="27"/>
        <v>N/A</v>
      </c>
      <c r="J280" t="str">
        <f t="shared" si="28"/>
        <v>(1.31B)</v>
      </c>
      <c r="K280" t="str">
        <f t="shared" si="29"/>
        <v>(1.79B)</v>
      </c>
      <c r="L280" t="str">
        <f t="shared" si="30"/>
        <v>(785.32M)</v>
      </c>
      <c r="M280" t="str">
        <f t="shared" si="31"/>
        <v>(259.67M)</v>
      </c>
      <c r="N280" t="str">
        <f t="shared" si="32"/>
        <v>(560.19M)</v>
      </c>
    </row>
    <row r="281" spans="1:14" x14ac:dyDescent="0.3">
      <c r="A281" s="1">
        <v>14</v>
      </c>
      <c r="B281" t="s">
        <v>677</v>
      </c>
      <c r="C281" t="s">
        <v>8856</v>
      </c>
      <c r="D281" t="s">
        <v>8857</v>
      </c>
      <c r="E281" t="s">
        <v>264</v>
      </c>
      <c r="F281" t="s">
        <v>8858</v>
      </c>
      <c r="G281" t="s">
        <v>8859</v>
      </c>
      <c r="I281" t="str">
        <f t="shared" si="27"/>
        <v>N/A</v>
      </c>
      <c r="J281" t="str">
        <f t="shared" si="28"/>
        <v>(8.39M)</v>
      </c>
      <c r="K281" t="str">
        <f t="shared" si="29"/>
        <v>(14.86M)</v>
      </c>
      <c r="L281" t="str">
        <f t="shared" si="30"/>
        <v>N/A</v>
      </c>
      <c r="M281" t="str">
        <f t="shared" si="31"/>
        <v>(7.14M)</v>
      </c>
      <c r="N281" t="str">
        <f t="shared" si="32"/>
        <v>(52,000)</v>
      </c>
    </row>
    <row r="282" spans="1:14" x14ac:dyDescent="0.3">
      <c r="A282" s="1">
        <v>15</v>
      </c>
      <c r="B282" t="s">
        <v>623</v>
      </c>
      <c r="C282" t="s">
        <v>8856</v>
      </c>
      <c r="D282" t="s">
        <v>8857</v>
      </c>
      <c r="E282" t="s">
        <v>264</v>
      </c>
      <c r="F282" t="s">
        <v>8858</v>
      </c>
      <c r="G282" t="s">
        <v>8859</v>
      </c>
      <c r="I282" t="str">
        <f t="shared" si="27"/>
        <v>N/A</v>
      </c>
      <c r="J282" t="str">
        <f t="shared" si="28"/>
        <v>(8.39M)</v>
      </c>
      <c r="K282" t="str">
        <f t="shared" si="29"/>
        <v>(14.86M)</v>
      </c>
      <c r="L282" t="str">
        <f t="shared" si="30"/>
        <v>N/A</v>
      </c>
      <c r="M282" t="str">
        <f t="shared" si="31"/>
        <v>(7.14M)</v>
      </c>
      <c r="N282" t="str">
        <f t="shared" si="32"/>
        <v>(52,000)</v>
      </c>
    </row>
    <row r="283" spans="1:14" x14ac:dyDescent="0.3">
      <c r="A283" s="1">
        <v>16</v>
      </c>
      <c r="B283" t="s">
        <v>624</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17</v>
      </c>
      <c r="B284" t="s">
        <v>683</v>
      </c>
      <c r="C284" t="s">
        <v>8860</v>
      </c>
      <c r="D284" t="s">
        <v>8861</v>
      </c>
      <c r="E284" t="s">
        <v>8862</v>
      </c>
      <c r="F284" t="s">
        <v>8863</v>
      </c>
      <c r="G284" t="s">
        <v>8864</v>
      </c>
      <c r="I284" t="str">
        <f t="shared" si="27"/>
        <v>N/A</v>
      </c>
      <c r="J284">
        <f t="shared" si="28"/>
        <v>380420000</v>
      </c>
      <c r="K284" t="str">
        <f t="shared" si="29"/>
        <v>(301.02M)</v>
      </c>
      <c r="L284" t="str">
        <f t="shared" si="30"/>
        <v>(847.01M)</v>
      </c>
      <c r="M284" t="str">
        <f t="shared" si="31"/>
        <v>(382.72M)</v>
      </c>
      <c r="N284" t="str">
        <f t="shared" si="32"/>
        <v>(923.18M)</v>
      </c>
    </row>
    <row r="285" spans="1:14" x14ac:dyDescent="0.3">
      <c r="A285" s="1">
        <v>18</v>
      </c>
      <c r="B285" t="s">
        <v>689</v>
      </c>
      <c r="C285" t="s">
        <v>264</v>
      </c>
      <c r="D285" t="s">
        <v>8865</v>
      </c>
      <c r="E285" t="s">
        <v>8866</v>
      </c>
      <c r="F285" t="s">
        <v>8867</v>
      </c>
      <c r="G285" t="s">
        <v>8868</v>
      </c>
      <c r="I285" t="str">
        <f t="shared" si="27"/>
        <v>N/A</v>
      </c>
      <c r="J285" t="str">
        <f t="shared" si="28"/>
        <v>N/A</v>
      </c>
      <c r="K285">
        <f t="shared" si="29"/>
        <v>-1.7912999999999999</v>
      </c>
      <c r="L285">
        <f t="shared" si="30"/>
        <v>-1.8138000000000001</v>
      </c>
      <c r="M285">
        <f t="shared" si="31"/>
        <v>0.54810000000000003</v>
      </c>
      <c r="N285">
        <f t="shared" si="32"/>
        <v>-1.4121000000000001</v>
      </c>
    </row>
    <row r="286" spans="1:14" x14ac:dyDescent="0.3">
      <c r="A286" s="1">
        <v>19</v>
      </c>
      <c r="B286" t="s">
        <v>694</v>
      </c>
      <c r="C286" t="s">
        <v>8869</v>
      </c>
      <c r="D286" t="s">
        <v>8870</v>
      </c>
      <c r="E286" t="s">
        <v>8871</v>
      </c>
      <c r="F286" t="s">
        <v>8872</v>
      </c>
      <c r="G286" t="s">
        <v>8873</v>
      </c>
      <c r="I286" t="str">
        <f t="shared" si="27"/>
        <v>N/A</v>
      </c>
      <c r="J286" t="str">
        <f t="shared" si="28"/>
        <v>436000</v>
      </c>
      <c r="K286" t="str">
        <f t="shared" si="29"/>
        <v>(1.3M)</v>
      </c>
      <c r="L286" t="str">
        <f t="shared" si="30"/>
        <v>(1.13M)</v>
      </c>
      <c r="M286" t="str">
        <f t="shared" si="31"/>
        <v>(9.5M)</v>
      </c>
      <c r="N286" t="str">
        <f t="shared" si="32"/>
        <v>(8,000)</v>
      </c>
    </row>
    <row r="287" spans="1:14" x14ac:dyDescent="0.3">
      <c r="A287" s="1">
        <v>20</v>
      </c>
      <c r="B287" t="s">
        <v>695</v>
      </c>
      <c r="C287" t="s">
        <v>696</v>
      </c>
      <c r="D287" t="s">
        <v>696</v>
      </c>
      <c r="E287" t="s">
        <v>696</v>
      </c>
      <c r="F287" t="s">
        <v>696</v>
      </c>
      <c r="G287" t="s">
        <v>696</v>
      </c>
      <c r="I287" t="str">
        <f t="shared" si="27"/>
        <v>N/A</v>
      </c>
      <c r="J287" t="str">
        <f t="shared" si="28"/>
        <v>0</v>
      </c>
      <c r="K287" t="str">
        <f t="shared" si="29"/>
        <v>0</v>
      </c>
      <c r="L287" t="str">
        <f t="shared" si="30"/>
        <v>0</v>
      </c>
      <c r="M287" t="str">
        <f t="shared" si="31"/>
        <v>0</v>
      </c>
      <c r="N287" t="str">
        <f t="shared" si="32"/>
        <v>0</v>
      </c>
    </row>
    <row r="288" spans="1:14" x14ac:dyDescent="0.3">
      <c r="A288" s="1">
        <v>21</v>
      </c>
      <c r="B288" t="s">
        <v>697</v>
      </c>
      <c r="C288" t="s">
        <v>597</v>
      </c>
      <c r="D288" t="s">
        <v>8874</v>
      </c>
      <c r="E288" t="s">
        <v>8875</v>
      </c>
      <c r="F288" t="s">
        <v>3340</v>
      </c>
      <c r="G288" t="s">
        <v>8876</v>
      </c>
      <c r="I288" t="str">
        <f t="shared" si="27"/>
        <v>N/A</v>
      </c>
      <c r="J288" t="str">
        <f t="shared" si="28"/>
        <v>(90.54M)</v>
      </c>
      <c r="K288">
        <f t="shared" si="29"/>
        <v>120230000</v>
      </c>
      <c r="L288">
        <f t="shared" si="30"/>
        <v>156610000</v>
      </c>
      <c r="M288">
        <f t="shared" si="31"/>
        <v>1450000000</v>
      </c>
      <c r="N288">
        <f t="shared" si="32"/>
        <v>266230000.00000003</v>
      </c>
    </row>
    <row r="289" spans="1:14" x14ac:dyDescent="0.3">
      <c r="A289" s="1">
        <v>22</v>
      </c>
      <c r="B289" t="s">
        <v>703</v>
      </c>
      <c r="C289" t="s">
        <v>8877</v>
      </c>
      <c r="D289" t="s">
        <v>8878</v>
      </c>
      <c r="E289" t="s">
        <v>8879</v>
      </c>
      <c r="F289" t="s">
        <v>8880</v>
      </c>
      <c r="G289" t="s">
        <v>8881</v>
      </c>
      <c r="I289" t="str">
        <f t="shared" si="27"/>
        <v>N/A</v>
      </c>
      <c r="J289">
        <f t="shared" si="28"/>
        <v>145480000</v>
      </c>
      <c r="K289">
        <f t="shared" si="29"/>
        <v>234650000</v>
      </c>
      <c r="L289">
        <f t="shared" si="30"/>
        <v>100740000</v>
      </c>
      <c r="M289">
        <f t="shared" si="31"/>
        <v>117480000</v>
      </c>
      <c r="N289">
        <f t="shared" si="32"/>
        <v>42250000</v>
      </c>
    </row>
    <row r="290" spans="1:14" x14ac:dyDescent="0.3">
      <c r="A290" s="1">
        <v>23</v>
      </c>
      <c r="B290" t="s">
        <v>709</v>
      </c>
      <c r="C290" t="s">
        <v>264</v>
      </c>
      <c r="D290" t="s">
        <v>8882</v>
      </c>
      <c r="E290" t="s">
        <v>8883</v>
      </c>
      <c r="F290" t="s">
        <v>8884</v>
      </c>
      <c r="G290" t="s">
        <v>8885</v>
      </c>
      <c r="I290" t="str">
        <f t="shared" si="27"/>
        <v>N/A</v>
      </c>
      <c r="J290" t="str">
        <f t="shared" si="28"/>
        <v>N/A</v>
      </c>
      <c r="K290">
        <f t="shared" si="29"/>
        <v>0.6129</v>
      </c>
      <c r="L290">
        <f t="shared" si="30"/>
        <v>-0.57069999999999999</v>
      </c>
      <c r="M290">
        <f t="shared" si="31"/>
        <v>0.16620000000000001</v>
      </c>
      <c r="N290">
        <f t="shared" si="32"/>
        <v>-0.64029999999999998</v>
      </c>
    </row>
    <row r="291" spans="1:14" x14ac:dyDescent="0.3">
      <c r="A291" s="1">
        <v>24</v>
      </c>
      <c r="B291" t="s">
        <v>714</v>
      </c>
      <c r="C291" t="s">
        <v>264</v>
      </c>
      <c r="D291" t="s">
        <v>264</v>
      </c>
      <c r="E291" t="s">
        <v>264</v>
      </c>
      <c r="F291" t="s">
        <v>264</v>
      </c>
      <c r="G291" t="s">
        <v>7076</v>
      </c>
      <c r="I291" t="str">
        <f t="shared" si="27"/>
        <v>N/A</v>
      </c>
      <c r="J291" t="str">
        <f t="shared" si="28"/>
        <v>N/A</v>
      </c>
      <c r="K291" t="str">
        <f t="shared" si="29"/>
        <v>N/A</v>
      </c>
      <c r="L291" t="str">
        <f t="shared" si="30"/>
        <v>N/A</v>
      </c>
      <c r="M291" t="str">
        <f t="shared" si="31"/>
        <v>N/A</v>
      </c>
      <c r="N291">
        <f t="shared" si="32"/>
        <v>6.3E-3</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8886</v>
      </c>
      <c r="C293" t="s">
        <v>8887</v>
      </c>
      <c r="I293" t="str">
        <f t="shared" si="27"/>
        <v>N/A</v>
      </c>
      <c r="J293" t="str">
        <f t="shared" si="28"/>
        <v>Government Properties IT</v>
      </c>
      <c r="K293">
        <f t="shared" si="29"/>
        <v>0</v>
      </c>
      <c r="L293">
        <f t="shared" si="30"/>
        <v>0</v>
      </c>
      <c r="M293">
        <f t="shared" si="31"/>
        <v>0</v>
      </c>
      <c r="N293">
        <f t="shared" si="32"/>
        <v>0</v>
      </c>
    </row>
    <row r="294" spans="1:14" x14ac:dyDescent="0.3">
      <c r="A294" s="1">
        <v>1</v>
      </c>
      <c r="B294" t="s">
        <v>8888</v>
      </c>
      <c r="C294" t="s">
        <v>8889</v>
      </c>
      <c r="I294" t="str">
        <f t="shared" si="27"/>
        <v>N/A</v>
      </c>
      <c r="J294" t="str">
        <f t="shared" si="28"/>
        <v>Howard Hughes</v>
      </c>
      <c r="K294">
        <f t="shared" si="29"/>
        <v>0</v>
      </c>
      <c r="L294">
        <f t="shared" si="30"/>
        <v>0</v>
      </c>
      <c r="M294">
        <f t="shared" si="31"/>
        <v>0</v>
      </c>
      <c r="N294">
        <f t="shared" si="32"/>
        <v>0</v>
      </c>
    </row>
    <row r="295" spans="1:14" x14ac:dyDescent="0.3">
      <c r="A295" s="1">
        <v>2</v>
      </c>
      <c r="B295" t="s">
        <v>8890</v>
      </c>
      <c r="C295" t="s">
        <v>8891</v>
      </c>
      <c r="I295" t="str">
        <f t="shared" si="27"/>
        <v>N/A</v>
      </c>
      <c r="J295" t="str">
        <f t="shared" si="28"/>
        <v>Spirit Realty Capital</v>
      </c>
      <c r="K295">
        <f t="shared" si="29"/>
        <v>0</v>
      </c>
      <c r="L295">
        <f t="shared" si="30"/>
        <v>0</v>
      </c>
      <c r="M295">
        <f t="shared" si="31"/>
        <v>0</v>
      </c>
      <c r="N295">
        <f t="shared" si="32"/>
        <v>0</v>
      </c>
    </row>
    <row r="296" spans="1:14" x14ac:dyDescent="0.3">
      <c r="A296" s="1">
        <v>3</v>
      </c>
      <c r="B296" t="s">
        <v>8892</v>
      </c>
      <c r="C296" t="s">
        <v>8893</v>
      </c>
      <c r="I296" t="str">
        <f t="shared" si="27"/>
        <v>N/A</v>
      </c>
      <c r="J296" t="str">
        <f t="shared" si="28"/>
        <v>Rexford Industrial Realty</v>
      </c>
      <c r="K296">
        <f t="shared" si="29"/>
        <v>0</v>
      </c>
      <c r="L296">
        <f t="shared" si="30"/>
        <v>0</v>
      </c>
      <c r="M296">
        <f t="shared" si="31"/>
        <v>0</v>
      </c>
      <c r="N296">
        <f t="shared" si="32"/>
        <v>0</v>
      </c>
    </row>
    <row r="297" spans="1:14" x14ac:dyDescent="0.3">
      <c r="A297" s="1">
        <v>4</v>
      </c>
      <c r="B297" t="s">
        <v>8894</v>
      </c>
      <c r="C297" t="s">
        <v>8895</v>
      </c>
      <c r="I297" t="str">
        <f t="shared" si="27"/>
        <v>N/A</v>
      </c>
      <c r="J297" t="str">
        <f t="shared" si="28"/>
        <v>CoStar Group</v>
      </c>
      <c r="K297">
        <f t="shared" si="29"/>
        <v>0</v>
      </c>
      <c r="L297">
        <f t="shared" si="30"/>
        <v>0</v>
      </c>
      <c r="M297">
        <f t="shared" si="31"/>
        <v>0</v>
      </c>
      <c r="N297">
        <f t="shared" si="32"/>
        <v>0</v>
      </c>
    </row>
    <row r="298" spans="1:14" x14ac:dyDescent="0.3">
      <c r="A298" s="1">
        <v>5</v>
      </c>
      <c r="B298" t="s">
        <v>8896</v>
      </c>
      <c r="C298" t="s">
        <v>8897</v>
      </c>
      <c r="I298" t="str">
        <f t="shared" si="27"/>
        <v>N/A</v>
      </c>
      <c r="J298" t="str">
        <f t="shared" si="28"/>
        <v>Dupont Fabros Technology</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123</v>
      </c>
      <c r="C301" t="s">
        <v>7084</v>
      </c>
      <c r="I301" t="str">
        <f t="shared" si="27"/>
        <v>N/A</v>
      </c>
      <c r="J301">
        <f t="shared" si="28"/>
        <v>1680000000</v>
      </c>
      <c r="K301">
        <f t="shared" si="29"/>
        <v>0</v>
      </c>
      <c r="L301">
        <f t="shared" si="30"/>
        <v>0</v>
      </c>
      <c r="M301">
        <f t="shared" si="31"/>
        <v>0</v>
      </c>
      <c r="N301">
        <f t="shared" si="32"/>
        <v>0</v>
      </c>
    </row>
    <row r="302" spans="1:14" x14ac:dyDescent="0.3">
      <c r="A302" s="1">
        <v>1</v>
      </c>
      <c r="B302" t="s">
        <v>125</v>
      </c>
      <c r="I302" t="str">
        <f t="shared" si="27"/>
        <v>N/A</v>
      </c>
      <c r="J302">
        <f t="shared" si="28"/>
        <v>0</v>
      </c>
      <c r="K302">
        <f t="shared" si="29"/>
        <v>0</v>
      </c>
      <c r="L302">
        <f t="shared" si="30"/>
        <v>0</v>
      </c>
      <c r="M302">
        <f t="shared" si="31"/>
        <v>0</v>
      </c>
      <c r="N302">
        <f t="shared" si="32"/>
        <v>0</v>
      </c>
    </row>
    <row r="303" spans="1:14" x14ac:dyDescent="0.3">
      <c r="A303" s="1">
        <v>2</v>
      </c>
      <c r="B303" t="s">
        <v>126</v>
      </c>
      <c r="C303" t="s">
        <v>8898</v>
      </c>
      <c r="I303" t="str">
        <f t="shared" si="27"/>
        <v>N/A</v>
      </c>
      <c r="J303" t="str">
        <f t="shared" si="28"/>
        <v>25.95</v>
      </c>
      <c r="K303">
        <f t="shared" si="29"/>
        <v>0</v>
      </c>
      <c r="L303">
        <f t="shared" si="30"/>
        <v>0</v>
      </c>
      <c r="M303">
        <f t="shared" si="31"/>
        <v>0</v>
      </c>
      <c r="N303">
        <f t="shared" si="32"/>
        <v>0</v>
      </c>
    </row>
    <row r="304" spans="1:14" x14ac:dyDescent="0.3">
      <c r="A304" s="1">
        <v>3</v>
      </c>
      <c r="B304" t="s">
        <v>128</v>
      </c>
      <c r="C304" t="s">
        <v>8899</v>
      </c>
      <c r="I304" t="str">
        <f t="shared" si="27"/>
        <v>N/A</v>
      </c>
      <c r="J304" t="str">
        <f t="shared" si="28"/>
        <v>62.29</v>
      </c>
      <c r="K304">
        <f t="shared" si="29"/>
        <v>0</v>
      </c>
      <c r="L304">
        <f t="shared" si="30"/>
        <v>0</v>
      </c>
      <c r="M304">
        <f t="shared" si="31"/>
        <v>0</v>
      </c>
      <c r="N304">
        <f t="shared" si="32"/>
        <v>0</v>
      </c>
    </row>
    <row r="305" spans="1:14" x14ac:dyDescent="0.3">
      <c r="A305" s="1">
        <v>4</v>
      </c>
      <c r="B305" t="s">
        <v>130</v>
      </c>
      <c r="C305" t="s">
        <v>8900</v>
      </c>
      <c r="I305" t="str">
        <f t="shared" si="27"/>
        <v>N/A</v>
      </c>
      <c r="J305" t="str">
        <f t="shared" si="28"/>
        <v>33.06</v>
      </c>
      <c r="K305">
        <f t="shared" si="29"/>
        <v>0</v>
      </c>
      <c r="L305">
        <f t="shared" si="30"/>
        <v>0</v>
      </c>
      <c r="M305">
        <f t="shared" si="31"/>
        <v>0</v>
      </c>
      <c r="N305">
        <f t="shared" si="32"/>
        <v>0</v>
      </c>
    </row>
    <row r="306" spans="1:14" x14ac:dyDescent="0.3">
      <c r="A306" s="1">
        <v>5</v>
      </c>
      <c r="B306" t="s">
        <v>132</v>
      </c>
      <c r="C306" t="s">
        <v>8901</v>
      </c>
      <c r="I306" t="str">
        <f t="shared" si="27"/>
        <v>N/A</v>
      </c>
      <c r="J306" t="str">
        <f t="shared" si="28"/>
        <v>6.36</v>
      </c>
      <c r="K306">
        <f t="shared" si="29"/>
        <v>0</v>
      </c>
      <c r="L306">
        <f t="shared" si="30"/>
        <v>0</v>
      </c>
      <c r="M306">
        <f t="shared" si="31"/>
        <v>0</v>
      </c>
      <c r="N306">
        <f t="shared" si="32"/>
        <v>0</v>
      </c>
    </row>
    <row r="307" spans="1:14" x14ac:dyDescent="0.3">
      <c r="A307" s="1">
        <v>6</v>
      </c>
      <c r="B307" t="s">
        <v>134</v>
      </c>
      <c r="C307" t="s">
        <v>8902</v>
      </c>
      <c r="I307" t="str">
        <f t="shared" si="27"/>
        <v>N/A</v>
      </c>
      <c r="J307" t="str">
        <f t="shared" si="28"/>
        <v>1.34</v>
      </c>
      <c r="K307">
        <f t="shared" si="29"/>
        <v>0</v>
      </c>
      <c r="L307">
        <f t="shared" si="30"/>
        <v>0</v>
      </c>
      <c r="M307">
        <f t="shared" si="31"/>
        <v>0</v>
      </c>
      <c r="N307">
        <f t="shared" si="32"/>
        <v>0</v>
      </c>
    </row>
    <row r="308" spans="1:14" x14ac:dyDescent="0.3">
      <c r="A308" s="1">
        <v>7</v>
      </c>
      <c r="B308" t="s">
        <v>136</v>
      </c>
      <c r="I308" t="str">
        <f t="shared" si="27"/>
        <v>N/A</v>
      </c>
      <c r="J308">
        <f t="shared" si="28"/>
        <v>0</v>
      </c>
      <c r="K308">
        <f t="shared" si="29"/>
        <v>0</v>
      </c>
      <c r="L308">
        <f t="shared" si="30"/>
        <v>0</v>
      </c>
      <c r="M308">
        <f t="shared" si="31"/>
        <v>0</v>
      </c>
      <c r="N308">
        <f t="shared" si="32"/>
        <v>0</v>
      </c>
    </row>
    <row r="309" spans="1:14" x14ac:dyDescent="0.3">
      <c r="A309" s="1">
        <v>8</v>
      </c>
      <c r="B309" t="s">
        <v>137</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123</v>
      </c>
      <c r="C312" t="s">
        <v>7022</v>
      </c>
      <c r="I312" t="str">
        <f t="shared" si="27"/>
        <v>N/A</v>
      </c>
      <c r="J312">
        <f t="shared" si="28"/>
        <v>4970000000</v>
      </c>
      <c r="K312">
        <f t="shared" si="29"/>
        <v>0</v>
      </c>
      <c r="L312">
        <f t="shared" si="30"/>
        <v>0</v>
      </c>
      <c r="M312">
        <f t="shared" si="31"/>
        <v>0</v>
      </c>
      <c r="N312">
        <f t="shared" si="32"/>
        <v>0</v>
      </c>
    </row>
    <row r="313" spans="1:14" x14ac:dyDescent="0.3">
      <c r="A313" s="1">
        <v>1</v>
      </c>
      <c r="B313" t="s">
        <v>125</v>
      </c>
      <c r="I313" t="str">
        <f t="shared" si="27"/>
        <v>N/A</v>
      </c>
      <c r="J313">
        <f t="shared" si="28"/>
        <v>0</v>
      </c>
      <c r="K313">
        <f t="shared" si="29"/>
        <v>0</v>
      </c>
      <c r="L313">
        <f t="shared" si="30"/>
        <v>0</v>
      </c>
      <c r="M313">
        <f t="shared" si="31"/>
        <v>0</v>
      </c>
      <c r="N313">
        <f t="shared" si="32"/>
        <v>0</v>
      </c>
    </row>
    <row r="314" spans="1:14" x14ac:dyDescent="0.3">
      <c r="A314" s="1">
        <v>2</v>
      </c>
      <c r="B314" t="s">
        <v>126</v>
      </c>
      <c r="C314" t="s">
        <v>8903</v>
      </c>
      <c r="I314" t="str">
        <f t="shared" si="27"/>
        <v>N/A</v>
      </c>
      <c r="J314" t="str">
        <f t="shared" si="28"/>
        <v>76.05</v>
      </c>
      <c r="K314">
        <f t="shared" si="29"/>
        <v>0</v>
      </c>
      <c r="L314">
        <f t="shared" si="30"/>
        <v>0</v>
      </c>
      <c r="M314">
        <f t="shared" si="31"/>
        <v>0</v>
      </c>
      <c r="N314">
        <f t="shared" si="32"/>
        <v>0</v>
      </c>
    </row>
    <row r="315" spans="1:14" x14ac:dyDescent="0.3">
      <c r="A315" s="1">
        <v>3</v>
      </c>
      <c r="B315" t="s">
        <v>128</v>
      </c>
      <c r="C315" t="s">
        <v>8904</v>
      </c>
      <c r="I315" t="str">
        <f t="shared" si="27"/>
        <v>N/A</v>
      </c>
      <c r="J315" t="str">
        <f t="shared" si="28"/>
        <v>35.86</v>
      </c>
      <c r="K315">
        <f t="shared" si="29"/>
        <v>0</v>
      </c>
      <c r="L315">
        <f t="shared" si="30"/>
        <v>0</v>
      </c>
      <c r="M315">
        <f t="shared" si="31"/>
        <v>0</v>
      </c>
      <c r="N315">
        <f t="shared" si="32"/>
        <v>0</v>
      </c>
    </row>
    <row r="316" spans="1:14" x14ac:dyDescent="0.3">
      <c r="A316" s="1">
        <v>4</v>
      </c>
      <c r="B316" t="s">
        <v>130</v>
      </c>
      <c r="C316" t="s">
        <v>401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2.16</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132</v>
      </c>
      <c r="C317" t="s">
        <v>6653</v>
      </c>
      <c r="I317" t="str">
        <f t="shared" si="33"/>
        <v>N/A</v>
      </c>
      <c r="J317" t="str">
        <f t="shared" si="34"/>
        <v>4.84</v>
      </c>
      <c r="K317">
        <f t="shared" si="35"/>
        <v>0</v>
      </c>
      <c r="L317">
        <f t="shared" si="36"/>
        <v>0</v>
      </c>
      <c r="M317">
        <f t="shared" si="37"/>
        <v>0</v>
      </c>
      <c r="N317">
        <f t="shared" si="38"/>
        <v>0</v>
      </c>
    </row>
    <row r="318" spans="1:14" x14ac:dyDescent="0.3">
      <c r="A318" s="1">
        <v>6</v>
      </c>
      <c r="B318" t="s">
        <v>134</v>
      </c>
      <c r="C318" t="s">
        <v>1328</v>
      </c>
      <c r="I318" t="str">
        <f t="shared" si="33"/>
        <v>N/A</v>
      </c>
      <c r="J318" t="str">
        <f t="shared" si="34"/>
        <v>1.89</v>
      </c>
      <c r="K318">
        <f t="shared" si="35"/>
        <v>0</v>
      </c>
      <c r="L318">
        <f t="shared" si="36"/>
        <v>0</v>
      </c>
      <c r="M318">
        <f t="shared" si="37"/>
        <v>0</v>
      </c>
      <c r="N318">
        <f t="shared" si="38"/>
        <v>0</v>
      </c>
    </row>
    <row r="319" spans="1:14" x14ac:dyDescent="0.3">
      <c r="A319" s="1">
        <v>7</v>
      </c>
      <c r="B319" t="s">
        <v>136</v>
      </c>
      <c r="I319" t="str">
        <f t="shared" si="33"/>
        <v>N/A</v>
      </c>
      <c r="J319">
        <f t="shared" si="34"/>
        <v>0</v>
      </c>
      <c r="K319">
        <f t="shared" si="35"/>
        <v>0</v>
      </c>
      <c r="L319">
        <f t="shared" si="36"/>
        <v>0</v>
      </c>
      <c r="M319">
        <f t="shared" si="37"/>
        <v>0</v>
      </c>
      <c r="N319">
        <f t="shared" si="38"/>
        <v>0</v>
      </c>
    </row>
    <row r="320" spans="1:14" x14ac:dyDescent="0.3">
      <c r="A320" s="1">
        <v>8</v>
      </c>
      <c r="B320" t="s">
        <v>137</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123</v>
      </c>
      <c r="C323" t="s">
        <v>5163</v>
      </c>
      <c r="I323" t="str">
        <f t="shared" si="33"/>
        <v>N/A</v>
      </c>
      <c r="J323">
        <f t="shared" si="34"/>
        <v>3720000000</v>
      </c>
      <c r="K323">
        <f t="shared" si="35"/>
        <v>0</v>
      </c>
      <c r="L323">
        <f t="shared" si="36"/>
        <v>0</v>
      </c>
      <c r="M323">
        <f t="shared" si="37"/>
        <v>0</v>
      </c>
      <c r="N323">
        <f t="shared" si="38"/>
        <v>0</v>
      </c>
    </row>
    <row r="324" spans="1:14" x14ac:dyDescent="0.3">
      <c r="A324" s="1">
        <v>1</v>
      </c>
      <c r="B324" t="s">
        <v>125</v>
      </c>
      <c r="I324" t="str">
        <f t="shared" si="33"/>
        <v>N/A</v>
      </c>
      <c r="J324">
        <f t="shared" si="34"/>
        <v>0</v>
      </c>
      <c r="K324">
        <f t="shared" si="35"/>
        <v>0</v>
      </c>
      <c r="L324">
        <f t="shared" si="36"/>
        <v>0</v>
      </c>
      <c r="M324">
        <f t="shared" si="37"/>
        <v>0</v>
      </c>
      <c r="N324">
        <f t="shared" si="38"/>
        <v>0</v>
      </c>
    </row>
    <row r="325" spans="1:14" x14ac:dyDescent="0.3">
      <c r="A325" s="1">
        <v>2</v>
      </c>
      <c r="B325" t="s">
        <v>126</v>
      </c>
      <c r="C325" t="s">
        <v>8905</v>
      </c>
      <c r="I325" t="str">
        <f t="shared" si="33"/>
        <v>N/A</v>
      </c>
      <c r="J325" t="str">
        <f t="shared" si="34"/>
        <v>42.75</v>
      </c>
      <c r="K325">
        <f t="shared" si="35"/>
        <v>0</v>
      </c>
      <c r="L325">
        <f t="shared" si="36"/>
        <v>0</v>
      </c>
      <c r="M325">
        <f t="shared" si="37"/>
        <v>0</v>
      </c>
      <c r="N325">
        <f t="shared" si="38"/>
        <v>0</v>
      </c>
    </row>
    <row r="326" spans="1:14" x14ac:dyDescent="0.3">
      <c r="A326" s="1">
        <v>3</v>
      </c>
      <c r="B326" t="s">
        <v>128</v>
      </c>
      <c r="C326" t="s">
        <v>8906</v>
      </c>
      <c r="I326" t="str">
        <f t="shared" si="33"/>
        <v>N/A</v>
      </c>
      <c r="J326" t="str">
        <f t="shared" si="34"/>
        <v>28.50</v>
      </c>
      <c r="K326">
        <f t="shared" si="35"/>
        <v>0</v>
      </c>
      <c r="L326">
        <f t="shared" si="36"/>
        <v>0</v>
      </c>
      <c r="M326">
        <f t="shared" si="37"/>
        <v>0</v>
      </c>
      <c r="N326">
        <f t="shared" si="38"/>
        <v>0</v>
      </c>
    </row>
    <row r="327" spans="1:14" x14ac:dyDescent="0.3">
      <c r="A327" s="1">
        <v>4</v>
      </c>
      <c r="B327" t="s">
        <v>130</v>
      </c>
      <c r="C327" t="s">
        <v>8907</v>
      </c>
      <c r="I327" t="str">
        <f t="shared" si="33"/>
        <v>N/A</v>
      </c>
      <c r="J327" t="str">
        <f t="shared" si="34"/>
        <v>0.94</v>
      </c>
      <c r="K327">
        <f t="shared" si="35"/>
        <v>0</v>
      </c>
      <c r="L327">
        <f t="shared" si="36"/>
        <v>0</v>
      </c>
      <c r="M327">
        <f t="shared" si="37"/>
        <v>0</v>
      </c>
      <c r="N327">
        <f t="shared" si="38"/>
        <v>0</v>
      </c>
    </row>
    <row r="328" spans="1:14" x14ac:dyDescent="0.3">
      <c r="A328" s="1">
        <v>5</v>
      </c>
      <c r="B328" t="s">
        <v>132</v>
      </c>
      <c r="C328" t="s">
        <v>8908</v>
      </c>
      <c r="I328" t="str">
        <f t="shared" si="33"/>
        <v>N/A</v>
      </c>
      <c r="J328" t="str">
        <f t="shared" si="34"/>
        <v>5.58</v>
      </c>
      <c r="K328">
        <f t="shared" si="35"/>
        <v>0</v>
      </c>
      <c r="L328">
        <f t="shared" si="36"/>
        <v>0</v>
      </c>
      <c r="M328">
        <f t="shared" si="37"/>
        <v>0</v>
      </c>
      <c r="N328">
        <f t="shared" si="38"/>
        <v>0</v>
      </c>
    </row>
    <row r="329" spans="1:14" x14ac:dyDescent="0.3">
      <c r="A329" s="1">
        <v>6</v>
      </c>
      <c r="B329" t="s">
        <v>134</v>
      </c>
      <c r="C329" t="s">
        <v>1473</v>
      </c>
      <c r="I329" t="str">
        <f t="shared" si="33"/>
        <v>N/A</v>
      </c>
      <c r="J329" t="str">
        <f t="shared" si="34"/>
        <v>1.03</v>
      </c>
      <c r="K329">
        <f t="shared" si="35"/>
        <v>0</v>
      </c>
      <c r="L329">
        <f t="shared" si="36"/>
        <v>0</v>
      </c>
      <c r="M329">
        <f t="shared" si="37"/>
        <v>0</v>
      </c>
      <c r="N329">
        <f t="shared" si="38"/>
        <v>0</v>
      </c>
    </row>
    <row r="330" spans="1:14" x14ac:dyDescent="0.3">
      <c r="A330" s="1">
        <v>7</v>
      </c>
      <c r="B330" t="s">
        <v>136</v>
      </c>
      <c r="I330" t="str">
        <f t="shared" si="33"/>
        <v>N/A</v>
      </c>
      <c r="J330">
        <f t="shared" si="34"/>
        <v>0</v>
      </c>
      <c r="K330">
        <f t="shared" si="35"/>
        <v>0</v>
      </c>
      <c r="L330">
        <f t="shared" si="36"/>
        <v>0</v>
      </c>
      <c r="M330">
        <f t="shared" si="37"/>
        <v>0</v>
      </c>
      <c r="N330">
        <f t="shared" si="38"/>
        <v>0</v>
      </c>
    </row>
    <row r="331" spans="1:14" x14ac:dyDescent="0.3">
      <c r="A331" s="1">
        <v>8</v>
      </c>
      <c r="B331" t="s">
        <v>137</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123</v>
      </c>
      <c r="C334" t="s">
        <v>8909</v>
      </c>
      <c r="I334" t="str">
        <f t="shared" si="33"/>
        <v>N/A</v>
      </c>
      <c r="J334">
        <f t="shared" si="34"/>
        <v>1900000000</v>
      </c>
      <c r="K334">
        <f t="shared" si="35"/>
        <v>0</v>
      </c>
      <c r="L334">
        <f t="shared" si="36"/>
        <v>0</v>
      </c>
      <c r="M334">
        <f t="shared" si="37"/>
        <v>0</v>
      </c>
      <c r="N334">
        <f t="shared" si="38"/>
        <v>0</v>
      </c>
    </row>
    <row r="335" spans="1:14" x14ac:dyDescent="0.3">
      <c r="A335" s="1">
        <v>1</v>
      </c>
      <c r="B335" t="s">
        <v>125</v>
      </c>
      <c r="I335" t="str">
        <f t="shared" si="33"/>
        <v>N/A</v>
      </c>
      <c r="J335">
        <f t="shared" si="34"/>
        <v>0</v>
      </c>
      <c r="K335">
        <f t="shared" si="35"/>
        <v>0</v>
      </c>
      <c r="L335">
        <f t="shared" si="36"/>
        <v>0</v>
      </c>
      <c r="M335">
        <f t="shared" si="37"/>
        <v>0</v>
      </c>
      <c r="N335">
        <f t="shared" si="38"/>
        <v>0</v>
      </c>
    </row>
    <row r="336" spans="1:14" x14ac:dyDescent="0.3">
      <c r="A336" s="1">
        <v>2</v>
      </c>
      <c r="B336" t="s">
        <v>126</v>
      </c>
      <c r="C336" t="s">
        <v>8910</v>
      </c>
      <c r="I336" t="str">
        <f t="shared" si="33"/>
        <v>N/A</v>
      </c>
      <c r="J336" t="str">
        <f t="shared" si="34"/>
        <v>71.13</v>
      </c>
      <c r="K336">
        <f t="shared" si="35"/>
        <v>0</v>
      </c>
      <c r="L336">
        <f t="shared" si="36"/>
        <v>0</v>
      </c>
      <c r="M336">
        <f t="shared" si="37"/>
        <v>0</v>
      </c>
      <c r="N336">
        <f t="shared" si="38"/>
        <v>0</v>
      </c>
    </row>
    <row r="337" spans="1:14" x14ac:dyDescent="0.3">
      <c r="A337" s="1">
        <v>3</v>
      </c>
      <c r="B337" t="s">
        <v>128</v>
      </c>
      <c r="C337" t="s">
        <v>8911</v>
      </c>
      <c r="I337" t="str">
        <f t="shared" si="33"/>
        <v>N/A</v>
      </c>
      <c r="J337" t="str">
        <f t="shared" si="34"/>
        <v>145.63</v>
      </c>
      <c r="K337">
        <f t="shared" si="35"/>
        <v>0</v>
      </c>
      <c r="L337">
        <f t="shared" si="36"/>
        <v>0</v>
      </c>
      <c r="M337">
        <f t="shared" si="37"/>
        <v>0</v>
      </c>
      <c r="N337">
        <f t="shared" si="38"/>
        <v>0</v>
      </c>
    </row>
    <row r="338" spans="1:14" x14ac:dyDescent="0.3">
      <c r="A338" s="1">
        <v>4</v>
      </c>
      <c r="B338" t="s">
        <v>130</v>
      </c>
      <c r="C338" t="s">
        <v>8912</v>
      </c>
      <c r="I338" t="str">
        <f t="shared" si="33"/>
        <v>N/A</v>
      </c>
      <c r="J338" t="str">
        <f t="shared" si="34"/>
        <v>16.33</v>
      </c>
      <c r="K338">
        <f t="shared" si="35"/>
        <v>0</v>
      </c>
      <c r="L338">
        <f t="shared" si="36"/>
        <v>0</v>
      </c>
      <c r="M338">
        <f t="shared" si="37"/>
        <v>0</v>
      </c>
      <c r="N338">
        <f t="shared" si="38"/>
        <v>0</v>
      </c>
    </row>
    <row r="339" spans="1:14" x14ac:dyDescent="0.3">
      <c r="A339" s="1">
        <v>5</v>
      </c>
      <c r="B339" t="s">
        <v>132</v>
      </c>
      <c r="C339" t="s">
        <v>8913</v>
      </c>
      <c r="I339" t="str">
        <f t="shared" si="33"/>
        <v>N/A</v>
      </c>
      <c r="J339" t="str">
        <f t="shared" si="34"/>
        <v>14.22</v>
      </c>
      <c r="K339">
        <f t="shared" si="35"/>
        <v>0</v>
      </c>
      <c r="L339">
        <f t="shared" si="36"/>
        <v>0</v>
      </c>
      <c r="M339">
        <f t="shared" si="37"/>
        <v>0</v>
      </c>
      <c r="N339">
        <f t="shared" si="38"/>
        <v>0</v>
      </c>
    </row>
    <row r="340" spans="1:14" x14ac:dyDescent="0.3">
      <c r="A340" s="1">
        <v>6</v>
      </c>
      <c r="B340" t="s">
        <v>134</v>
      </c>
      <c r="C340" t="s">
        <v>401</v>
      </c>
      <c r="I340" t="str">
        <f t="shared" si="33"/>
        <v>N/A</v>
      </c>
      <c r="J340" t="str">
        <f t="shared" si="34"/>
        <v>2.16</v>
      </c>
      <c r="K340">
        <f t="shared" si="35"/>
        <v>0</v>
      </c>
      <c r="L340">
        <f t="shared" si="36"/>
        <v>0</v>
      </c>
      <c r="M340">
        <f t="shared" si="37"/>
        <v>0</v>
      </c>
      <c r="N340">
        <f t="shared" si="38"/>
        <v>0</v>
      </c>
    </row>
    <row r="341" spans="1:14" x14ac:dyDescent="0.3">
      <c r="A341" s="1">
        <v>7</v>
      </c>
      <c r="B341" t="s">
        <v>136</v>
      </c>
      <c r="I341" t="str">
        <f t="shared" si="33"/>
        <v>N/A</v>
      </c>
      <c r="J341">
        <f t="shared" si="34"/>
        <v>0</v>
      </c>
      <c r="K341">
        <f t="shared" si="35"/>
        <v>0</v>
      </c>
      <c r="L341">
        <f t="shared" si="36"/>
        <v>0</v>
      </c>
      <c r="M341">
        <f t="shared" si="37"/>
        <v>0</v>
      </c>
      <c r="N341">
        <f t="shared" si="38"/>
        <v>0</v>
      </c>
    </row>
    <row r="342" spans="1:14" x14ac:dyDescent="0.3">
      <c r="A342" s="1">
        <v>8</v>
      </c>
      <c r="B342" t="s">
        <v>137</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500" spans="3:3" x14ac:dyDescent="0.3">
      <c r="C500" t="s">
        <v>8914</v>
      </c>
    </row>
    <row r="501" spans="3:3" x14ac:dyDescent="0.3">
      <c r="C501" t="s">
        <v>752</v>
      </c>
    </row>
    <row r="502" spans="3:3" x14ac:dyDescent="0.3">
      <c r="C502" t="s">
        <v>8915</v>
      </c>
    </row>
    <row r="503" spans="3:3" x14ac:dyDescent="0.3">
      <c r="C503" t="s">
        <v>1250</v>
      </c>
    </row>
    <row r="504" spans="3:3" x14ac:dyDescent="0.3">
      <c r="C504" t="s">
        <v>2392</v>
      </c>
    </row>
    <row r="505" spans="3:3" x14ac:dyDescent="0.3">
      <c r="C505" t="s">
        <v>753</v>
      </c>
    </row>
    <row r="506" spans="3:3" x14ac:dyDescent="0.3">
      <c r="C506" t="s">
        <v>2391</v>
      </c>
    </row>
    <row r="507" spans="3:3" x14ac:dyDescent="0.3">
      <c r="C507" t="s">
        <v>1250</v>
      </c>
    </row>
    <row r="508" spans="3:3" x14ac:dyDescent="0.3">
      <c r="C508" t="s">
        <v>753</v>
      </c>
    </row>
    <row r="509" spans="3:3" x14ac:dyDescent="0.3">
      <c r="C509" t="s">
        <v>750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8916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Farmers &amp; Merchants Ban</v>
      </c>
    </row>
    <row r="2" spans="1:16" x14ac:dyDescent="0.3">
      <c r="B2" t="s">
        <v>2</v>
      </c>
      <c r="C2" t="s">
        <v>8917</v>
      </c>
      <c r="K2" t="str">
        <f>LEFT(C1,FIND("(",C1) - 2)</f>
        <v>Farmers &amp; Merchants Bancorp</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$629.00, up .64%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$629.00, up .64% after opening up a fraction over yesterday's closing price</v>
      </c>
    </row>
    <row r="5" spans="1:16" x14ac:dyDescent="0.3">
      <c r="J5">
        <f ca="1">RANDBETWEEN(1,2)</f>
        <v>1</v>
      </c>
      <c r="K5" t="str">
        <f>"The one year target estimate for " &amp; D1 &amp; " is " &amp; TEXT(C23,"$####.00")</f>
        <v>The one year target estimate for Farmers &amp; Merchants Ban is $.00</v>
      </c>
      <c r="L5" t="str">
        <f>D1 &amp; " is expected to be trading at " &amp; TEXT(C23, "$####.00") &amp; ", based on target estimates"</f>
        <v>Farmers &amp; Merchants Ban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8918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8917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8919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8919</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8920</v>
      </c>
      <c r="K11" t="str">
        <f>IF(B145="Interest Income",U42, K42)</f>
        <v>Farmers &amp; Merchants Ban has managed to increase net interest income, net income, eps (basic), net loans, total assets, retained earnings, and real estate mortgage loans each year since 2012</v>
      </c>
    </row>
    <row r="12" spans="1:16" x14ac:dyDescent="0.3">
      <c r="A12" s="1">
        <v>5</v>
      </c>
      <c r="B12" t="s">
        <v>15</v>
      </c>
      <c r="C12" t="s">
        <v>8921</v>
      </c>
      <c r="D12" t="str">
        <f>LEFT(C12,FIND("-",C12)-2)</f>
        <v>575.00</v>
      </c>
      <c r="E12" t="str">
        <f>TRIM(RIGHT(C12,FIND("-",C12)-1))</f>
        <v>650.00</v>
      </c>
      <c r="K12" t="str">
        <f ca="1">D78</f>
        <v>There are some indications that Farmers &amp; Merchants Ban may be overvalued. The company has a higher price/sales, price/book than the comparable average</v>
      </c>
    </row>
    <row r="13" spans="1:16" x14ac:dyDescent="0.3">
      <c r="A13" s="1">
        <v>6</v>
      </c>
      <c r="B13" t="s">
        <v>17</v>
      </c>
      <c r="C13" t="s">
        <v>5845</v>
      </c>
      <c r="K13" t="str">
        <f ca="1">D89</f>
        <v>There are some indications that Farmers &amp; Merchants Ban may be undervalued. The company has a lower and trailing p/e than the comparable average</v>
      </c>
    </row>
    <row r="14" spans="1:16" x14ac:dyDescent="0.3">
      <c r="A14" s="1">
        <v>7</v>
      </c>
      <c r="B14" t="s">
        <v>19</v>
      </c>
      <c r="C14" t="s">
        <v>8922</v>
      </c>
    </row>
    <row r="16" spans="1:16" x14ac:dyDescent="0.3">
      <c r="A16" s="1">
        <v>0</v>
      </c>
      <c r="B16" t="s">
        <v>21</v>
      </c>
      <c r="C16" t="s">
        <v>8923</v>
      </c>
    </row>
    <row r="17" spans="1:23" x14ac:dyDescent="0.3">
      <c r="A17" s="1">
        <v>1</v>
      </c>
      <c r="B17" t="s">
        <v>23</v>
      </c>
      <c r="C17" t="s">
        <v>8042</v>
      </c>
      <c r="K17" t="str">
        <f ca="1">K2 &amp; IF(J3=1, K3,IF(J3=2,L3,IF(J3=3,M3,IF(J3=4,N3,IF(J3=5,O3,IF(J3=6,P3)))))) &amp; ". " &amp; IF(J4=1,K4,IF(J4=2,L4)) &amp; ". " &amp; IF(J5=1,K5,IF(J5=2,L5)) &amp; K6 &amp; ". " &amp; K7 &amp; ". " &amp; K8 &amp; ". " &amp; K9 &amp; "."</f>
        <v>Farmers &amp; Merchants Bancorp is scheduled to report earnings between Jul 24, 2017 and Jul 28, 2017. The current stock price is $629.00, up .64% after opening up a fraction over yesterday's closing price. The one year target estimate for Farmers &amp; Merchants Ban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8924</v>
      </c>
    </row>
    <row r="19" spans="1:23" x14ac:dyDescent="0.3">
      <c r="A19" s="1">
        <v>3</v>
      </c>
      <c r="B19" t="s">
        <v>27</v>
      </c>
      <c r="C19" t="s">
        <v>8925</v>
      </c>
    </row>
    <row r="20" spans="1:23" x14ac:dyDescent="0.3">
      <c r="A20" s="1">
        <v>4</v>
      </c>
      <c r="B20" t="s">
        <v>29</v>
      </c>
      <c r="C20" t="s">
        <v>771</v>
      </c>
    </row>
    <row r="21" spans="1:23" x14ac:dyDescent="0.3">
      <c r="A21" s="1">
        <v>5</v>
      </c>
      <c r="B21" t="s">
        <v>31</v>
      </c>
      <c r="C21" t="s">
        <v>8926</v>
      </c>
    </row>
    <row r="22" spans="1:23" x14ac:dyDescent="0.3">
      <c r="A22" s="1">
        <v>6</v>
      </c>
      <c r="B22" t="s">
        <v>33</v>
      </c>
      <c r="C22" t="s">
        <v>1812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37</v>
      </c>
      <c r="C26" s="1" t="s">
        <v>110</v>
      </c>
      <c r="D26" s="1" t="s">
        <v>112</v>
      </c>
      <c r="E26" s="1" t="s">
        <v>114</v>
      </c>
      <c r="F26" s="1" t="s">
        <v>116</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42</v>
      </c>
      <c r="J27">
        <f>IF(K27 &lt;&gt; "",6, 0)</f>
        <v>0</v>
      </c>
      <c r="K27" t="str">
        <f>IF(I172="pos_trend",B172,"")</f>
        <v/>
      </c>
      <c r="L27" t="str">
        <f t="shared" si="0"/>
        <v/>
      </c>
      <c r="M27" t="str">
        <f t="shared" si="2"/>
        <v/>
      </c>
      <c r="T27">
        <f>IF(U27 &lt;&gt; "",6, 0)</f>
        <v>0</v>
      </c>
      <c r="U27" t="str">
        <f>IF(I170="pos_trend",B170,"")</f>
        <v/>
      </c>
      <c r="V27" t="str">
        <f t="shared" si="1"/>
        <v/>
      </c>
      <c r="W27" t="str">
        <f t="shared" si="3"/>
        <v>, net interest income</v>
      </c>
    </row>
    <row r="28" spans="1:23" x14ac:dyDescent="0.3">
      <c r="A28" s="1">
        <v>1</v>
      </c>
      <c r="B28" t="s">
        <v>43</v>
      </c>
      <c r="J28">
        <f>IF(K28 &lt;&gt; "",7, 0)</f>
        <v>0</v>
      </c>
      <c r="K28" t="str">
        <f>IF(I173="pos_trend",B173,"")</f>
        <v/>
      </c>
      <c r="L28" t="str">
        <f t="shared" si="0"/>
        <v/>
      </c>
      <c r="M28" t="str">
        <f t="shared" si="2"/>
        <v/>
      </c>
      <c r="T28">
        <f>IF(U28 &lt;&gt; "",7, 0)</f>
        <v>0</v>
      </c>
      <c r="U28" t="str">
        <f>IF(I171="pos_trend",B171,"")</f>
        <v/>
      </c>
      <c r="V28" t="str">
        <f t="shared" si="1"/>
        <v/>
      </c>
      <c r="W28" t="str">
        <f t="shared" si="3"/>
        <v>, net interest income</v>
      </c>
    </row>
    <row r="29" spans="1:23" x14ac:dyDescent="0.3">
      <c r="A29" s="1">
        <v>2</v>
      </c>
      <c r="B29" t="s">
        <v>44</v>
      </c>
      <c r="J29">
        <f>IF(K29 &lt;&gt; "",8, 0)</f>
        <v>8</v>
      </c>
      <c r="K29" t="str">
        <f>IF(I174="pos_trend",B174,"")</f>
        <v>Non-Interest Expense</v>
      </c>
      <c r="L29" t="str">
        <f t="shared" si="0"/>
        <v>non-interest expense</v>
      </c>
      <c r="M29" t="str">
        <f t="shared" si="2"/>
        <v>, non-interest expense</v>
      </c>
      <c r="T29">
        <f>IF(U29 &lt;&gt; "",8, 0)</f>
        <v>0</v>
      </c>
      <c r="U29" t="str">
        <f>IF(I172="pos_trend",B172,"")</f>
        <v/>
      </c>
      <c r="V29" t="str">
        <f t="shared" si="1"/>
        <v/>
      </c>
      <c r="W29" t="str">
        <f t="shared" si="3"/>
        <v>, net interest income</v>
      </c>
    </row>
    <row r="30" spans="1:23" x14ac:dyDescent="0.3">
      <c r="A30" s="1">
        <v>3</v>
      </c>
      <c r="B30" t="s">
        <v>45</v>
      </c>
      <c r="J30">
        <f>IF(K30 &lt;&gt; "",9, 0)</f>
        <v>0</v>
      </c>
      <c r="K30" t="str">
        <f>IF(I185="pos_trend",B185,"")</f>
        <v/>
      </c>
      <c r="L30" t="str">
        <f t="shared" si="0"/>
        <v/>
      </c>
      <c r="M30" t="str">
        <f t="shared" si="2"/>
        <v>, non-interest expense</v>
      </c>
      <c r="T30">
        <f>IF(U30 &lt;&gt; "",9, 0)</f>
        <v>0</v>
      </c>
      <c r="U30" t="str">
        <f>IF(I178="pos_trend",B178,"")</f>
        <v/>
      </c>
      <c r="V30" t="str">
        <f t="shared" si="1"/>
        <v/>
      </c>
      <c r="W30" t="str">
        <f t="shared" si="3"/>
        <v>, net interest income</v>
      </c>
    </row>
    <row r="31" spans="1:23" x14ac:dyDescent="0.3">
      <c r="A31" s="1">
        <v>4</v>
      </c>
      <c r="B31" t="s">
        <v>46</v>
      </c>
      <c r="J31">
        <f>IF(K31 &lt;&gt; "",10, 0)</f>
        <v>10</v>
      </c>
      <c r="K31" t="str">
        <f>IF(I186="pos_trend",B186,"")</f>
        <v>Pretax Income</v>
      </c>
      <c r="L31" t="str">
        <f t="shared" si="0"/>
        <v>pretax income</v>
      </c>
      <c r="M31" t="str">
        <f t="shared" si="2"/>
        <v>, non-interest expense, pretax income</v>
      </c>
      <c r="T31">
        <f>IF(U31 &lt;&gt; "",10, 0)</f>
        <v>10</v>
      </c>
      <c r="U31" t="str">
        <f>IF(I199="pos_trend",B199,"")</f>
        <v>Net Income</v>
      </c>
      <c r="V31" t="str">
        <f t="shared" si="1"/>
        <v>net income</v>
      </c>
      <c r="W31" t="str">
        <f t="shared" si="3"/>
        <v>, net interest income, net income</v>
      </c>
    </row>
    <row r="32" spans="1:23" x14ac:dyDescent="0.3">
      <c r="J32">
        <f>IF(K32 &lt;&gt; "",11, 0)</f>
        <v>0</v>
      </c>
      <c r="K32" t="str">
        <f>IF(I187="pos_trend",B187,"")</f>
        <v/>
      </c>
      <c r="L32" t="str">
        <f t="shared" si="0"/>
        <v/>
      </c>
      <c r="M32" t="str">
        <f t="shared" si="2"/>
        <v>, non-interest expense, pretax income</v>
      </c>
      <c r="T32">
        <f>IF(U32 &lt;&gt; "",11, 0)</f>
        <v>11</v>
      </c>
      <c r="U32" t="str">
        <f>IF(I209="pos_trend",B209,"")</f>
        <v>EPS (Basic)</v>
      </c>
      <c r="V32" t="str">
        <f t="shared" si="1"/>
        <v>eps (basic)</v>
      </c>
      <c r="W32" t="str">
        <f t="shared" si="3"/>
        <v>, net interest income, net income, eps (basic)</v>
      </c>
    </row>
    <row r="33" spans="1:23" x14ac:dyDescent="0.3">
      <c r="B33" s="1" t="s">
        <v>47</v>
      </c>
      <c r="C33" s="1" t="s">
        <v>110</v>
      </c>
      <c r="D33" s="1" t="s">
        <v>112</v>
      </c>
      <c r="E33" s="1" t="s">
        <v>114</v>
      </c>
      <c r="F33" s="1" t="s">
        <v>116</v>
      </c>
      <c r="J33">
        <f>IF(K33 &lt;&gt; "",12, 0)</f>
        <v>0</v>
      </c>
      <c r="K33" t="str">
        <f>IF(I195="pos_trend",B195,"")</f>
        <v/>
      </c>
      <c r="L33" t="str">
        <f t="shared" si="0"/>
        <v/>
      </c>
      <c r="M33" t="str">
        <f t="shared" si="2"/>
        <v>, non-interest expense, pretax income</v>
      </c>
      <c r="T33">
        <f>IF(U33 &lt;&gt; "",12, 0)</f>
        <v>12</v>
      </c>
      <c r="U33" t="str">
        <f>IF(I231="pos_trend",B231,"")</f>
        <v>Net Loans</v>
      </c>
      <c r="V33" t="str">
        <f t="shared" si="1"/>
        <v>net loans</v>
      </c>
      <c r="W33" t="str">
        <f t="shared" si="3"/>
        <v>, net interest income, net income, eps (basic), net loans</v>
      </c>
    </row>
    <row r="34" spans="1:23" x14ac:dyDescent="0.3">
      <c r="A34" s="1">
        <v>0</v>
      </c>
      <c r="B34" t="s">
        <v>42</v>
      </c>
      <c r="J34">
        <f>IF(K34 &lt;&gt; "",13, 0)</f>
        <v>0</v>
      </c>
      <c r="K34" t="str">
        <f>IF(I196="pos_trend",B196,"")</f>
        <v/>
      </c>
      <c r="L34" t="str">
        <f t="shared" si="0"/>
        <v/>
      </c>
      <c r="M34" t="str">
        <f t="shared" si="2"/>
        <v>, non-interest expense, pretax income</v>
      </c>
      <c r="T34">
        <f>IF(U34 &lt;&gt; "",13, 0)</f>
        <v>13</v>
      </c>
      <c r="U34" t="str">
        <f>IF(I251="pos_trend",B251,"")</f>
        <v>Total Assets</v>
      </c>
      <c r="V34" t="str">
        <f t="shared" si="1"/>
        <v>total assets</v>
      </c>
      <c r="W34" t="str">
        <f t="shared" si="3"/>
        <v>, net interest income, net income, eps (basic), net loans, total assets</v>
      </c>
    </row>
    <row r="35" spans="1:23" x14ac:dyDescent="0.3">
      <c r="A35" s="1">
        <v>1</v>
      </c>
      <c r="B35" t="s">
        <v>43</v>
      </c>
      <c r="J35">
        <f>IF(K35 &lt;&gt; "",14, 0)</f>
        <v>0</v>
      </c>
      <c r="K35" t="str">
        <f>IF(I201="pos_trend",B201,"")</f>
        <v/>
      </c>
      <c r="L35" t="str">
        <f t="shared" si="0"/>
        <v/>
      </c>
      <c r="M35" t="str">
        <f t="shared" si="2"/>
        <v>, non-interest expense, pretax income</v>
      </c>
      <c r="T35">
        <f>IF(U35 &lt;&gt; "",14, 0)</f>
        <v>14</v>
      </c>
      <c r="U35" t="str">
        <f>IF(I279="pos_trend",B279,"")</f>
        <v>Retained Earnings</v>
      </c>
      <c r="V35" t="str">
        <f t="shared" si="1"/>
        <v>retained earnings</v>
      </c>
      <c r="W35" t="str">
        <f t="shared" si="3"/>
        <v>, net interest income, net income, eps (basic), net loans, total assets, retained earnings</v>
      </c>
    </row>
    <row r="36" spans="1:23" x14ac:dyDescent="0.3">
      <c r="A36" s="1">
        <v>2</v>
      </c>
      <c r="B36" t="s">
        <v>44</v>
      </c>
      <c r="J36">
        <f>IF(K36 &lt;&gt; "",15, 0)</f>
        <v>0</v>
      </c>
      <c r="K36" t="str">
        <f>IF(I202="pos_trend",B202,"")</f>
        <v/>
      </c>
      <c r="L36" t="str">
        <f t="shared" si="0"/>
        <v/>
      </c>
      <c r="M36" t="str">
        <f t="shared" si="2"/>
        <v>, non-interest expense, pretax income</v>
      </c>
      <c r="T36">
        <f>IF(U36 &lt;&gt; "",15, 0)</f>
        <v>0</v>
      </c>
      <c r="U36" t="str">
        <f>IF(I336="pos_trend",B336,"")</f>
        <v/>
      </c>
      <c r="V36" t="str">
        <f t="shared" si="1"/>
        <v/>
      </c>
      <c r="W36" t="str">
        <f t="shared" si="3"/>
        <v>, net interest income, net income, eps (basic), net loans, total assets, retained earnings</v>
      </c>
    </row>
    <row r="37" spans="1:23" x14ac:dyDescent="0.3">
      <c r="A37" s="1">
        <v>3</v>
      </c>
      <c r="B37" t="s">
        <v>45</v>
      </c>
      <c r="J37">
        <f>IF(K37 &lt;&gt; "",16, 0)</f>
        <v>0</v>
      </c>
      <c r="K37" t="str">
        <f>IF(I203="pos_trend",B203,"")</f>
        <v/>
      </c>
      <c r="L37" t="str">
        <f t="shared" si="0"/>
        <v/>
      </c>
      <c r="M37" t="str">
        <f t="shared" si="2"/>
        <v>, non-interest expense, pretax income</v>
      </c>
      <c r="T37">
        <f>IF(U37 &lt;&gt; "",16, 0)</f>
        <v>16</v>
      </c>
      <c r="U37" t="str">
        <f>IF(I235="pos_trend",B235,"")</f>
        <v>Real Estate Mortgage Loans</v>
      </c>
      <c r="V37" t="str">
        <f t="shared" si="1"/>
        <v>real estate mortgage loans</v>
      </c>
      <c r="W37" t="str">
        <f t="shared" si="3"/>
        <v>, net interest income, net income, eps (basic), net loans, total assets, retained earnings, real estate mortgage loans</v>
      </c>
    </row>
    <row r="38" spans="1:23" x14ac:dyDescent="0.3">
      <c r="A38" s="1">
        <v>4</v>
      </c>
      <c r="B38" t="s">
        <v>61</v>
      </c>
      <c r="J38">
        <f>IF(K38 &lt;&gt; "",17, 0)</f>
        <v>0</v>
      </c>
      <c r="K38" t="str">
        <f>IF(I351="pos_trend",B351,"")</f>
        <v/>
      </c>
      <c r="L38" t="str">
        <f t="shared" si="0"/>
        <v/>
      </c>
      <c r="M38" t="str">
        <f t="shared" si="2"/>
        <v>, non-interest expense, pretax income</v>
      </c>
      <c r="T38">
        <f>IF(U38 &lt;&gt; "",17, 0)</f>
        <v>0</v>
      </c>
      <c r="U38" t="str">
        <f>IF(I236="pos_trend",B236,"")</f>
        <v/>
      </c>
      <c r="V38" t="str">
        <f t="shared" si="1"/>
        <v/>
      </c>
      <c r="W38" t="str">
        <f t="shared" si="3"/>
        <v>, net interest income, net income, eps (basic), net loans, total assets, retained earnings, real estate mortgage loans</v>
      </c>
    </row>
    <row r="39" spans="1:23" x14ac:dyDescent="0.3">
      <c r="A39" s="1">
        <v>5</v>
      </c>
      <c r="B39" t="s">
        <v>65</v>
      </c>
      <c r="K39" t="str">
        <f>IF(I352="pos_trend",B352,"")</f>
        <v/>
      </c>
      <c r="M39" t="str">
        <f t="shared" si="2"/>
        <v>, non-interest expense, pretax income</v>
      </c>
      <c r="W39" t="str">
        <f t="shared" si="3"/>
        <v>, net interest income, net income, eps (basic),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 non-interest expense, and pretax income</v>
      </c>
      <c r="T40">
        <f>MAX(T22:T39)</f>
        <v>16</v>
      </c>
      <c r="U40" t="str">
        <f>VLOOKUP(T40,T22:U39,2,FALSE)</f>
        <v>Real Estate Mortgage Loans</v>
      </c>
      <c r="W40" t="str">
        <f>IF(IFERROR(FIND(",",W39),TRUE)=TRUE,W39,IF(NOT(EXACT(U40,UPPER(U40))),SUBSTITUTE(W39,LOWER(U40),"and "&amp;LOWER(U40)),SUBSTITUTE(W39,U40,"and "&amp;U40)))</f>
        <v>, net interest income, net income, eps (basic), net loans, total assets, retained earnings, and real estate mortgage loans</v>
      </c>
    </row>
    <row r="41" spans="1:23" x14ac:dyDescent="0.3">
      <c r="B41" s="1" t="s">
        <v>70</v>
      </c>
      <c r="C41" s="1" t="s">
        <v>1751</v>
      </c>
      <c r="D41" s="1" t="s">
        <v>1752</v>
      </c>
      <c r="E41" s="1" t="s">
        <v>1753</v>
      </c>
      <c r="F41" s="1" t="s">
        <v>1754</v>
      </c>
    </row>
    <row r="42" spans="1:23" x14ac:dyDescent="0.3">
      <c r="A42" s="1">
        <v>0</v>
      </c>
      <c r="B42" t="s">
        <v>75</v>
      </c>
      <c r="K42" t="str">
        <f>SUBSTITUTE(IF(M40&lt;&gt;"", D1 &amp; " has managed to increase " &amp; M40 &amp; " each year since " &amp; C144, "No positive trends")," , "," ")</f>
        <v>Farmers &amp; Merchants Ban has managed to increase non-interest expense, and pretax income each year since 2012</v>
      </c>
      <c r="U42" t="str">
        <f>SUBSTITUTE(IF(W40&lt;&gt;"", D1 &amp; " has managed to increase " &amp; W40 &amp; " each year since " &amp; C144, "No positive trends")," , "," ")</f>
        <v>Farmers &amp; Merchants Ban has managed to increase net interest income, net income, eps (basic), net loans, total assets, retained earnings, and real estate mortgage loans each year since 2012</v>
      </c>
    </row>
    <row r="43" spans="1:23" x14ac:dyDescent="0.3">
      <c r="A43" s="1">
        <v>1</v>
      </c>
      <c r="B43" t="s">
        <v>79</v>
      </c>
    </row>
    <row r="44" spans="1:23" x14ac:dyDescent="0.3">
      <c r="A44" s="1">
        <v>2</v>
      </c>
      <c r="B44" t="s">
        <v>84</v>
      </c>
    </row>
    <row r="45" spans="1:23" x14ac:dyDescent="0.3">
      <c r="A45" s="1">
        <v>3</v>
      </c>
      <c r="B45" t="s">
        <v>89</v>
      </c>
    </row>
    <row r="47" spans="1:23" x14ac:dyDescent="0.3">
      <c r="B47" s="1" t="s">
        <v>94</v>
      </c>
      <c r="C47" s="1" t="s">
        <v>110</v>
      </c>
      <c r="D47" s="1" t="s">
        <v>112</v>
      </c>
      <c r="E47" s="1" t="s">
        <v>114</v>
      </c>
      <c r="F47" s="1" t="s">
        <v>116</v>
      </c>
    </row>
    <row r="48" spans="1:23" x14ac:dyDescent="0.3">
      <c r="A48" s="1">
        <v>0</v>
      </c>
      <c r="B48" t="s">
        <v>95</v>
      </c>
    </row>
    <row r="49" spans="1:14" x14ac:dyDescent="0.3">
      <c r="A49" s="1">
        <v>1</v>
      </c>
      <c r="B49" t="s">
        <v>96</v>
      </c>
    </row>
    <row r="50" spans="1:14" x14ac:dyDescent="0.3">
      <c r="A50" s="1">
        <v>2</v>
      </c>
      <c r="B50" t="s">
        <v>97</v>
      </c>
    </row>
    <row r="51" spans="1:14" x14ac:dyDescent="0.3">
      <c r="A51" s="1">
        <v>3</v>
      </c>
      <c r="B51" t="s">
        <v>98</v>
      </c>
    </row>
    <row r="52" spans="1:14" x14ac:dyDescent="0.3">
      <c r="A52" s="1">
        <v>4</v>
      </c>
      <c r="B52" t="s">
        <v>99</v>
      </c>
    </row>
    <row r="54" spans="1:14" x14ac:dyDescent="0.3">
      <c r="B54" s="1" t="s">
        <v>100</v>
      </c>
      <c r="C54" s="1" t="s">
        <v>110</v>
      </c>
      <c r="D54" s="1" t="s">
        <v>112</v>
      </c>
      <c r="E54" s="1" t="s">
        <v>114</v>
      </c>
      <c r="F54" s="1" t="s">
        <v>116</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8927</v>
      </c>
      <c r="D60" s="1" t="s">
        <v>107</v>
      </c>
      <c r="E60" s="1" t="s">
        <v>108</v>
      </c>
      <c r="F60" s="1" t="s">
        <v>109</v>
      </c>
      <c r="I60" t="e">
        <f t="shared" ref="I60:I123" si="4">IF(AND(K60&gt; J60, L60&gt; K60, M60&gt; L60, N60&gt; M60), "pos_trend", IF(AND(K60&lt; J60, L60&lt; K60, M60&lt; L60, N60&lt; M60), "neg_trend", "N/A"))</f>
        <v>#VALUE!</v>
      </c>
      <c r="J60" t="e">
        <f t="shared" ref="J60:J123" si="5">IF(TRIM(C60)="-", "N/A", IF(RIGHT(C60,1)="M",1000000*VALUE(LEFT(C60,LEN(C60)-1)),IF(RIGHT(C60,1)="B",1000000000*VALUE(LEFT(C60,LEN(C60)-1)),IF(RIGHT(C60,1)="%",0.01*VALUE(LEFT(C60,LEN(C60)-1)),C60))))</f>
        <v>#VALUE!</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E61">
        <v>-1</v>
      </c>
      <c r="F61">
        <v>0.19</v>
      </c>
      <c r="I61" t="str">
        <f t="shared" si="4"/>
        <v>N/A</v>
      </c>
      <c r="J61">
        <f t="shared" si="5"/>
        <v>0</v>
      </c>
      <c r="K61">
        <f t="shared" si="6"/>
        <v>0</v>
      </c>
      <c r="L61">
        <f t="shared" si="7"/>
        <v>-1</v>
      </c>
      <c r="M61">
        <f t="shared" si="8"/>
        <v>0.19</v>
      </c>
      <c r="N61">
        <f t="shared" si="9"/>
        <v>0</v>
      </c>
    </row>
    <row r="62" spans="1:14" x14ac:dyDescent="0.3">
      <c r="A62" s="1">
        <v>1</v>
      </c>
      <c r="B62" t="s">
        <v>112</v>
      </c>
      <c r="E62">
        <v>-1</v>
      </c>
      <c r="F62">
        <v>0.22</v>
      </c>
      <c r="I62" t="str">
        <f t="shared" si="4"/>
        <v>N/A</v>
      </c>
      <c r="J62">
        <f t="shared" si="5"/>
        <v>0</v>
      </c>
      <c r="K62">
        <f t="shared" si="6"/>
        <v>0</v>
      </c>
      <c r="L62">
        <f t="shared" si="7"/>
        <v>-1</v>
      </c>
      <c r="M62">
        <f t="shared" si="8"/>
        <v>0.22</v>
      </c>
      <c r="N62">
        <f t="shared" si="9"/>
        <v>0</v>
      </c>
    </row>
    <row r="63" spans="1:14" x14ac:dyDescent="0.3">
      <c r="A63" s="1">
        <v>2</v>
      </c>
      <c r="B63" t="s">
        <v>114</v>
      </c>
      <c r="F63">
        <v>0.08</v>
      </c>
      <c r="I63" t="str">
        <f t="shared" si="4"/>
        <v>N/A</v>
      </c>
      <c r="J63">
        <f t="shared" si="5"/>
        <v>0</v>
      </c>
      <c r="K63">
        <f t="shared" si="6"/>
        <v>0</v>
      </c>
      <c r="L63">
        <f t="shared" si="7"/>
        <v>0</v>
      </c>
      <c r="M63">
        <f t="shared" si="8"/>
        <v>0.08</v>
      </c>
      <c r="N63">
        <f t="shared" si="9"/>
        <v>0</v>
      </c>
    </row>
    <row r="64" spans="1:14" x14ac:dyDescent="0.3">
      <c r="A64" s="1">
        <v>3</v>
      </c>
      <c r="B64" t="s">
        <v>116</v>
      </c>
      <c r="F64">
        <v>0.12</v>
      </c>
      <c r="I64" t="str">
        <f t="shared" si="4"/>
        <v>N/A</v>
      </c>
      <c r="J64">
        <f t="shared" si="5"/>
        <v>0</v>
      </c>
      <c r="K64">
        <f t="shared" si="6"/>
        <v>0</v>
      </c>
      <c r="L64">
        <f t="shared" si="7"/>
        <v>0</v>
      </c>
      <c r="M64">
        <f t="shared" si="8"/>
        <v>0.12</v>
      </c>
      <c r="N64">
        <f t="shared" si="9"/>
        <v>0</v>
      </c>
    </row>
    <row r="65" spans="1:14" x14ac:dyDescent="0.3">
      <c r="A65" s="1">
        <v>4</v>
      </c>
      <c r="B65" t="s">
        <v>118</v>
      </c>
      <c r="E65">
        <v>0.18</v>
      </c>
      <c r="F65">
        <v>0.08</v>
      </c>
      <c r="I65" t="str">
        <f t="shared" si="4"/>
        <v>N/A</v>
      </c>
      <c r="J65">
        <f t="shared" si="5"/>
        <v>0</v>
      </c>
      <c r="K65">
        <f t="shared" si="6"/>
        <v>0</v>
      </c>
      <c r="L65">
        <f t="shared" si="7"/>
        <v>0.18</v>
      </c>
      <c r="M65">
        <f t="shared" si="8"/>
        <v>0.08</v>
      </c>
      <c r="N65">
        <f t="shared" si="9"/>
        <v>0</v>
      </c>
    </row>
    <row r="66" spans="1:14" x14ac:dyDescent="0.3">
      <c r="A66" s="1">
        <v>5</v>
      </c>
      <c r="B66" t="s">
        <v>120</v>
      </c>
      <c r="I66" t="str">
        <f t="shared" si="4"/>
        <v>N/A</v>
      </c>
      <c r="J66">
        <f t="shared" si="5"/>
        <v>0</v>
      </c>
      <c r="K66">
        <f t="shared" si="6"/>
        <v>0</v>
      </c>
      <c r="L66">
        <f t="shared" si="7"/>
        <v>0</v>
      </c>
      <c r="M66">
        <f t="shared" si="8"/>
        <v>0</v>
      </c>
      <c r="N66">
        <f t="shared" si="9"/>
        <v>0</v>
      </c>
    </row>
    <row r="67" spans="1:14" x14ac:dyDescent="0.3">
      <c r="D67" t="s">
        <v>122</v>
      </c>
      <c r="E67" t="str">
        <f>C1</f>
        <v>Farmers &amp; Merchants Bancorp (FMCB)</v>
      </c>
      <c r="I67" t="str">
        <f t="shared" si="4"/>
        <v>N/A</v>
      </c>
      <c r="J67">
        <f t="shared" si="5"/>
        <v>0</v>
      </c>
      <c r="K67" t="str">
        <f t="shared" si="6"/>
        <v>Comp Average</v>
      </c>
      <c r="L67" t="str">
        <f t="shared" si="7"/>
        <v>Farmers &amp; Merchants Bancorp (FMCB)</v>
      </c>
      <c r="M67">
        <f t="shared" si="8"/>
        <v>0</v>
      </c>
      <c r="N67">
        <f t="shared" si="9"/>
        <v>0</v>
      </c>
    </row>
    <row r="68" spans="1:14" x14ac:dyDescent="0.3">
      <c r="A68" s="1">
        <v>0</v>
      </c>
      <c r="B68" t="s">
        <v>123</v>
      </c>
      <c r="C68" t="s">
        <v>8923</v>
      </c>
      <c r="D68">
        <f ca="1">AVERAGE(VALUE(INDIRECT("J"&amp;(MATCH(B68,B69:B500,0)+68))),VALUE(INDIRECT("J"&amp;(MATCH(B68,B69:B500,0)+79))),VALUE(INDIRECT("J"&amp;(MATCH(B68,B69:B500,0)+90))),VALUE(INDIRECT("J"&amp;(MATCH(B68,B69:B500,0)+101))))</f>
        <v>120275000</v>
      </c>
      <c r="E68" t="str">
        <f t="shared" ref="E68:E76" ca="1" si="10">IF(AND(C68&lt;&gt;"",D68&lt;&gt;0),IF(VALUE(J68)&gt;VALUE(K68),"above average","below average"),"no data")</f>
        <v>above average</v>
      </c>
      <c r="I68" t="str">
        <f t="shared" ca="1" si="4"/>
        <v>N/A</v>
      </c>
      <c r="J68">
        <f t="shared" si="5"/>
        <v>508670000</v>
      </c>
      <c r="K68">
        <f t="shared" ca="1" si="6"/>
        <v>120275000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8924</v>
      </c>
      <c r="D70">
        <f ca="1">AVERAGE(VALUE(INDIRECT("J"&amp;(MATCH(B70,B71:B502,0)+70))),VALUE(INDIRECT("J"&amp;(MATCH(B70,B71:B502,0)+81))),VALUE(INDIRECT("J"&amp;(MATCH(B70,B71:B502,0)+92))),VALUE(INDIRECT("J"&amp;(MATCH(B70,B71:B502,0)+103))))</f>
        <v>16.600000000000001</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16.53</v>
      </c>
      <c r="K70">
        <f t="shared" ca="1" si="6"/>
        <v>16.600000000000001</v>
      </c>
      <c r="L70" t="str">
        <f t="shared" ca="1" si="7"/>
        <v>below average</v>
      </c>
      <c r="M70" t="str">
        <f t="shared" ca="1" si="8"/>
        <v/>
      </c>
      <c r="N70" t="str">
        <f t="shared" ca="1" si="9"/>
        <v/>
      </c>
    </row>
    <row r="71" spans="1:14" x14ac:dyDescent="0.3">
      <c r="A71" s="1">
        <v>3</v>
      </c>
      <c r="B71" t="s">
        <v>128</v>
      </c>
      <c r="D71">
        <f ca="1">AVERAGE(VALUE(INDIRECT("J"&amp;(MATCH(B71,B72:B503,0)+71))),VALUE(INDIRECT("J"&amp;(MATCH(B71,B72:B503,0)+82))),VALUE(INDIRECT("J"&amp;(MATCH(B71,B72:B503,0)+93))),VALUE(INDIRECT("J"&amp;(MATCH(B71,B72:B503,0)+104))))</f>
        <v>3.75</v>
      </c>
      <c r="E71" t="str">
        <f t="shared" ca="1" si="10"/>
        <v>no data</v>
      </c>
      <c r="F71" t="str">
        <f t="shared" ca="1" si="11"/>
        <v/>
      </c>
      <c r="G71" t="str">
        <f t="shared" ref="G71:G76" ca="1" si="12">IF(F71&lt;&gt;"", G70 &amp; ", " &amp; IFERROR(LEFT(F71,FIND("(",F71) - 2),F71),G70)</f>
        <v/>
      </c>
      <c r="I71" t="str">
        <f t="shared" ca="1" si="4"/>
        <v>N/A</v>
      </c>
      <c r="J71">
        <f t="shared" si="5"/>
        <v>0</v>
      </c>
      <c r="K71">
        <f t="shared" ca="1" si="6"/>
        <v>3.75</v>
      </c>
      <c r="L71" t="str">
        <f t="shared" ca="1" si="7"/>
        <v>no data</v>
      </c>
      <c r="M71" t="str">
        <f t="shared" ca="1" si="8"/>
        <v/>
      </c>
      <c r="N71" t="str">
        <f t="shared" ca="1" si="9"/>
        <v/>
      </c>
    </row>
    <row r="72" spans="1:14" x14ac:dyDescent="0.3">
      <c r="A72" s="1">
        <v>4</v>
      </c>
      <c r="B72" t="s">
        <v>130</v>
      </c>
      <c r="D72">
        <f ca="1">AVERAGE(VALUE(INDIRECT("J"&amp;(MATCH(B72,B73:B504,0)+72))),VALUE(INDIRECT("J"&amp;(MATCH(B72,B73:B504,0)+83))),VALUE(INDIRECT("J"&amp;(MATCH(B72,B73:B504,0)+94))),VALUE(INDIRECT("J"&amp;(MATCH(B72,B73:B504,0)+105))))</f>
        <v>0.215</v>
      </c>
      <c r="E72" t="str">
        <f t="shared" ca="1" si="10"/>
        <v>no data</v>
      </c>
      <c r="F72" t="str">
        <f t="shared" ca="1" si="11"/>
        <v/>
      </c>
      <c r="G72" t="str">
        <f t="shared" ca="1" si="12"/>
        <v/>
      </c>
      <c r="I72" t="str">
        <f t="shared" ca="1" si="4"/>
        <v>N/A</v>
      </c>
      <c r="J72">
        <f t="shared" si="5"/>
        <v>0</v>
      </c>
      <c r="K72">
        <f t="shared" ca="1" si="6"/>
        <v>0.215</v>
      </c>
      <c r="L72" t="str">
        <f t="shared" ca="1" si="7"/>
        <v>no data</v>
      </c>
      <c r="M72" t="str">
        <f t="shared" ca="1" si="8"/>
        <v/>
      </c>
      <c r="N72" t="str">
        <f t="shared" ca="1" si="9"/>
        <v/>
      </c>
    </row>
    <row r="73" spans="1:14" x14ac:dyDescent="0.3">
      <c r="A73" s="1">
        <v>5</v>
      </c>
      <c r="B73" t="s">
        <v>132</v>
      </c>
      <c r="C73" t="s">
        <v>8928</v>
      </c>
      <c r="D73">
        <f ca="1">AVERAGE(VALUE(INDIRECT("J"&amp;(MATCH(B73,B74:B505,0)+73))),VALUE(INDIRECT("J"&amp;(MATCH(B73,B74:B505,0)+84))),VALUE(INDIRECT("J"&amp;(MATCH(B73,B74:B505,0)+95))),VALUE(INDIRECT("J"&amp;(MATCH(B73,B74:B505,0)+106))))</f>
        <v>2.8275000000000001</v>
      </c>
      <c r="E73" t="str">
        <f t="shared" ca="1" si="10"/>
        <v>above average</v>
      </c>
      <c r="F73" t="str">
        <f t="shared" ca="1" si="11"/>
        <v>price/sales (ttm)</v>
      </c>
      <c r="G73" t="str">
        <f t="shared" ca="1" si="12"/>
        <v>, price/sales</v>
      </c>
      <c r="I73" t="str">
        <f t="shared" ca="1" si="4"/>
        <v>N/A</v>
      </c>
      <c r="J73" t="str">
        <f t="shared" si="5"/>
        <v>4.64</v>
      </c>
      <c r="K73">
        <f t="shared" ca="1" si="6"/>
        <v>2.8275000000000001</v>
      </c>
      <c r="L73" t="str">
        <f t="shared" ca="1" si="7"/>
        <v>above average</v>
      </c>
      <c r="M73" t="str">
        <f t="shared" ca="1" si="8"/>
        <v>price/sales (ttm)</v>
      </c>
      <c r="N73" t="str">
        <f t="shared" ca="1" si="9"/>
        <v>, price/sales</v>
      </c>
    </row>
    <row r="74" spans="1:14" x14ac:dyDescent="0.3">
      <c r="A74" s="1">
        <v>6</v>
      </c>
      <c r="B74" t="s">
        <v>134</v>
      </c>
      <c r="C74" t="s">
        <v>1347</v>
      </c>
      <c r="D74">
        <f ca="1">AVERAGE(VALUE(INDIRECT("J"&amp;(MATCH(B74,B75:B506,0)+74))),VALUE(INDIRECT("J"&amp;(MATCH(B74,B75:B506,0)+85))),VALUE(INDIRECT("J"&amp;(MATCH(B74,B75:B506,0)+96))),VALUE(INDIRECT("J"&amp;(MATCH(B74,B75:B506,0)+107))))</f>
        <v>1.3374999999999999</v>
      </c>
      <c r="E74" t="str">
        <f t="shared" ca="1" si="10"/>
        <v>above average</v>
      </c>
      <c r="F74" t="str">
        <f t="shared" ca="1" si="11"/>
        <v>price/book (mrq)</v>
      </c>
      <c r="G74" t="str">
        <f t="shared" ca="1" si="12"/>
        <v>, price/sales, price/book</v>
      </c>
      <c r="I74" t="str">
        <f t="shared" ca="1" si="4"/>
        <v>N/A</v>
      </c>
      <c r="J74" t="str">
        <f t="shared" si="5"/>
        <v>1.76</v>
      </c>
      <c r="K74">
        <f t="shared" ca="1" si="6"/>
        <v>1.3374999999999999</v>
      </c>
      <c r="L74" t="str">
        <f t="shared" ca="1" si="7"/>
        <v>above average</v>
      </c>
      <c r="M74" t="str">
        <f t="shared" ca="1" si="8"/>
        <v>price/book (mrq)</v>
      </c>
      <c r="N74" t="str">
        <f t="shared" ca="1" si="9"/>
        <v>,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price/sales, price/book</v>
      </c>
      <c r="I75" t="str">
        <f t="shared" ca="1" si="4"/>
        <v>N/A</v>
      </c>
      <c r="J75">
        <f t="shared" si="5"/>
        <v>0</v>
      </c>
      <c r="K75">
        <f t="shared" ca="1" si="6"/>
        <v>0</v>
      </c>
      <c r="L75" t="str">
        <f t="shared" ca="1" si="7"/>
        <v>no data</v>
      </c>
      <c r="M75" t="str">
        <f t="shared" ca="1" si="8"/>
        <v/>
      </c>
      <c r="N75" t="str">
        <f t="shared" ca="1" si="9"/>
        <v>,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price/sales, price/book</v>
      </c>
      <c r="I76" t="str">
        <f t="shared" ca="1" si="4"/>
        <v>N/A</v>
      </c>
      <c r="J76">
        <f t="shared" si="5"/>
        <v>0</v>
      </c>
      <c r="K76">
        <f t="shared" ca="1" si="6"/>
        <v>0</v>
      </c>
      <c r="L76" t="str">
        <f t="shared" ca="1" si="7"/>
        <v>no data</v>
      </c>
      <c r="M76" t="str">
        <f t="shared" ca="1" si="8"/>
        <v/>
      </c>
      <c r="N76" t="str">
        <f t="shared" ca="1" si="9"/>
        <v>,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f t="shared" si="5"/>
        <v>0</v>
      </c>
      <c r="K77">
        <f t="shared" si="6"/>
        <v>0</v>
      </c>
      <c r="L77">
        <f t="shared" si="7"/>
        <v>0</v>
      </c>
      <c r="M77" t="str">
        <f t="shared" ca="1" si="8"/>
        <v>price/book</v>
      </c>
      <c r="N77" t="str">
        <f t="shared" ca="1" si="9"/>
        <v>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Farmers &amp; Merchants Ban may be overvalued. The company has a higher price/sales, price/book than the comparable average</v>
      </c>
      <c r="I78" t="str">
        <f t="shared" ca="1" si="4"/>
        <v>N/A</v>
      </c>
      <c r="J78" t="str">
        <f t="shared" si="5"/>
        <v>Dec 31, 2016</v>
      </c>
      <c r="K78" t="str">
        <f t="shared" ca="1" si="6"/>
        <v>There are some indications that Farmers &amp; Merchants Ban may be overvalued. The company has a higher price/sales,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8929</v>
      </c>
      <c r="F81" t="str">
        <f t="shared" ref="F81:F87" ca="1" si="13">IF(E70="below average",LOWER(TRIM(IF(ISNUMBER(VALUE(RIGHT(B70,1))),REPLACE(B70,LEN(B70),1,""),B70))),"")</f>
        <v>trailing p/e</v>
      </c>
      <c r="G81" t="str">
        <f ca="1">IFERROR(LEFT(F81,FIND("(",F81) - 2),F81)</f>
        <v>trailing p/e</v>
      </c>
      <c r="I81" t="str">
        <f t="shared" ca="1" si="4"/>
        <v>N/A</v>
      </c>
      <c r="J81">
        <f t="shared" si="5"/>
        <v>0.27710000000000001</v>
      </c>
      <c r="K81">
        <f t="shared" si="6"/>
        <v>0</v>
      </c>
      <c r="L81">
        <f t="shared" si="7"/>
        <v>0</v>
      </c>
      <c r="M81" t="str">
        <f t="shared" ca="1" si="8"/>
        <v>trailing p/e</v>
      </c>
      <c r="N81" t="str">
        <f t="shared" ca="1" si="9"/>
        <v>trailing p/e</v>
      </c>
    </row>
    <row r="82" spans="1:14" x14ac:dyDescent="0.3">
      <c r="A82" s="1">
        <v>1</v>
      </c>
      <c r="B82" t="s">
        <v>144</v>
      </c>
      <c r="C82" t="s">
        <v>8930</v>
      </c>
      <c r="F82" t="str">
        <f t="shared" ca="1" si="13"/>
        <v/>
      </c>
      <c r="G82" t="str">
        <f t="shared" ref="G82:G87" ca="1" si="14">IF(F82&lt;&gt;"", G81 &amp; ", " &amp; IFERROR(LEFT(F82,FIND("(",F82) - 2),F82),G81)</f>
        <v>trailing p/e</v>
      </c>
      <c r="I82" t="str">
        <f t="shared" ca="1" si="4"/>
        <v>N/A</v>
      </c>
      <c r="J82">
        <f t="shared" si="5"/>
        <v>0.42310000000000003</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3422</v>
      </c>
      <c r="F84" t="str">
        <f t="shared" ca="1" si="13"/>
        <v/>
      </c>
      <c r="G84" t="str">
        <f t="shared" ca="1" si="14"/>
        <v>trailing p/e</v>
      </c>
      <c r="I84" t="str">
        <f t="shared" ca="1" si="4"/>
        <v>N/A</v>
      </c>
      <c r="J84">
        <f t="shared" si="5"/>
        <v>1.1000000000000001E-2</v>
      </c>
      <c r="K84">
        <f t="shared" si="6"/>
        <v>0</v>
      </c>
      <c r="L84">
        <f t="shared" si="7"/>
        <v>0</v>
      </c>
      <c r="M84" t="str">
        <f t="shared" ca="1" si="8"/>
        <v/>
      </c>
      <c r="N84" t="str">
        <f t="shared" ca="1" si="9"/>
        <v>trailing p/e</v>
      </c>
    </row>
    <row r="85" spans="1:14" x14ac:dyDescent="0.3">
      <c r="A85" s="1">
        <v>1</v>
      </c>
      <c r="B85" t="s">
        <v>148</v>
      </c>
      <c r="C85" t="s">
        <v>8931</v>
      </c>
      <c r="F85" t="str">
        <f t="shared" ca="1" si="13"/>
        <v/>
      </c>
      <c r="G85" t="str">
        <f t="shared" ca="1" si="14"/>
        <v>trailing p/e</v>
      </c>
      <c r="I85" t="str">
        <f t="shared" ca="1" si="4"/>
        <v>N/A</v>
      </c>
      <c r="J85">
        <f t="shared" si="5"/>
        <v>0.11019999999999999</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150</v>
      </c>
      <c r="C87" t="s">
        <v>8932</v>
      </c>
      <c r="F87" t="str">
        <f t="shared" ca="1" si="13"/>
        <v/>
      </c>
      <c r="G87" t="str">
        <f t="shared" ca="1" si="14"/>
        <v>trailing p/e</v>
      </c>
      <c r="I87" t="str">
        <f t="shared" ca="1" si="4"/>
        <v>N/A</v>
      </c>
      <c r="J87">
        <f t="shared" si="5"/>
        <v>109610000</v>
      </c>
      <c r="K87">
        <f t="shared" si="6"/>
        <v>0</v>
      </c>
      <c r="L87">
        <f t="shared" si="7"/>
        <v>0</v>
      </c>
      <c r="M87" t="str">
        <f t="shared" ca="1" si="8"/>
        <v/>
      </c>
      <c r="N87" t="str">
        <f t="shared" ca="1" si="9"/>
        <v>trailing p/e</v>
      </c>
    </row>
    <row r="88" spans="1:14" x14ac:dyDescent="0.3">
      <c r="A88" s="1">
        <v>1</v>
      </c>
      <c r="B88" t="s">
        <v>152</v>
      </c>
      <c r="C88" t="s">
        <v>8933</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137.35</v>
      </c>
      <c r="K88">
        <f t="shared" si="6"/>
        <v>0</v>
      </c>
      <c r="L88">
        <f t="shared" si="7"/>
        <v>0</v>
      </c>
      <c r="M88" t="str">
        <f t="shared" ca="1" si="8"/>
        <v>trailing p/e</v>
      </c>
      <c r="N88" t="str">
        <f t="shared" ca="1" si="9"/>
        <v>and trailing p/e</v>
      </c>
    </row>
    <row r="89" spans="1:14" x14ac:dyDescent="0.3">
      <c r="A89" s="1">
        <v>2</v>
      </c>
      <c r="B89" t="s">
        <v>154</v>
      </c>
      <c r="C89" t="s">
        <v>8934</v>
      </c>
      <c r="D89" t="str">
        <f ca="1">IF(COUNTIF(E70:E76,"=below average")&gt;0,"There are some indications that "&amp;D1&amp;" may be undervalued. The company has a lower " &amp; G88 &amp; " than the comparable average", "Inconclusive")</f>
        <v>There are some indications that Farmers &amp; Merchants Ban may be undervalued. The company has a lower and trailing p/e than the comparable average</v>
      </c>
      <c r="I89" t="str">
        <f t="shared" ca="1" si="4"/>
        <v>N/A</v>
      </c>
      <c r="J89">
        <f t="shared" si="5"/>
        <v>0.32100000000000001</v>
      </c>
      <c r="K89" t="str">
        <f t="shared" ca="1" si="6"/>
        <v>There are some indications that Farmers &amp; Merchants Ban may be undervalued. The company has a lower and trailing p/e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8935</v>
      </c>
      <c r="I92" t="str">
        <f t="shared" si="4"/>
        <v>N/A</v>
      </c>
      <c r="J92">
        <f t="shared" si="5"/>
        <v>30370000</v>
      </c>
      <c r="K92">
        <f t="shared" si="6"/>
        <v>0</v>
      </c>
      <c r="L92">
        <f t="shared" si="7"/>
        <v>0</v>
      </c>
      <c r="M92">
        <f t="shared" si="8"/>
        <v>0</v>
      </c>
      <c r="N92">
        <f t="shared" si="9"/>
        <v>0</v>
      </c>
    </row>
    <row r="93" spans="1:14" x14ac:dyDescent="0.3">
      <c r="A93" s="1">
        <v>6</v>
      </c>
      <c r="B93" t="s">
        <v>162</v>
      </c>
      <c r="C93" t="s">
        <v>8925</v>
      </c>
      <c r="I93" t="str">
        <f t="shared" si="4"/>
        <v>N/A</v>
      </c>
      <c r="J93" t="str">
        <f t="shared" si="5"/>
        <v>38.06</v>
      </c>
      <c r="K93">
        <f t="shared" si="6"/>
        <v>0</v>
      </c>
      <c r="L93">
        <f t="shared" si="7"/>
        <v>0</v>
      </c>
      <c r="M93">
        <f t="shared" si="8"/>
        <v>0</v>
      </c>
      <c r="N93">
        <f t="shared" si="9"/>
        <v>0</v>
      </c>
    </row>
    <row r="94" spans="1:14" x14ac:dyDescent="0.3">
      <c r="A94" s="1">
        <v>7</v>
      </c>
      <c r="B94" t="s">
        <v>163</v>
      </c>
      <c r="C94" t="s">
        <v>1750</v>
      </c>
      <c r="I94" t="str">
        <f t="shared" si="4"/>
        <v>N/A</v>
      </c>
      <c r="J94">
        <f t="shared" si="5"/>
        <v>0.09</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8936</v>
      </c>
      <c r="I96" t="str">
        <f t="shared" si="4"/>
        <v>N/A</v>
      </c>
      <c r="J96">
        <f t="shared" si="5"/>
        <v>164510000</v>
      </c>
      <c r="K96">
        <f t="shared" si="6"/>
        <v>0</v>
      </c>
      <c r="L96">
        <f t="shared" si="7"/>
        <v>0</v>
      </c>
      <c r="M96">
        <f t="shared" si="8"/>
        <v>0</v>
      </c>
      <c r="N96">
        <f t="shared" si="9"/>
        <v>0</v>
      </c>
    </row>
    <row r="97" spans="1:14" x14ac:dyDescent="0.3">
      <c r="A97" s="1">
        <v>1</v>
      </c>
      <c r="B97" t="s">
        <v>167</v>
      </c>
      <c r="C97" t="s">
        <v>8937</v>
      </c>
      <c r="I97" t="str">
        <f t="shared" si="4"/>
        <v>N/A</v>
      </c>
      <c r="J97" t="str">
        <f t="shared" si="5"/>
        <v>203.43</v>
      </c>
      <c r="K97">
        <f t="shared" si="6"/>
        <v>0</v>
      </c>
      <c r="L97">
        <f t="shared" si="7"/>
        <v>0</v>
      </c>
      <c r="M97">
        <f t="shared" si="8"/>
        <v>0</v>
      </c>
      <c r="N97">
        <f t="shared" si="9"/>
        <v>0</v>
      </c>
    </row>
    <row r="98" spans="1:14" x14ac:dyDescent="0.3">
      <c r="A98" s="1">
        <v>2</v>
      </c>
      <c r="B98" t="s">
        <v>169</v>
      </c>
      <c r="C98" t="s">
        <v>8938</v>
      </c>
      <c r="I98" t="str">
        <f t="shared" si="4"/>
        <v>N/A</v>
      </c>
      <c r="J98">
        <f t="shared" si="5"/>
        <v>10310000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8939</v>
      </c>
      <c r="I101" t="str">
        <f t="shared" si="4"/>
        <v>N/A</v>
      </c>
      <c r="J101" t="str">
        <f t="shared" si="5"/>
        <v>356.80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8940</v>
      </c>
      <c r="I103" t="str">
        <f t="shared" si="4"/>
        <v>N/A</v>
      </c>
      <c r="J103">
        <f t="shared" si="5"/>
        <v>37960000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8042</v>
      </c>
      <c r="I106" t="str">
        <f t="shared" si="4"/>
        <v>N/A</v>
      </c>
      <c r="J106" t="str">
        <f t="shared" si="5"/>
        <v>0.57</v>
      </c>
      <c r="K106">
        <f t="shared" si="6"/>
        <v>0</v>
      </c>
      <c r="L106">
        <f t="shared" si="7"/>
        <v>0</v>
      </c>
      <c r="M106">
        <f t="shared" si="8"/>
        <v>0</v>
      </c>
      <c r="N106">
        <f t="shared" si="9"/>
        <v>0</v>
      </c>
    </row>
    <row r="107" spans="1:14" x14ac:dyDescent="0.3">
      <c r="A107" s="1">
        <v>1</v>
      </c>
      <c r="B107" t="s">
        <v>181</v>
      </c>
      <c r="C107" t="s">
        <v>8941</v>
      </c>
      <c r="I107" t="str">
        <f t="shared" si="4"/>
        <v>N/A</v>
      </c>
      <c r="J107">
        <f t="shared" si="5"/>
        <v>4.1700000000000001E-2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8942</v>
      </c>
      <c r="I109" t="str">
        <f t="shared" si="4"/>
        <v>N/A</v>
      </c>
      <c r="J109" t="str">
        <f t="shared" si="5"/>
        <v>650.00</v>
      </c>
      <c r="K109">
        <f t="shared" si="6"/>
        <v>0</v>
      </c>
      <c r="L109">
        <f t="shared" si="7"/>
        <v>0</v>
      </c>
      <c r="M109">
        <f t="shared" si="8"/>
        <v>0</v>
      </c>
      <c r="N109">
        <f t="shared" si="9"/>
        <v>0</v>
      </c>
    </row>
    <row r="110" spans="1:14" x14ac:dyDescent="0.3">
      <c r="A110" s="1">
        <v>4</v>
      </c>
      <c r="B110" t="s">
        <v>187</v>
      </c>
      <c r="C110" t="s">
        <v>8943</v>
      </c>
      <c r="I110" t="str">
        <f t="shared" si="4"/>
        <v>N/A</v>
      </c>
      <c r="J110" t="str">
        <f t="shared" si="5"/>
        <v>575.00</v>
      </c>
      <c r="K110">
        <f t="shared" si="6"/>
        <v>0</v>
      </c>
      <c r="L110">
        <f t="shared" si="7"/>
        <v>0</v>
      </c>
      <c r="M110">
        <f t="shared" si="8"/>
        <v>0</v>
      </c>
      <c r="N110">
        <f t="shared" si="9"/>
        <v>0</v>
      </c>
    </row>
    <row r="111" spans="1:14" x14ac:dyDescent="0.3">
      <c r="A111" s="1">
        <v>5</v>
      </c>
      <c r="B111" t="s">
        <v>189</v>
      </c>
      <c r="C111" t="s">
        <v>8944</v>
      </c>
      <c r="I111" t="str">
        <f t="shared" si="4"/>
        <v>N/A</v>
      </c>
      <c r="J111" t="str">
        <f t="shared" si="5"/>
        <v>618.20</v>
      </c>
      <c r="K111">
        <f t="shared" si="6"/>
        <v>0</v>
      </c>
      <c r="L111">
        <f t="shared" si="7"/>
        <v>0</v>
      </c>
      <c r="M111">
        <f t="shared" si="8"/>
        <v>0</v>
      </c>
      <c r="N111">
        <f t="shared" si="9"/>
        <v>0</v>
      </c>
    </row>
    <row r="112" spans="1:14" x14ac:dyDescent="0.3">
      <c r="A112" s="1">
        <v>6</v>
      </c>
      <c r="B112" t="s">
        <v>191</v>
      </c>
      <c r="C112" t="s">
        <v>8945</v>
      </c>
      <c r="I112" t="str">
        <f t="shared" si="4"/>
        <v>N/A</v>
      </c>
      <c r="J112" t="str">
        <f t="shared" si="5"/>
        <v>612.97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8922</v>
      </c>
      <c r="I114" t="str">
        <f t="shared" si="4"/>
        <v>N/A</v>
      </c>
      <c r="J114" t="str">
        <f t="shared" si="5"/>
        <v>25</v>
      </c>
      <c r="K114">
        <f t="shared" si="6"/>
        <v>0</v>
      </c>
      <c r="L114">
        <f t="shared" si="7"/>
        <v>0</v>
      </c>
      <c r="M114">
        <f t="shared" si="8"/>
        <v>0</v>
      </c>
      <c r="N114">
        <f t="shared" si="9"/>
        <v>0</v>
      </c>
    </row>
    <row r="115" spans="1:14" x14ac:dyDescent="0.3">
      <c r="A115" s="1">
        <v>1</v>
      </c>
      <c r="B115" t="s">
        <v>195</v>
      </c>
      <c r="C115" t="s">
        <v>8946</v>
      </c>
      <c r="I115" t="str">
        <f t="shared" si="4"/>
        <v>N/A</v>
      </c>
      <c r="J115" t="str">
        <f t="shared" si="5"/>
        <v>34</v>
      </c>
      <c r="K115">
        <f t="shared" si="6"/>
        <v>0</v>
      </c>
      <c r="L115">
        <f t="shared" si="7"/>
        <v>0</v>
      </c>
      <c r="M115">
        <f t="shared" si="8"/>
        <v>0</v>
      </c>
      <c r="N115">
        <f t="shared" si="9"/>
        <v>0</v>
      </c>
    </row>
    <row r="116" spans="1:14" x14ac:dyDescent="0.3">
      <c r="A116" s="1">
        <v>2</v>
      </c>
      <c r="B116" t="s">
        <v>197</v>
      </c>
      <c r="C116" t="s">
        <v>8947</v>
      </c>
      <c r="I116" t="str">
        <f t="shared" si="4"/>
        <v>N/A</v>
      </c>
      <c r="J116" t="str">
        <f t="shared" si="5"/>
        <v>808.7k</v>
      </c>
      <c r="K116">
        <f t="shared" si="6"/>
        <v>0</v>
      </c>
      <c r="L116">
        <f t="shared" si="7"/>
        <v>0</v>
      </c>
      <c r="M116">
        <f t="shared" si="8"/>
        <v>0</v>
      </c>
      <c r="N116">
        <f t="shared" si="9"/>
        <v>0</v>
      </c>
    </row>
    <row r="117" spans="1:14" x14ac:dyDescent="0.3">
      <c r="A117" s="1">
        <v>3</v>
      </c>
      <c r="B117" t="s">
        <v>199</v>
      </c>
      <c r="C117" t="s">
        <v>8948</v>
      </c>
      <c r="I117" t="str">
        <f t="shared" si="4"/>
        <v>N/A</v>
      </c>
      <c r="J117" t="str">
        <f t="shared" si="5"/>
        <v>572.9k</v>
      </c>
      <c r="K117">
        <f t="shared" si="6"/>
        <v>0</v>
      </c>
      <c r="L117">
        <f t="shared" si="7"/>
        <v>0</v>
      </c>
      <c r="M117">
        <f t="shared" si="8"/>
        <v>0</v>
      </c>
      <c r="N117">
        <f t="shared" si="9"/>
        <v>0</v>
      </c>
    </row>
    <row r="118" spans="1:14" x14ac:dyDescent="0.3">
      <c r="A118" s="1">
        <v>4</v>
      </c>
      <c r="B118" t="s">
        <v>201</v>
      </c>
      <c r="I118" t="str">
        <f t="shared" si="4"/>
        <v>N/A</v>
      </c>
      <c r="J118">
        <f t="shared" si="5"/>
        <v>0</v>
      </c>
      <c r="K118">
        <f t="shared" si="6"/>
        <v>0</v>
      </c>
      <c r="L118">
        <f t="shared" si="7"/>
        <v>0</v>
      </c>
      <c r="M118">
        <f t="shared" si="8"/>
        <v>0</v>
      </c>
      <c r="N118">
        <f t="shared" si="9"/>
        <v>0</v>
      </c>
    </row>
    <row r="119" spans="1:14" x14ac:dyDescent="0.3">
      <c r="A119" s="1">
        <v>5</v>
      </c>
      <c r="B119" t="s">
        <v>203</v>
      </c>
      <c r="I119" t="str">
        <f t="shared" si="4"/>
        <v>N/A</v>
      </c>
      <c r="J119">
        <f t="shared" si="5"/>
        <v>0</v>
      </c>
      <c r="K119">
        <f t="shared" si="6"/>
        <v>0</v>
      </c>
      <c r="L119">
        <f t="shared" si="7"/>
        <v>0</v>
      </c>
      <c r="M119">
        <f t="shared" si="8"/>
        <v>0</v>
      </c>
      <c r="N119">
        <f t="shared" si="9"/>
        <v>0</v>
      </c>
    </row>
    <row r="120" spans="1:14" x14ac:dyDescent="0.3">
      <c r="A120" s="1">
        <v>6</v>
      </c>
      <c r="B120" t="s">
        <v>205</v>
      </c>
      <c r="I120" t="str">
        <f t="shared" si="4"/>
        <v>N/A</v>
      </c>
      <c r="J120">
        <f t="shared" si="5"/>
        <v>0</v>
      </c>
      <c r="K120">
        <f t="shared" si="6"/>
        <v>0</v>
      </c>
      <c r="L120">
        <f t="shared" si="7"/>
        <v>0</v>
      </c>
      <c r="M120">
        <f t="shared" si="8"/>
        <v>0</v>
      </c>
      <c r="N120">
        <f t="shared" si="9"/>
        <v>0</v>
      </c>
    </row>
    <row r="121" spans="1:14" x14ac:dyDescent="0.3">
      <c r="A121" s="1">
        <v>7</v>
      </c>
      <c r="B121" t="s">
        <v>207</v>
      </c>
      <c r="I121" t="str">
        <f t="shared" si="4"/>
        <v>N/A</v>
      </c>
      <c r="J121">
        <f t="shared" si="5"/>
        <v>0</v>
      </c>
      <c r="K121">
        <f t="shared" si="6"/>
        <v>0</v>
      </c>
      <c r="L121">
        <f t="shared" si="7"/>
        <v>0</v>
      </c>
      <c r="M121">
        <f t="shared" si="8"/>
        <v>0</v>
      </c>
      <c r="N121">
        <f t="shared" si="9"/>
        <v>0</v>
      </c>
    </row>
    <row r="122" spans="1:14" x14ac:dyDescent="0.3">
      <c r="A122" s="1">
        <v>8</v>
      </c>
      <c r="B122" t="s">
        <v>209</v>
      </c>
      <c r="I122" t="str">
        <f t="shared" si="4"/>
        <v>N/A</v>
      </c>
      <c r="J122">
        <f t="shared" si="5"/>
        <v>0</v>
      </c>
      <c r="K122">
        <f t="shared" si="6"/>
        <v>0</v>
      </c>
      <c r="L122">
        <f t="shared" si="7"/>
        <v>0</v>
      </c>
      <c r="M122">
        <f t="shared" si="8"/>
        <v>0</v>
      </c>
      <c r="N122">
        <f t="shared" si="9"/>
        <v>0</v>
      </c>
    </row>
    <row r="123" spans="1:14" x14ac:dyDescent="0.3">
      <c r="A123" s="1">
        <v>9</v>
      </c>
      <c r="B123" t="s">
        <v>211</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8949</v>
      </c>
      <c r="I125" t="str">
        <f t="shared" si="15"/>
        <v>N/A</v>
      </c>
      <c r="J125" t="str">
        <f t="shared" si="16"/>
        <v>13.5</v>
      </c>
      <c r="K125">
        <f t="shared" si="17"/>
        <v>0</v>
      </c>
      <c r="L125">
        <f t="shared" si="18"/>
        <v>0</v>
      </c>
      <c r="M125">
        <f t="shared" si="19"/>
        <v>0</v>
      </c>
      <c r="N125">
        <f t="shared" si="20"/>
        <v>0</v>
      </c>
    </row>
    <row r="126" spans="1:14" x14ac:dyDescent="0.3">
      <c r="A126" s="1">
        <v>1</v>
      </c>
      <c r="B126" t="s">
        <v>215</v>
      </c>
      <c r="C126" t="s">
        <v>8950</v>
      </c>
      <c r="I126" t="str">
        <f t="shared" si="15"/>
        <v>N/A</v>
      </c>
      <c r="J126">
        <f t="shared" si="16"/>
        <v>2.1600000000000001E-2</v>
      </c>
      <c r="K126">
        <f t="shared" si="17"/>
        <v>0</v>
      </c>
      <c r="L126">
        <f t="shared" si="18"/>
        <v>0</v>
      </c>
      <c r="M126">
        <f t="shared" si="19"/>
        <v>0</v>
      </c>
      <c r="N126">
        <f t="shared" si="20"/>
        <v>0</v>
      </c>
    </row>
    <row r="127" spans="1:14" x14ac:dyDescent="0.3">
      <c r="A127" s="1">
        <v>2</v>
      </c>
      <c r="B127" t="s">
        <v>217</v>
      </c>
      <c r="C127" t="s">
        <v>8951</v>
      </c>
      <c r="I127" t="str">
        <f t="shared" si="15"/>
        <v>N/A</v>
      </c>
      <c r="J127" t="str">
        <f t="shared" si="16"/>
        <v>13.10</v>
      </c>
      <c r="K127">
        <f t="shared" si="17"/>
        <v>0</v>
      </c>
      <c r="L127">
        <f t="shared" si="18"/>
        <v>0</v>
      </c>
      <c r="M127">
        <f t="shared" si="19"/>
        <v>0</v>
      </c>
      <c r="N127">
        <f t="shared" si="20"/>
        <v>0</v>
      </c>
    </row>
    <row r="128" spans="1:14" x14ac:dyDescent="0.3">
      <c r="A128" s="1">
        <v>3</v>
      </c>
      <c r="B128" t="s">
        <v>219</v>
      </c>
      <c r="C128" t="s">
        <v>5411</v>
      </c>
      <c r="I128" t="str">
        <f t="shared" si="15"/>
        <v>N/A</v>
      </c>
      <c r="J128">
        <f t="shared" si="16"/>
        <v>2.1000000000000001E-2</v>
      </c>
      <c r="K128">
        <f t="shared" si="17"/>
        <v>0</v>
      </c>
      <c r="L128">
        <f t="shared" si="18"/>
        <v>0</v>
      </c>
      <c r="M128">
        <f t="shared" si="19"/>
        <v>0</v>
      </c>
      <c r="N128">
        <f t="shared" si="20"/>
        <v>0</v>
      </c>
    </row>
    <row r="129" spans="1:14" x14ac:dyDescent="0.3">
      <c r="A129" s="1">
        <v>4</v>
      </c>
      <c r="B129" t="s">
        <v>221</v>
      </c>
      <c r="C129" t="s">
        <v>8952</v>
      </c>
      <c r="I129" t="str">
        <f t="shared" si="15"/>
        <v>N/A</v>
      </c>
      <c r="J129" t="str">
        <f t="shared" si="16"/>
        <v>2.64</v>
      </c>
      <c r="K129">
        <f t="shared" si="17"/>
        <v>0</v>
      </c>
      <c r="L129">
        <f t="shared" si="18"/>
        <v>0</v>
      </c>
      <c r="M129">
        <f t="shared" si="19"/>
        <v>0</v>
      </c>
      <c r="N129">
        <f t="shared" si="20"/>
        <v>0</v>
      </c>
    </row>
    <row r="130" spans="1:14" x14ac:dyDescent="0.3">
      <c r="A130" s="1">
        <v>5</v>
      </c>
      <c r="B130" t="s">
        <v>223</v>
      </c>
      <c r="C130" t="s">
        <v>8953</v>
      </c>
      <c r="I130" t="str">
        <f t="shared" si="15"/>
        <v>N/A</v>
      </c>
      <c r="J130">
        <f t="shared" si="16"/>
        <v>0.34420000000000001</v>
      </c>
      <c r="K130">
        <f t="shared" si="17"/>
        <v>0</v>
      </c>
      <c r="L130">
        <f t="shared" si="18"/>
        <v>0</v>
      </c>
      <c r="M130">
        <f t="shared" si="19"/>
        <v>0</v>
      </c>
      <c r="N130">
        <f t="shared" si="20"/>
        <v>0</v>
      </c>
    </row>
    <row r="131" spans="1:14" x14ac:dyDescent="0.3">
      <c r="A131" s="1">
        <v>6</v>
      </c>
      <c r="B131" t="s">
        <v>225</v>
      </c>
      <c r="C131" t="s">
        <v>3622</v>
      </c>
      <c r="I131" t="str">
        <f t="shared" si="15"/>
        <v>N/A</v>
      </c>
      <c r="J131" t="str">
        <f t="shared" si="16"/>
        <v>Jul 1, 2017</v>
      </c>
      <c r="K131">
        <f t="shared" si="17"/>
        <v>0</v>
      </c>
      <c r="L131">
        <f t="shared" si="18"/>
        <v>0</v>
      </c>
      <c r="M131">
        <f t="shared" si="19"/>
        <v>0</v>
      </c>
      <c r="N131">
        <f t="shared" si="20"/>
        <v>0</v>
      </c>
    </row>
    <row r="132" spans="1:14" x14ac:dyDescent="0.3">
      <c r="A132" s="1">
        <v>7</v>
      </c>
      <c r="B132" t="s">
        <v>227</v>
      </c>
      <c r="C132" t="s">
        <v>1849</v>
      </c>
      <c r="I132" t="str">
        <f t="shared" si="15"/>
        <v>N/A</v>
      </c>
      <c r="J132" t="str">
        <f t="shared" si="16"/>
        <v>Jun 7, 2017</v>
      </c>
      <c r="K132">
        <f t="shared" si="17"/>
        <v>0</v>
      </c>
      <c r="L132">
        <f t="shared" si="18"/>
        <v>0</v>
      </c>
      <c r="M132">
        <f t="shared" si="19"/>
        <v>0</v>
      </c>
      <c r="N132">
        <f t="shared" si="20"/>
        <v>0</v>
      </c>
    </row>
    <row r="133" spans="1:14" x14ac:dyDescent="0.3">
      <c r="A133" s="1">
        <v>8</v>
      </c>
      <c r="B133" t="s">
        <v>229</v>
      </c>
      <c r="C133" t="s">
        <v>3117</v>
      </c>
      <c r="I133" t="str">
        <f t="shared" si="15"/>
        <v>N/A</v>
      </c>
      <c r="J133" t="str">
        <f t="shared" si="16"/>
        <v>105/100</v>
      </c>
      <c r="K133">
        <f t="shared" si="17"/>
        <v>0</v>
      </c>
      <c r="L133">
        <f t="shared" si="18"/>
        <v>0</v>
      </c>
      <c r="M133">
        <f t="shared" si="19"/>
        <v>0</v>
      </c>
      <c r="N133">
        <f t="shared" si="20"/>
        <v>0</v>
      </c>
    </row>
    <row r="134" spans="1:14" x14ac:dyDescent="0.3">
      <c r="A134" s="1">
        <v>9</v>
      </c>
      <c r="B134" t="s">
        <v>230</v>
      </c>
      <c r="C134" t="s">
        <v>8954</v>
      </c>
      <c r="I134" t="str">
        <f t="shared" si="15"/>
        <v>N/A</v>
      </c>
      <c r="J134" t="str">
        <f t="shared" si="16"/>
        <v>Apr 19, 2005</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8955</v>
      </c>
      <c r="C138" t="s">
        <v>8956</v>
      </c>
      <c r="D138" t="s">
        <v>3937</v>
      </c>
      <c r="F138">
        <v>64</v>
      </c>
      <c r="I138" t="str">
        <f t="shared" si="15"/>
        <v>N/A</v>
      </c>
      <c r="J138" t="str">
        <f t="shared" si="16"/>
        <v>Chairman, CEO and Pres</v>
      </c>
      <c r="K138">
        <f t="shared" si="17"/>
        <v>3270000</v>
      </c>
      <c r="L138">
        <f t="shared" si="18"/>
        <v>0</v>
      </c>
      <c r="M138">
        <f t="shared" si="19"/>
        <v>64</v>
      </c>
      <c r="N138">
        <f t="shared" si="20"/>
        <v>0</v>
      </c>
    </row>
    <row r="139" spans="1:14" x14ac:dyDescent="0.3">
      <c r="A139" s="1">
        <v>1</v>
      </c>
      <c r="B139" t="s">
        <v>8957</v>
      </c>
      <c r="C139" t="s">
        <v>8958</v>
      </c>
      <c r="D139" t="s">
        <v>865</v>
      </c>
      <c r="F139">
        <v>63</v>
      </c>
      <c r="I139" t="str">
        <f t="shared" si="15"/>
        <v>N/A</v>
      </c>
      <c r="J139" t="str">
        <f t="shared" si="16"/>
        <v>CFO, EVP &amp; Sec.</v>
      </c>
      <c r="K139">
        <f t="shared" si="17"/>
        <v>1140000</v>
      </c>
      <c r="L139">
        <f t="shared" si="18"/>
        <v>0</v>
      </c>
      <c r="M139">
        <f t="shared" si="19"/>
        <v>63</v>
      </c>
      <c r="N139">
        <f t="shared" si="20"/>
        <v>0</v>
      </c>
    </row>
    <row r="140" spans="1:14" x14ac:dyDescent="0.3">
      <c r="A140" s="1">
        <v>2</v>
      </c>
      <c r="B140" t="s">
        <v>8959</v>
      </c>
      <c r="C140" t="s">
        <v>8960</v>
      </c>
      <c r="D140" t="s">
        <v>8961</v>
      </c>
      <c r="F140">
        <v>57</v>
      </c>
      <c r="I140" t="str">
        <f t="shared" si="15"/>
        <v>N/A</v>
      </c>
      <c r="J140" t="str">
        <f t="shared" si="16"/>
        <v>EVP &amp; Sr. Credit Officer</v>
      </c>
      <c r="K140">
        <f t="shared" si="17"/>
        <v>1010000</v>
      </c>
      <c r="L140">
        <f t="shared" si="18"/>
        <v>0</v>
      </c>
      <c r="M140">
        <f t="shared" si="19"/>
        <v>57</v>
      </c>
      <c r="N140">
        <f t="shared" si="20"/>
        <v>0</v>
      </c>
    </row>
    <row r="141" spans="1:14" x14ac:dyDescent="0.3">
      <c r="A141" s="1">
        <v>3</v>
      </c>
      <c r="B141" t="s">
        <v>8962</v>
      </c>
      <c r="C141" t="s">
        <v>8963</v>
      </c>
      <c r="D141" t="s">
        <v>1967</v>
      </c>
      <c r="F141">
        <v>54</v>
      </c>
      <c r="I141" t="str">
        <f t="shared" si="15"/>
        <v>N/A</v>
      </c>
      <c r="J141" t="str">
        <f t="shared" si="16"/>
        <v>Chief Admin. Officer &amp; EVP of Farmers &amp; Merchants Bank of Central California</v>
      </c>
      <c r="K141">
        <f t="shared" si="17"/>
        <v>1060000</v>
      </c>
      <c r="L141">
        <f t="shared" si="18"/>
        <v>0</v>
      </c>
      <c r="M141">
        <f t="shared" si="19"/>
        <v>54</v>
      </c>
      <c r="N141">
        <f t="shared" si="20"/>
        <v>0</v>
      </c>
    </row>
    <row r="142" spans="1:14" x14ac:dyDescent="0.3">
      <c r="A142" s="1">
        <v>4</v>
      </c>
      <c r="B142" t="s">
        <v>8964</v>
      </c>
      <c r="C142" t="s">
        <v>8965</v>
      </c>
      <c r="D142" t="s">
        <v>8966</v>
      </c>
      <c r="F142">
        <v>54</v>
      </c>
      <c r="I142" t="str">
        <f t="shared" si="15"/>
        <v>N/A</v>
      </c>
      <c r="J142" t="str">
        <f t="shared" si="16"/>
        <v>EVP &amp; Wholesale Banking Div Mngr of Farmers &amp; Merchants Bank of Central California</v>
      </c>
      <c r="K142" t="str">
        <f t="shared" si="17"/>
        <v>714.44k</v>
      </c>
      <c r="L142">
        <f t="shared" si="18"/>
        <v>0</v>
      </c>
      <c r="M142">
        <f t="shared" si="19"/>
        <v>54</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8967</v>
      </c>
      <c r="D145" t="s">
        <v>8968</v>
      </c>
      <c r="E145" t="s">
        <v>8969</v>
      </c>
      <c r="F145" t="s">
        <v>8970</v>
      </c>
      <c r="G145" t="s">
        <v>1519</v>
      </c>
      <c r="I145" t="str">
        <f t="shared" si="15"/>
        <v>N/A</v>
      </c>
      <c r="J145">
        <f t="shared" si="16"/>
        <v>78490000</v>
      </c>
      <c r="K145">
        <f t="shared" si="17"/>
        <v>76530000</v>
      </c>
      <c r="L145">
        <f t="shared" si="18"/>
        <v>83400000</v>
      </c>
      <c r="M145">
        <f t="shared" si="19"/>
        <v>90080000</v>
      </c>
      <c r="N145">
        <f t="shared" si="20"/>
        <v>99270000</v>
      </c>
    </row>
    <row r="146" spans="1:14" x14ac:dyDescent="0.3">
      <c r="A146" s="1">
        <v>1</v>
      </c>
      <c r="B146" t="s">
        <v>1871</v>
      </c>
      <c r="C146" t="s">
        <v>7399</v>
      </c>
      <c r="D146" t="s">
        <v>8971</v>
      </c>
      <c r="E146" t="s">
        <v>8972</v>
      </c>
      <c r="F146" t="s">
        <v>8973</v>
      </c>
      <c r="G146" t="s">
        <v>8974</v>
      </c>
      <c r="I146" t="str">
        <f t="shared" si="15"/>
        <v>N/A</v>
      </c>
      <c r="J146">
        <f t="shared" si="16"/>
        <v>65800000</v>
      </c>
      <c r="K146">
        <f t="shared" si="17"/>
        <v>64920000</v>
      </c>
      <c r="L146">
        <f t="shared" si="18"/>
        <v>71310000</v>
      </c>
      <c r="M146">
        <f t="shared" si="19"/>
        <v>81560000</v>
      </c>
      <c r="N146">
        <f t="shared" si="20"/>
        <v>91570000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8975</v>
      </c>
      <c r="D149" t="s">
        <v>3205</v>
      </c>
      <c r="E149" t="s">
        <v>1013</v>
      </c>
      <c r="F149" t="s">
        <v>8976</v>
      </c>
      <c r="G149" t="s">
        <v>8977</v>
      </c>
      <c r="I149" t="str">
        <f t="shared" si="15"/>
        <v>N/A</v>
      </c>
      <c r="J149" t="str">
        <f t="shared" si="16"/>
        <v>110000</v>
      </c>
      <c r="K149" t="str">
        <f t="shared" si="17"/>
        <v>79000</v>
      </c>
      <c r="L149" t="str">
        <f t="shared" si="18"/>
        <v>158000</v>
      </c>
      <c r="M149" t="str">
        <f t="shared" si="19"/>
        <v>172000</v>
      </c>
      <c r="N149" t="str">
        <f t="shared" si="20"/>
        <v>287000</v>
      </c>
    </row>
    <row r="150" spans="1:14" x14ac:dyDescent="0.3">
      <c r="A150" s="1">
        <v>5</v>
      </c>
      <c r="B150" t="s">
        <v>1885</v>
      </c>
      <c r="C150" t="s">
        <v>8978</v>
      </c>
      <c r="D150" t="s">
        <v>3717</v>
      </c>
      <c r="E150" t="s">
        <v>8979</v>
      </c>
      <c r="F150" t="s">
        <v>5531</v>
      </c>
      <c r="G150" t="s">
        <v>8980</v>
      </c>
      <c r="I150" t="str">
        <f t="shared" si="15"/>
        <v>N/A</v>
      </c>
      <c r="J150">
        <f t="shared" si="16"/>
        <v>12580000</v>
      </c>
      <c r="K150">
        <f t="shared" si="17"/>
        <v>11530000</v>
      </c>
      <c r="L150">
        <f t="shared" si="18"/>
        <v>11930000</v>
      </c>
      <c r="M150">
        <f t="shared" si="19"/>
        <v>8350000</v>
      </c>
      <c r="N150">
        <f t="shared" si="20"/>
        <v>7410000</v>
      </c>
    </row>
    <row r="151" spans="1:14" x14ac:dyDescent="0.3">
      <c r="A151" s="1">
        <v>6</v>
      </c>
      <c r="B151" t="s">
        <v>1890</v>
      </c>
      <c r="C151" t="s">
        <v>264</v>
      </c>
      <c r="D151" t="s">
        <v>8981</v>
      </c>
      <c r="E151" t="s">
        <v>8982</v>
      </c>
      <c r="F151" t="s">
        <v>2439</v>
      </c>
      <c r="G151" t="s">
        <v>8983</v>
      </c>
      <c r="I151" t="str">
        <f t="shared" si="15"/>
        <v>N/A</v>
      </c>
      <c r="J151" t="str">
        <f t="shared" si="16"/>
        <v>N/A</v>
      </c>
      <c r="K151">
        <f t="shared" si="17"/>
        <v>-2.5000000000000001E-2</v>
      </c>
      <c r="L151">
        <f t="shared" si="18"/>
        <v>8.9800000000000005E-2</v>
      </c>
      <c r="M151">
        <f t="shared" si="19"/>
        <v>0.08</v>
      </c>
      <c r="N151">
        <f t="shared" si="20"/>
        <v>0.10199999999999999</v>
      </c>
    </row>
    <row r="152" spans="1:14" x14ac:dyDescent="0.3">
      <c r="A152" s="1">
        <v>7</v>
      </c>
      <c r="B152" t="s">
        <v>285</v>
      </c>
      <c r="C152" t="s">
        <v>5526</v>
      </c>
      <c r="D152" t="s">
        <v>8984</v>
      </c>
      <c r="E152" t="s">
        <v>5289</v>
      </c>
      <c r="F152" t="s">
        <v>3939</v>
      </c>
      <c r="G152" t="s">
        <v>8985</v>
      </c>
      <c r="I152" t="str">
        <f t="shared" si="15"/>
        <v>N/A</v>
      </c>
      <c r="J152">
        <f t="shared" si="16"/>
        <v>5140000</v>
      </c>
      <c r="K152">
        <f t="shared" si="17"/>
        <v>2890000</v>
      </c>
      <c r="L152">
        <f t="shared" si="18"/>
        <v>2810000</v>
      </c>
      <c r="M152">
        <f t="shared" si="19"/>
        <v>3330000</v>
      </c>
      <c r="N152">
        <f t="shared" si="20"/>
        <v>4200000</v>
      </c>
    </row>
    <row r="153" spans="1:14" x14ac:dyDescent="0.3">
      <c r="A153" s="1">
        <v>8</v>
      </c>
      <c r="B153" t="s">
        <v>1900</v>
      </c>
      <c r="C153" t="s">
        <v>3213</v>
      </c>
      <c r="D153" t="s">
        <v>8986</v>
      </c>
      <c r="E153" t="s">
        <v>5087</v>
      </c>
      <c r="F153" t="s">
        <v>8987</v>
      </c>
      <c r="G153" t="s">
        <v>7758</v>
      </c>
      <c r="I153" t="str">
        <f t="shared" si="15"/>
        <v>N/A</v>
      </c>
      <c r="J153">
        <f t="shared" si="16"/>
        <v>3740000</v>
      </c>
      <c r="K153">
        <f t="shared" si="17"/>
        <v>2550000</v>
      </c>
      <c r="L153">
        <f t="shared" si="18"/>
        <v>2490000</v>
      </c>
      <c r="M153">
        <f t="shared" si="19"/>
        <v>2990000</v>
      </c>
      <c r="N153">
        <f t="shared" si="20"/>
        <v>3810000</v>
      </c>
    </row>
    <row r="154" spans="1:14" x14ac:dyDescent="0.3">
      <c r="A154" s="1">
        <v>9</v>
      </c>
      <c r="B154" t="s">
        <v>1905</v>
      </c>
      <c r="C154" t="s">
        <v>6496</v>
      </c>
      <c r="D154" t="s">
        <v>8988</v>
      </c>
      <c r="E154" t="s">
        <v>8989</v>
      </c>
      <c r="F154" t="s">
        <v>8990</v>
      </c>
      <c r="G154" t="s">
        <v>8991</v>
      </c>
      <c r="I154" t="str">
        <f t="shared" si="15"/>
        <v>N/A</v>
      </c>
      <c r="J154">
        <f t="shared" si="16"/>
        <v>1400000</v>
      </c>
      <c r="K154" t="str">
        <f t="shared" si="17"/>
        <v>343000</v>
      </c>
      <c r="L154" t="str">
        <f t="shared" si="18"/>
        <v>327000</v>
      </c>
      <c r="M154" t="str">
        <f t="shared" si="19"/>
        <v>336000</v>
      </c>
      <c r="N154" t="str">
        <f t="shared" si="20"/>
        <v>389000</v>
      </c>
    </row>
    <row r="155" spans="1:14" x14ac:dyDescent="0.3">
      <c r="A155" s="1">
        <v>10</v>
      </c>
      <c r="B155" t="s">
        <v>1911</v>
      </c>
      <c r="C155" t="s">
        <v>6496</v>
      </c>
      <c r="D155" t="s">
        <v>8988</v>
      </c>
      <c r="E155" t="s">
        <v>8989</v>
      </c>
      <c r="F155" t="s">
        <v>8990</v>
      </c>
      <c r="G155" t="s">
        <v>8991</v>
      </c>
      <c r="I155" t="str">
        <f t="shared" si="15"/>
        <v>N/A</v>
      </c>
      <c r="J155">
        <f t="shared" si="16"/>
        <v>1400000</v>
      </c>
      <c r="K155" t="str">
        <f t="shared" si="17"/>
        <v>343000</v>
      </c>
      <c r="L155" t="str">
        <f t="shared" si="18"/>
        <v>327000</v>
      </c>
      <c r="M155" t="str">
        <f t="shared" si="19"/>
        <v>336000</v>
      </c>
      <c r="N155" t="str">
        <f t="shared" si="20"/>
        <v>389000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7496</v>
      </c>
      <c r="E158" t="s">
        <v>8992</v>
      </c>
      <c r="F158" t="s">
        <v>8993</v>
      </c>
      <c r="G158" t="s">
        <v>8994</v>
      </c>
      <c r="I158" t="str">
        <f t="shared" si="15"/>
        <v>N/A</v>
      </c>
      <c r="J158" t="str">
        <f t="shared" si="16"/>
        <v>N/A</v>
      </c>
      <c r="K158">
        <f t="shared" si="17"/>
        <v>-0.4375</v>
      </c>
      <c r="L158">
        <f t="shared" si="18"/>
        <v>-2.7000000000000003E-2</v>
      </c>
      <c r="M158">
        <f t="shared" si="19"/>
        <v>0.182</v>
      </c>
      <c r="N158">
        <f t="shared" si="20"/>
        <v>0.26200000000000001</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8995</v>
      </c>
      <c r="D161" t="s">
        <v>8996</v>
      </c>
      <c r="E161" t="s">
        <v>8997</v>
      </c>
      <c r="F161" t="s">
        <v>8998</v>
      </c>
      <c r="G161" t="s">
        <v>8999</v>
      </c>
      <c r="I161" t="str">
        <f t="shared" si="15"/>
        <v>pos_trend</v>
      </c>
      <c r="J161">
        <f t="shared" si="16"/>
        <v>73350000</v>
      </c>
      <c r="K161">
        <f t="shared" si="17"/>
        <v>73640000</v>
      </c>
      <c r="L161">
        <f t="shared" si="18"/>
        <v>80590000</v>
      </c>
      <c r="M161">
        <f t="shared" si="19"/>
        <v>86750000</v>
      </c>
      <c r="N161">
        <f t="shared" si="20"/>
        <v>95070000</v>
      </c>
    </row>
    <row r="162" spans="1:14" x14ac:dyDescent="0.3">
      <c r="A162" s="1">
        <v>1</v>
      </c>
      <c r="B162" t="s">
        <v>1927</v>
      </c>
      <c r="C162" t="s">
        <v>264</v>
      </c>
      <c r="D162" t="s">
        <v>9000</v>
      </c>
      <c r="E162" t="s">
        <v>1819</v>
      </c>
      <c r="F162" t="s">
        <v>9001</v>
      </c>
      <c r="G162" t="s">
        <v>3956</v>
      </c>
      <c r="I162" t="str">
        <f t="shared" si="15"/>
        <v>N/A</v>
      </c>
      <c r="J162" t="str">
        <f t="shared" si="16"/>
        <v>N/A</v>
      </c>
      <c r="K162">
        <f t="shared" si="17"/>
        <v>3.9000000000000003E-3</v>
      </c>
      <c r="L162">
        <f t="shared" si="18"/>
        <v>9.4399999999999998E-2</v>
      </c>
      <c r="M162">
        <f t="shared" si="19"/>
        <v>7.6399999999999996E-2</v>
      </c>
      <c r="N162">
        <f t="shared" si="20"/>
        <v>9.5899999999999999E-2</v>
      </c>
    </row>
    <row r="163" spans="1:14" x14ac:dyDescent="0.3">
      <c r="A163" s="1">
        <v>2</v>
      </c>
      <c r="B163" t="s">
        <v>1932</v>
      </c>
      <c r="C163" t="s">
        <v>1906</v>
      </c>
      <c r="D163" t="s">
        <v>3206</v>
      </c>
      <c r="E163" t="s">
        <v>4126</v>
      </c>
      <c r="F163" t="s">
        <v>3183</v>
      </c>
      <c r="G163" t="s">
        <v>9002</v>
      </c>
      <c r="I163" t="str">
        <f t="shared" si="15"/>
        <v>N/A</v>
      </c>
      <c r="J163">
        <f t="shared" si="16"/>
        <v>1850000</v>
      </c>
      <c r="K163" t="str">
        <f t="shared" si="17"/>
        <v>425000</v>
      </c>
      <c r="L163">
        <f t="shared" si="18"/>
        <v>1180000</v>
      </c>
      <c r="M163" t="str">
        <f t="shared" si="19"/>
        <v>750000</v>
      </c>
      <c r="N163">
        <f t="shared" si="20"/>
        <v>6340000</v>
      </c>
    </row>
    <row r="164" spans="1:14" x14ac:dyDescent="0.3">
      <c r="A164" s="1">
        <v>3</v>
      </c>
      <c r="B164" t="s">
        <v>1937</v>
      </c>
      <c r="C164" t="s">
        <v>264</v>
      </c>
      <c r="D164" t="s">
        <v>9003</v>
      </c>
      <c r="E164" t="s">
        <v>9004</v>
      </c>
      <c r="F164" t="s">
        <v>9005</v>
      </c>
      <c r="G164" t="s">
        <v>9006</v>
      </c>
      <c r="I164" t="str">
        <f t="shared" si="15"/>
        <v>N/A</v>
      </c>
      <c r="J164" t="str">
        <f t="shared" si="16"/>
        <v>N/A</v>
      </c>
      <c r="K164">
        <f t="shared" si="17"/>
        <v>-0.77029999999999998</v>
      </c>
      <c r="L164">
        <f t="shared" si="18"/>
        <v>1.7646999999999999</v>
      </c>
      <c r="M164">
        <f t="shared" si="19"/>
        <v>-0.36170000000000002</v>
      </c>
      <c r="N164">
        <f t="shared" si="20"/>
        <v>7.4466999999999999</v>
      </c>
    </row>
    <row r="165" spans="1:14" x14ac:dyDescent="0.3">
      <c r="A165" s="1">
        <v>4</v>
      </c>
      <c r="B165" t="s">
        <v>1942</v>
      </c>
      <c r="C165" t="s">
        <v>1032</v>
      </c>
      <c r="D165" t="s">
        <v>9007</v>
      </c>
      <c r="E165" t="s">
        <v>9008</v>
      </c>
      <c r="F165" t="s">
        <v>9009</v>
      </c>
      <c r="G165" t="s">
        <v>9010</v>
      </c>
      <c r="I165" t="str">
        <f t="shared" si="15"/>
        <v>pos_trend</v>
      </c>
      <c r="J165">
        <f t="shared" si="16"/>
        <v>71500000</v>
      </c>
      <c r="K165">
        <f t="shared" si="17"/>
        <v>73220000</v>
      </c>
      <c r="L165">
        <f t="shared" si="18"/>
        <v>79410000</v>
      </c>
      <c r="M165">
        <f t="shared" si="19"/>
        <v>86000000</v>
      </c>
      <c r="N165">
        <f t="shared" si="20"/>
        <v>88740000</v>
      </c>
    </row>
    <row r="166" spans="1:14" x14ac:dyDescent="0.3">
      <c r="A166" s="1">
        <v>5</v>
      </c>
      <c r="B166" t="s">
        <v>1948</v>
      </c>
      <c r="C166" t="s">
        <v>264</v>
      </c>
      <c r="D166" t="s">
        <v>4862</v>
      </c>
      <c r="E166" t="s">
        <v>9011</v>
      </c>
      <c r="F166" t="s">
        <v>5736</v>
      </c>
      <c r="G166" t="s">
        <v>9012</v>
      </c>
      <c r="I166" t="str">
        <f t="shared" si="15"/>
        <v>N/A</v>
      </c>
      <c r="J166" t="str">
        <f t="shared" si="16"/>
        <v>N/A</v>
      </c>
      <c r="K166">
        <f t="shared" si="17"/>
        <v>2.4E-2</v>
      </c>
      <c r="L166">
        <f t="shared" si="18"/>
        <v>8.4700000000000011E-2</v>
      </c>
      <c r="M166">
        <f t="shared" si="19"/>
        <v>8.2899999999999988E-2</v>
      </c>
      <c r="N166">
        <f t="shared" si="20"/>
        <v>3.1800000000000002E-2</v>
      </c>
    </row>
    <row r="167" spans="1:14" x14ac:dyDescent="0.3">
      <c r="A167" s="1">
        <v>6</v>
      </c>
      <c r="B167" t="s">
        <v>1953</v>
      </c>
      <c r="C167" t="s">
        <v>264</v>
      </c>
      <c r="D167" t="s">
        <v>264</v>
      </c>
      <c r="E167" t="s">
        <v>264</v>
      </c>
      <c r="F167" t="s">
        <v>264</v>
      </c>
      <c r="G167" t="s">
        <v>9013</v>
      </c>
      <c r="I167" t="str">
        <f t="shared" si="15"/>
        <v>N/A</v>
      </c>
      <c r="J167" t="str">
        <f t="shared" si="16"/>
        <v>N/A</v>
      </c>
      <c r="K167" t="str">
        <f t="shared" si="17"/>
        <v>N/A</v>
      </c>
      <c r="L167" t="str">
        <f t="shared" si="18"/>
        <v>N/A</v>
      </c>
      <c r="M167" t="str">
        <f t="shared" si="19"/>
        <v>N/A</v>
      </c>
      <c r="N167">
        <f t="shared" si="20"/>
        <v>3.8900000000000004E-2</v>
      </c>
    </row>
    <row r="168" spans="1:14" x14ac:dyDescent="0.3">
      <c r="A168" s="1">
        <v>7</v>
      </c>
      <c r="B168" t="s">
        <v>1955</v>
      </c>
      <c r="C168" t="s">
        <v>9014</v>
      </c>
      <c r="D168" t="s">
        <v>8157</v>
      </c>
      <c r="E168" t="s">
        <v>9015</v>
      </c>
      <c r="F168" t="s">
        <v>9016</v>
      </c>
      <c r="G168" t="s">
        <v>9017</v>
      </c>
      <c r="I168" t="str">
        <f t="shared" si="15"/>
        <v>N/A</v>
      </c>
      <c r="J168">
        <f t="shared" si="16"/>
        <v>12420000</v>
      </c>
      <c r="K168">
        <f t="shared" si="17"/>
        <v>12570000</v>
      </c>
      <c r="L168">
        <f t="shared" si="18"/>
        <v>10320000</v>
      </c>
      <c r="M168">
        <f t="shared" si="19"/>
        <v>12810000</v>
      </c>
      <c r="N168">
        <f t="shared" si="20"/>
        <v>19200000</v>
      </c>
    </row>
    <row r="169" spans="1:14" x14ac:dyDescent="0.3">
      <c r="A169" s="1">
        <v>8</v>
      </c>
      <c r="B169" t="s">
        <v>1960</v>
      </c>
      <c r="C169" t="s">
        <v>1013</v>
      </c>
      <c r="D169" t="s">
        <v>9018</v>
      </c>
      <c r="E169" t="s">
        <v>5266</v>
      </c>
      <c r="F169" t="s">
        <v>9019</v>
      </c>
      <c r="G169" t="s">
        <v>7873</v>
      </c>
      <c r="I169" t="str">
        <f t="shared" si="15"/>
        <v>N/A</v>
      </c>
      <c r="J169" t="str">
        <f t="shared" si="16"/>
        <v>158000</v>
      </c>
      <c r="K169" t="str">
        <f t="shared" si="17"/>
        <v>(229,000)</v>
      </c>
      <c r="L169" t="str">
        <f t="shared" si="18"/>
        <v>90000</v>
      </c>
      <c r="M169" t="str">
        <f t="shared" si="19"/>
        <v>275000</v>
      </c>
      <c r="N169" t="str">
        <f t="shared" si="20"/>
        <v>(284,000)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4985</v>
      </c>
      <c r="D171" t="s">
        <v>429</v>
      </c>
      <c r="E171" t="s">
        <v>9020</v>
      </c>
      <c r="F171" t="s">
        <v>3383</v>
      </c>
      <c r="G171" t="s">
        <v>9021</v>
      </c>
      <c r="I171" t="str">
        <f t="shared" si="15"/>
        <v>N/A</v>
      </c>
      <c r="J171">
        <f t="shared" si="16"/>
        <v>7830000</v>
      </c>
      <c r="K171">
        <f t="shared" si="17"/>
        <v>7420000</v>
      </c>
      <c r="L171">
        <f t="shared" si="18"/>
        <v>7010000</v>
      </c>
      <c r="M171">
        <f t="shared" si="19"/>
        <v>6640000</v>
      </c>
      <c r="N171">
        <f t="shared" si="20"/>
        <v>6770000</v>
      </c>
    </row>
    <row r="172" spans="1:14" x14ac:dyDescent="0.3">
      <c r="A172" s="1">
        <v>11</v>
      </c>
      <c r="B172" t="s">
        <v>273</v>
      </c>
      <c r="C172" t="s">
        <v>4985</v>
      </c>
      <c r="D172" t="s">
        <v>429</v>
      </c>
      <c r="E172" t="s">
        <v>9020</v>
      </c>
      <c r="F172" t="s">
        <v>3383</v>
      </c>
      <c r="G172" t="s">
        <v>9021</v>
      </c>
      <c r="I172" t="str">
        <f t="shared" si="15"/>
        <v>N/A</v>
      </c>
      <c r="J172">
        <f t="shared" si="16"/>
        <v>7830000</v>
      </c>
      <c r="K172">
        <f t="shared" si="17"/>
        <v>7420000</v>
      </c>
      <c r="L172">
        <f t="shared" si="18"/>
        <v>7010000</v>
      </c>
      <c r="M172">
        <f t="shared" si="19"/>
        <v>6640000</v>
      </c>
      <c r="N172">
        <f t="shared" si="20"/>
        <v>6770000</v>
      </c>
    </row>
    <row r="173" spans="1:14" x14ac:dyDescent="0.3">
      <c r="A173" s="1">
        <v>12</v>
      </c>
      <c r="B173" t="s">
        <v>1969</v>
      </c>
      <c r="C173" t="s">
        <v>1898</v>
      </c>
      <c r="D173" t="s">
        <v>9022</v>
      </c>
      <c r="E173" t="s">
        <v>2216</v>
      </c>
      <c r="F173" t="s">
        <v>1957</v>
      </c>
      <c r="G173" t="s">
        <v>6677</v>
      </c>
      <c r="I173" t="str">
        <f t="shared" si="15"/>
        <v>N/A</v>
      </c>
      <c r="J173">
        <f t="shared" si="16"/>
        <v>4440000</v>
      </c>
      <c r="K173">
        <f t="shared" si="17"/>
        <v>5380000</v>
      </c>
      <c r="L173">
        <f t="shared" si="18"/>
        <v>3220000</v>
      </c>
      <c r="M173">
        <f t="shared" si="19"/>
        <v>5890000</v>
      </c>
      <c r="N173">
        <f t="shared" si="20"/>
        <v>12710000</v>
      </c>
    </row>
    <row r="174" spans="1:14" x14ac:dyDescent="0.3">
      <c r="A174" s="1">
        <v>13</v>
      </c>
      <c r="B174" t="s">
        <v>1974</v>
      </c>
      <c r="C174" t="s">
        <v>9023</v>
      </c>
      <c r="D174" t="s">
        <v>9024</v>
      </c>
      <c r="E174" t="s">
        <v>7287</v>
      </c>
      <c r="F174" t="s">
        <v>9025</v>
      </c>
      <c r="G174" t="s">
        <v>9026</v>
      </c>
      <c r="I174" t="str">
        <f t="shared" si="15"/>
        <v>pos_trend</v>
      </c>
      <c r="J174">
        <f t="shared" si="16"/>
        <v>44930000</v>
      </c>
      <c r="K174">
        <f t="shared" si="17"/>
        <v>47500000</v>
      </c>
      <c r="L174">
        <f t="shared" si="18"/>
        <v>49240000</v>
      </c>
      <c r="M174">
        <f t="shared" si="19"/>
        <v>54880000</v>
      </c>
      <c r="N174">
        <f t="shared" si="20"/>
        <v>61200000</v>
      </c>
    </row>
    <row r="175" spans="1:14" x14ac:dyDescent="0.3">
      <c r="A175" s="1">
        <v>14</v>
      </c>
      <c r="B175" t="s">
        <v>1980</v>
      </c>
      <c r="C175" t="s">
        <v>9027</v>
      </c>
      <c r="D175" t="s">
        <v>3376</v>
      </c>
      <c r="E175" t="s">
        <v>9028</v>
      </c>
      <c r="F175" t="s">
        <v>9029</v>
      </c>
      <c r="G175" t="s">
        <v>9030</v>
      </c>
      <c r="I175" t="str">
        <f t="shared" si="15"/>
        <v>pos_trend</v>
      </c>
      <c r="J175">
        <f t="shared" si="16"/>
        <v>32580000</v>
      </c>
      <c r="K175">
        <f t="shared" si="17"/>
        <v>34610000</v>
      </c>
      <c r="L175">
        <f t="shared" si="18"/>
        <v>36450000</v>
      </c>
      <c r="M175">
        <f t="shared" si="19"/>
        <v>39680000</v>
      </c>
      <c r="N175">
        <f t="shared" si="20"/>
        <v>42960000</v>
      </c>
    </row>
    <row r="176" spans="1:14" x14ac:dyDescent="0.3">
      <c r="A176" s="1">
        <v>15</v>
      </c>
      <c r="B176" t="s">
        <v>1986</v>
      </c>
      <c r="C176" t="s">
        <v>9031</v>
      </c>
      <c r="D176" t="s">
        <v>2869</v>
      </c>
      <c r="E176" t="s">
        <v>3297</v>
      </c>
      <c r="F176" t="s">
        <v>9032</v>
      </c>
      <c r="G176" t="s">
        <v>9033</v>
      </c>
      <c r="I176" t="str">
        <f t="shared" si="15"/>
        <v>pos_trend</v>
      </c>
      <c r="J176">
        <f t="shared" si="16"/>
        <v>4380000</v>
      </c>
      <c r="K176">
        <f t="shared" si="17"/>
        <v>5300000</v>
      </c>
      <c r="L176">
        <f t="shared" si="18"/>
        <v>6010000</v>
      </c>
      <c r="M176">
        <f t="shared" si="19"/>
        <v>6050000</v>
      </c>
      <c r="N176">
        <f t="shared" si="20"/>
        <v>6480000</v>
      </c>
    </row>
    <row r="177" spans="1:14" x14ac:dyDescent="0.3">
      <c r="A177" s="1">
        <v>16</v>
      </c>
      <c r="B177" t="s">
        <v>297</v>
      </c>
      <c r="C177" t="s">
        <v>4935</v>
      </c>
      <c r="D177" t="s">
        <v>9034</v>
      </c>
      <c r="E177" t="s">
        <v>9035</v>
      </c>
      <c r="F177" t="s">
        <v>9036</v>
      </c>
      <c r="G177" t="s">
        <v>9037</v>
      </c>
      <c r="I177" t="str">
        <f t="shared" si="15"/>
        <v>N/A</v>
      </c>
      <c r="J177">
        <f t="shared" si="16"/>
        <v>6270000</v>
      </c>
      <c r="K177">
        <f t="shared" si="17"/>
        <v>6090000</v>
      </c>
      <c r="L177">
        <f t="shared" si="18"/>
        <v>5450000</v>
      </c>
      <c r="M177">
        <f t="shared" si="19"/>
        <v>7470000</v>
      </c>
      <c r="N177">
        <f t="shared" si="20"/>
        <v>9870000</v>
      </c>
    </row>
    <row r="178" spans="1:14" x14ac:dyDescent="0.3">
      <c r="A178" s="1">
        <v>17</v>
      </c>
      <c r="B178" t="s">
        <v>300</v>
      </c>
      <c r="C178" t="s">
        <v>9038</v>
      </c>
      <c r="D178" t="s">
        <v>9039</v>
      </c>
      <c r="E178" t="s">
        <v>4385</v>
      </c>
      <c r="F178" t="s">
        <v>9040</v>
      </c>
      <c r="G178" t="s">
        <v>9041</v>
      </c>
      <c r="I178" t="str">
        <f t="shared" si="15"/>
        <v>N/A</v>
      </c>
      <c r="J178">
        <f t="shared" si="16"/>
        <v>38990000</v>
      </c>
      <c r="K178">
        <f t="shared" si="17"/>
        <v>38280000</v>
      </c>
      <c r="L178">
        <f t="shared" si="18"/>
        <v>40500000</v>
      </c>
      <c r="M178">
        <f t="shared" si="19"/>
        <v>43920000</v>
      </c>
      <c r="N178">
        <f t="shared" si="20"/>
        <v>46730000</v>
      </c>
    </row>
    <row r="179" spans="1:14" x14ac:dyDescent="0.3">
      <c r="A179" s="1">
        <v>18</v>
      </c>
      <c r="B179" t="s">
        <v>306</v>
      </c>
      <c r="C179" t="s">
        <v>264</v>
      </c>
      <c r="D179" t="s">
        <v>9042</v>
      </c>
      <c r="E179" t="s">
        <v>9043</v>
      </c>
      <c r="F179" t="s">
        <v>9011</v>
      </c>
      <c r="G179" t="s">
        <v>9044</v>
      </c>
      <c r="I179" t="str">
        <f t="shared" si="15"/>
        <v>N/A</v>
      </c>
      <c r="J179" t="str">
        <f t="shared" si="16"/>
        <v>N/A</v>
      </c>
      <c r="K179">
        <f t="shared" si="17"/>
        <v>-1.8200000000000001E-2</v>
      </c>
      <c r="L179">
        <f t="shared" si="18"/>
        <v>5.7800000000000004E-2</v>
      </c>
      <c r="M179">
        <f t="shared" si="19"/>
        <v>8.4700000000000011E-2</v>
      </c>
      <c r="N179">
        <f t="shared" si="20"/>
        <v>6.3899999999999998E-2</v>
      </c>
    </row>
    <row r="180" spans="1:14" x14ac:dyDescent="0.3">
      <c r="A180" s="1">
        <v>19</v>
      </c>
      <c r="B180" t="s">
        <v>2003</v>
      </c>
      <c r="C180" t="s">
        <v>264</v>
      </c>
      <c r="D180" t="s">
        <v>264</v>
      </c>
      <c r="E180" t="s">
        <v>264</v>
      </c>
      <c r="F180" t="s">
        <v>264</v>
      </c>
      <c r="G180" t="s">
        <v>9045</v>
      </c>
      <c r="I180" t="str">
        <f t="shared" si="15"/>
        <v>N/A</v>
      </c>
      <c r="J180" t="str">
        <f t="shared" si="16"/>
        <v>N/A</v>
      </c>
      <c r="K180" t="str">
        <f t="shared" si="17"/>
        <v>N/A</v>
      </c>
      <c r="L180" t="str">
        <f t="shared" si="18"/>
        <v>N/A</v>
      </c>
      <c r="M180" t="str">
        <f t="shared" si="19"/>
        <v>N/A</v>
      </c>
      <c r="N180">
        <f t="shared" si="20"/>
        <v>0.39450000000000002</v>
      </c>
    </row>
    <row r="181" spans="1:14" x14ac:dyDescent="0.3">
      <c r="A181" s="1">
        <v>20</v>
      </c>
      <c r="B181" t="s">
        <v>311</v>
      </c>
      <c r="C181" t="s">
        <v>264</v>
      </c>
      <c r="D181" t="s">
        <v>264</v>
      </c>
      <c r="E181" t="s">
        <v>264</v>
      </c>
      <c r="F181" t="s">
        <v>9046</v>
      </c>
      <c r="G181" t="s">
        <v>264</v>
      </c>
      <c r="I181" t="str">
        <f t="shared" si="15"/>
        <v>N/A</v>
      </c>
      <c r="J181" t="str">
        <f t="shared" si="16"/>
        <v>N/A</v>
      </c>
      <c r="K181" t="str">
        <f t="shared" si="17"/>
        <v>N/A</v>
      </c>
      <c r="L181" t="str">
        <f t="shared" si="18"/>
        <v>N/A</v>
      </c>
      <c r="M181" t="str">
        <f t="shared" si="19"/>
        <v>392000</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9046</v>
      </c>
      <c r="G183" t="s">
        <v>264</v>
      </c>
      <c r="I183" t="str">
        <f t="shared" si="15"/>
        <v>N/A</v>
      </c>
      <c r="J183" t="str">
        <f t="shared" si="16"/>
        <v>N/A</v>
      </c>
      <c r="K183" t="str">
        <f t="shared" si="17"/>
        <v>N/A</v>
      </c>
      <c r="L183" t="str">
        <f t="shared" si="18"/>
        <v>N/A</v>
      </c>
      <c r="M183" t="str">
        <f t="shared" si="19"/>
        <v>392000</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7792</v>
      </c>
      <c r="D185" t="s">
        <v>264</v>
      </c>
      <c r="E185" t="s">
        <v>264</v>
      </c>
      <c r="F185" t="s">
        <v>264</v>
      </c>
      <c r="G185" t="s">
        <v>9047</v>
      </c>
      <c r="I185" t="str">
        <f t="shared" si="15"/>
        <v>N/A</v>
      </c>
      <c r="J185">
        <f t="shared" si="16"/>
        <v>1660000</v>
      </c>
      <c r="K185" t="str">
        <f t="shared" si="17"/>
        <v>N/A</v>
      </c>
      <c r="L185" t="str">
        <f t="shared" si="18"/>
        <v>N/A</v>
      </c>
      <c r="M185" t="str">
        <f t="shared" si="19"/>
        <v>N/A</v>
      </c>
      <c r="N185" t="str">
        <f t="shared" si="20"/>
        <v>910000</v>
      </c>
    </row>
    <row r="186" spans="1:14" x14ac:dyDescent="0.3">
      <c r="A186" s="1">
        <v>25</v>
      </c>
      <c r="B186" t="s">
        <v>322</v>
      </c>
      <c r="C186" t="s">
        <v>9048</v>
      </c>
      <c r="D186" t="s">
        <v>9039</v>
      </c>
      <c r="E186" t="s">
        <v>4385</v>
      </c>
      <c r="F186" t="s">
        <v>922</v>
      </c>
      <c r="G186" t="s">
        <v>9049</v>
      </c>
      <c r="I186" t="str">
        <f t="shared" si="15"/>
        <v>pos_trend</v>
      </c>
      <c r="J186">
        <f t="shared" si="16"/>
        <v>37330000</v>
      </c>
      <c r="K186">
        <f t="shared" si="17"/>
        <v>38280000</v>
      </c>
      <c r="L186">
        <f t="shared" si="18"/>
        <v>40500000</v>
      </c>
      <c r="M186">
        <f t="shared" si="19"/>
        <v>44320000</v>
      </c>
      <c r="N186">
        <f t="shared" si="20"/>
        <v>45820000</v>
      </c>
    </row>
    <row r="187" spans="1:14" x14ac:dyDescent="0.3">
      <c r="A187" s="1">
        <v>26</v>
      </c>
      <c r="B187" t="s">
        <v>326</v>
      </c>
      <c r="C187" t="s">
        <v>264</v>
      </c>
      <c r="D187" t="s">
        <v>1845</v>
      </c>
      <c r="E187" t="s">
        <v>9043</v>
      </c>
      <c r="F187" t="s">
        <v>9050</v>
      </c>
      <c r="G187" t="s">
        <v>9051</v>
      </c>
      <c r="I187" t="str">
        <f t="shared" si="15"/>
        <v>N/A</v>
      </c>
      <c r="J187" t="str">
        <f t="shared" si="16"/>
        <v>N/A</v>
      </c>
      <c r="K187">
        <f t="shared" si="17"/>
        <v>2.5400000000000002E-2</v>
      </c>
      <c r="L187">
        <f t="shared" si="18"/>
        <v>5.7800000000000004E-2</v>
      </c>
      <c r="M187">
        <f t="shared" si="19"/>
        <v>9.4299999999999995E-2</v>
      </c>
      <c r="N187">
        <f t="shared" si="20"/>
        <v>3.39E-2</v>
      </c>
    </row>
    <row r="188" spans="1:14" x14ac:dyDescent="0.3">
      <c r="A188" s="1">
        <v>27</v>
      </c>
      <c r="B188" t="s">
        <v>330</v>
      </c>
      <c r="C188" t="s">
        <v>264</v>
      </c>
      <c r="D188" t="s">
        <v>264</v>
      </c>
      <c r="E188" t="s">
        <v>264</v>
      </c>
      <c r="F188" t="s">
        <v>264</v>
      </c>
      <c r="G188" t="s">
        <v>9052</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0.38680000000000003</v>
      </c>
    </row>
    <row r="189" spans="1:14" x14ac:dyDescent="0.3">
      <c r="A189" s="1">
        <v>28</v>
      </c>
      <c r="B189" t="s">
        <v>332</v>
      </c>
      <c r="C189" t="s">
        <v>9053</v>
      </c>
      <c r="D189" t="s">
        <v>5521</v>
      </c>
      <c r="E189" t="s">
        <v>3685</v>
      </c>
      <c r="F189" t="s">
        <v>9054</v>
      </c>
      <c r="G189" t="s">
        <v>9055</v>
      </c>
      <c r="I189" t="str">
        <f t="shared" si="21"/>
        <v>N/A</v>
      </c>
      <c r="J189">
        <f t="shared" si="22"/>
        <v>13990000</v>
      </c>
      <c r="K189">
        <f t="shared" si="23"/>
        <v>14220000</v>
      </c>
      <c r="L189">
        <f t="shared" si="24"/>
        <v>15090000</v>
      </c>
      <c r="M189">
        <f t="shared" si="25"/>
        <v>16920000</v>
      </c>
      <c r="N189">
        <f t="shared" si="26"/>
        <v>16100000.000000002</v>
      </c>
    </row>
    <row r="190" spans="1:14" x14ac:dyDescent="0.3">
      <c r="A190" s="1">
        <v>29</v>
      </c>
      <c r="B190" t="s">
        <v>333</v>
      </c>
      <c r="C190" t="s">
        <v>9056</v>
      </c>
      <c r="D190" t="s">
        <v>9057</v>
      </c>
      <c r="E190" t="s">
        <v>9058</v>
      </c>
      <c r="F190" t="s">
        <v>9059</v>
      </c>
      <c r="G190" t="s">
        <v>9060</v>
      </c>
      <c r="I190" t="str">
        <f t="shared" si="21"/>
        <v>N/A</v>
      </c>
      <c r="J190">
        <f t="shared" si="22"/>
        <v>16530000.000000002</v>
      </c>
      <c r="K190">
        <f t="shared" si="23"/>
        <v>15850000</v>
      </c>
      <c r="L190">
        <f t="shared" si="24"/>
        <v>12290000</v>
      </c>
      <c r="M190">
        <f t="shared" si="25"/>
        <v>16430000</v>
      </c>
      <c r="N190">
        <f t="shared" si="26"/>
        <v>17930000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6932</v>
      </c>
      <c r="D192" t="s">
        <v>9061</v>
      </c>
      <c r="E192" t="s">
        <v>5289</v>
      </c>
      <c r="F192" t="s">
        <v>9062</v>
      </c>
      <c r="G192" t="s">
        <v>7912</v>
      </c>
      <c r="I192" t="str">
        <f t="shared" si="21"/>
        <v>N/A</v>
      </c>
      <c r="J192" t="str">
        <f t="shared" si="22"/>
        <v>(2.55M)</v>
      </c>
      <c r="K192" t="str">
        <f t="shared" si="23"/>
        <v>(1.63M)</v>
      </c>
      <c r="L192">
        <f t="shared" si="24"/>
        <v>2810000</v>
      </c>
      <c r="M192" t="str">
        <f t="shared" si="25"/>
        <v>499000</v>
      </c>
      <c r="N192" t="str">
        <f t="shared" si="26"/>
        <v>(1.84M)</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6618</v>
      </c>
      <c r="D197" t="s">
        <v>2267</v>
      </c>
      <c r="E197" t="s">
        <v>7759</v>
      </c>
      <c r="F197" t="s">
        <v>9063</v>
      </c>
      <c r="G197" t="s">
        <v>9064</v>
      </c>
      <c r="I197" t="str">
        <f t="shared" si="21"/>
        <v>pos_trend</v>
      </c>
      <c r="J197">
        <f t="shared" si="22"/>
        <v>23350000</v>
      </c>
      <c r="K197">
        <f t="shared" si="23"/>
        <v>24060000</v>
      </c>
      <c r="L197">
        <f t="shared" si="24"/>
        <v>25400000</v>
      </c>
      <c r="M197">
        <f t="shared" si="25"/>
        <v>27390000</v>
      </c>
      <c r="N197">
        <f t="shared" si="26"/>
        <v>29720000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6618</v>
      </c>
      <c r="D199" t="s">
        <v>2267</v>
      </c>
      <c r="E199" t="s">
        <v>7759</v>
      </c>
      <c r="F199" t="s">
        <v>9063</v>
      </c>
      <c r="G199" t="s">
        <v>9064</v>
      </c>
      <c r="I199" t="str">
        <f t="shared" si="21"/>
        <v>pos_trend</v>
      </c>
      <c r="J199">
        <f t="shared" si="22"/>
        <v>23350000</v>
      </c>
      <c r="K199">
        <f t="shared" si="23"/>
        <v>24060000</v>
      </c>
      <c r="L199">
        <f t="shared" si="24"/>
        <v>25400000</v>
      </c>
      <c r="M199">
        <f t="shared" si="25"/>
        <v>27390000</v>
      </c>
      <c r="N199">
        <f t="shared" si="26"/>
        <v>29720000</v>
      </c>
    </row>
    <row r="200" spans="1:14" x14ac:dyDescent="0.3">
      <c r="A200" s="1">
        <v>39</v>
      </c>
      <c r="B200" t="s">
        <v>353</v>
      </c>
      <c r="C200" t="s">
        <v>264</v>
      </c>
      <c r="D200" t="s">
        <v>1954</v>
      </c>
      <c r="E200" t="s">
        <v>9065</v>
      </c>
      <c r="F200" t="s">
        <v>3656</v>
      </c>
      <c r="G200" t="s">
        <v>5418</v>
      </c>
      <c r="I200" t="str">
        <f t="shared" si="21"/>
        <v>N/A</v>
      </c>
      <c r="J200" t="str">
        <f t="shared" si="22"/>
        <v>N/A</v>
      </c>
      <c r="K200">
        <f t="shared" si="23"/>
        <v>3.0499999999999999E-2</v>
      </c>
      <c r="L200">
        <f t="shared" si="24"/>
        <v>5.5700000000000006E-2</v>
      </c>
      <c r="M200">
        <f t="shared" si="25"/>
        <v>7.8300000000000008E-2</v>
      </c>
      <c r="N200">
        <f t="shared" si="26"/>
        <v>8.5099999999999995E-2</v>
      </c>
    </row>
    <row r="201" spans="1:14" x14ac:dyDescent="0.3">
      <c r="A201" s="1">
        <v>40</v>
      </c>
      <c r="B201" t="s">
        <v>358</v>
      </c>
      <c r="C201" t="s">
        <v>264</v>
      </c>
      <c r="D201" t="s">
        <v>264</v>
      </c>
      <c r="E201" t="s">
        <v>264</v>
      </c>
      <c r="F201" t="s">
        <v>264</v>
      </c>
      <c r="G201" t="s">
        <v>9066</v>
      </c>
      <c r="I201" t="str">
        <f t="shared" si="21"/>
        <v>N/A</v>
      </c>
      <c r="J201" t="str">
        <f t="shared" si="22"/>
        <v>N/A</v>
      </c>
      <c r="K201" t="str">
        <f t="shared" si="23"/>
        <v>N/A</v>
      </c>
      <c r="L201" t="str">
        <f t="shared" si="24"/>
        <v>N/A</v>
      </c>
      <c r="M201" t="str">
        <f t="shared" si="25"/>
        <v>N/A</v>
      </c>
      <c r="N201">
        <f t="shared" si="26"/>
        <v>0.25090000000000001</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6618</v>
      </c>
      <c r="D208" t="s">
        <v>2267</v>
      </c>
      <c r="E208" t="s">
        <v>7759</v>
      </c>
      <c r="F208" t="s">
        <v>9063</v>
      </c>
      <c r="G208" t="s">
        <v>9064</v>
      </c>
      <c r="I208" t="str">
        <f t="shared" si="21"/>
        <v>pos_trend</v>
      </c>
      <c r="J208">
        <f t="shared" si="22"/>
        <v>23350000</v>
      </c>
      <c r="K208">
        <f t="shared" si="23"/>
        <v>24060000</v>
      </c>
      <c r="L208">
        <f t="shared" si="24"/>
        <v>25400000</v>
      </c>
      <c r="M208">
        <f t="shared" si="25"/>
        <v>27390000</v>
      </c>
      <c r="N208">
        <f t="shared" si="26"/>
        <v>29720000</v>
      </c>
    </row>
    <row r="209" spans="1:14" x14ac:dyDescent="0.3">
      <c r="A209" s="1">
        <v>48</v>
      </c>
      <c r="B209" t="s">
        <v>382</v>
      </c>
      <c r="C209" t="s">
        <v>9067</v>
      </c>
      <c r="D209" t="s">
        <v>9068</v>
      </c>
      <c r="E209" t="s">
        <v>9069</v>
      </c>
      <c r="F209" t="s">
        <v>9070</v>
      </c>
      <c r="G209" t="s">
        <v>9071</v>
      </c>
      <c r="I209" t="str">
        <f t="shared" si="21"/>
        <v>pos_trend</v>
      </c>
      <c r="J209" t="str">
        <f t="shared" si="22"/>
        <v>29.99</v>
      </c>
      <c r="K209" t="str">
        <f t="shared" si="23"/>
        <v>30.93</v>
      </c>
      <c r="L209" t="str">
        <f t="shared" si="24"/>
        <v>32.64</v>
      </c>
      <c r="M209" t="str">
        <f t="shared" si="25"/>
        <v>34.82</v>
      </c>
      <c r="N209" t="str">
        <f t="shared" si="26"/>
        <v>37.44</v>
      </c>
    </row>
    <row r="210" spans="1:14" x14ac:dyDescent="0.3">
      <c r="A210" s="1">
        <v>49</v>
      </c>
      <c r="B210" t="s">
        <v>2042</v>
      </c>
      <c r="C210" t="s">
        <v>264</v>
      </c>
      <c r="D210" t="s">
        <v>4212</v>
      </c>
      <c r="E210" t="s">
        <v>9072</v>
      </c>
      <c r="F210" t="s">
        <v>9073</v>
      </c>
      <c r="G210" t="s">
        <v>5409</v>
      </c>
      <c r="I210" t="str">
        <f t="shared" si="21"/>
        <v>N/A</v>
      </c>
      <c r="J210" t="str">
        <f t="shared" si="22"/>
        <v>N/A</v>
      </c>
      <c r="K210">
        <f t="shared" si="23"/>
        <v>3.1300000000000001E-2</v>
      </c>
      <c r="L210">
        <f t="shared" si="24"/>
        <v>5.5300000000000002E-2</v>
      </c>
      <c r="M210">
        <f t="shared" si="25"/>
        <v>6.6799999999999998E-2</v>
      </c>
      <c r="N210">
        <f t="shared" si="26"/>
        <v>7.5200000000000003E-2</v>
      </c>
    </row>
    <row r="211" spans="1:14" x14ac:dyDescent="0.3">
      <c r="A211" s="1">
        <v>50</v>
      </c>
      <c r="B211" t="s">
        <v>393</v>
      </c>
      <c r="C211" t="s">
        <v>9074</v>
      </c>
      <c r="D211" t="s">
        <v>9075</v>
      </c>
      <c r="E211" t="s">
        <v>9076</v>
      </c>
      <c r="F211" t="s">
        <v>9077</v>
      </c>
      <c r="G211" t="s">
        <v>9078</v>
      </c>
      <c r="I211" t="str">
        <f t="shared" si="21"/>
        <v>N/A</v>
      </c>
      <c r="J211" t="str">
        <f t="shared" si="22"/>
        <v>778648</v>
      </c>
      <c r="K211" t="str">
        <f t="shared" si="23"/>
        <v>777882</v>
      </c>
      <c r="L211" t="str">
        <f t="shared" si="24"/>
        <v>778358</v>
      </c>
      <c r="M211" t="str">
        <f t="shared" si="25"/>
        <v>786582</v>
      </c>
      <c r="N211" t="str">
        <f t="shared" si="26"/>
        <v>793970</v>
      </c>
    </row>
    <row r="212" spans="1:14" x14ac:dyDescent="0.3">
      <c r="A212" s="1">
        <v>51</v>
      </c>
      <c r="B212" t="s">
        <v>399</v>
      </c>
      <c r="C212" t="s">
        <v>9067</v>
      </c>
      <c r="D212" t="s">
        <v>9068</v>
      </c>
      <c r="E212" t="s">
        <v>9069</v>
      </c>
      <c r="F212" t="s">
        <v>9070</v>
      </c>
      <c r="G212" t="s">
        <v>9071</v>
      </c>
      <c r="I212" t="str">
        <f t="shared" si="21"/>
        <v>pos_trend</v>
      </c>
      <c r="J212" t="str">
        <f t="shared" si="22"/>
        <v>29.99</v>
      </c>
      <c r="K212" t="str">
        <f t="shared" si="23"/>
        <v>30.93</v>
      </c>
      <c r="L212" t="str">
        <f t="shared" si="24"/>
        <v>32.64</v>
      </c>
      <c r="M212" t="str">
        <f t="shared" si="25"/>
        <v>34.82</v>
      </c>
      <c r="N212" t="str">
        <f t="shared" si="26"/>
        <v>37.44</v>
      </c>
    </row>
    <row r="213" spans="1:14" x14ac:dyDescent="0.3">
      <c r="A213" s="1">
        <v>52</v>
      </c>
      <c r="B213" t="s">
        <v>402</v>
      </c>
      <c r="C213" t="s">
        <v>264</v>
      </c>
      <c r="D213" t="s">
        <v>4212</v>
      </c>
      <c r="E213" t="s">
        <v>9072</v>
      </c>
      <c r="F213" t="s">
        <v>9073</v>
      </c>
      <c r="G213" t="s">
        <v>5409</v>
      </c>
      <c r="I213" t="str">
        <f t="shared" si="21"/>
        <v>N/A</v>
      </c>
      <c r="J213" t="str">
        <f t="shared" si="22"/>
        <v>N/A</v>
      </c>
      <c r="K213">
        <f t="shared" si="23"/>
        <v>3.1300000000000001E-2</v>
      </c>
      <c r="L213">
        <f t="shared" si="24"/>
        <v>5.5300000000000002E-2</v>
      </c>
      <c r="M213">
        <f t="shared" si="25"/>
        <v>6.6799999999999998E-2</v>
      </c>
      <c r="N213">
        <f t="shared" si="26"/>
        <v>7.5200000000000003E-2</v>
      </c>
    </row>
    <row r="214" spans="1:14" x14ac:dyDescent="0.3">
      <c r="A214" s="1">
        <v>53</v>
      </c>
      <c r="B214" t="s">
        <v>407</v>
      </c>
      <c r="C214" t="s">
        <v>9074</v>
      </c>
      <c r="D214" t="s">
        <v>9075</v>
      </c>
      <c r="E214" t="s">
        <v>9076</v>
      </c>
      <c r="F214" t="s">
        <v>9077</v>
      </c>
      <c r="G214" t="s">
        <v>9078</v>
      </c>
      <c r="I214" t="str">
        <f t="shared" si="21"/>
        <v>N/A</v>
      </c>
      <c r="J214" t="str">
        <f t="shared" si="22"/>
        <v>778648</v>
      </c>
      <c r="K214" t="str">
        <f t="shared" si="23"/>
        <v>777882</v>
      </c>
      <c r="L214" t="str">
        <f t="shared" si="24"/>
        <v>778358</v>
      </c>
      <c r="M214" t="str">
        <f t="shared" si="25"/>
        <v>786582</v>
      </c>
      <c r="N214" t="str">
        <f t="shared" si="26"/>
        <v>793970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9079</v>
      </c>
      <c r="D217" t="s">
        <v>9080</v>
      </c>
      <c r="E217" t="s">
        <v>9081</v>
      </c>
      <c r="F217" t="s">
        <v>2204</v>
      </c>
      <c r="G217" t="s">
        <v>9082</v>
      </c>
      <c r="I217" t="str">
        <f t="shared" si="21"/>
        <v>N/A</v>
      </c>
      <c r="J217">
        <f t="shared" si="22"/>
        <v>47370000</v>
      </c>
      <c r="K217">
        <f t="shared" si="23"/>
        <v>40970000</v>
      </c>
      <c r="L217">
        <f t="shared" si="24"/>
        <v>42380000</v>
      </c>
      <c r="M217">
        <f t="shared" si="25"/>
        <v>49910000</v>
      </c>
      <c r="N217">
        <f t="shared" si="26"/>
        <v>54900000</v>
      </c>
    </row>
    <row r="218" spans="1:14" x14ac:dyDescent="0.3">
      <c r="A218" s="1">
        <v>1</v>
      </c>
      <c r="B218" t="s">
        <v>2053</v>
      </c>
      <c r="C218" t="s">
        <v>264</v>
      </c>
      <c r="D218" t="s">
        <v>9083</v>
      </c>
      <c r="E218" t="s">
        <v>1349</v>
      </c>
      <c r="F218" t="s">
        <v>5558</v>
      </c>
      <c r="G218" t="s">
        <v>3593</v>
      </c>
      <c r="I218" t="str">
        <f t="shared" si="21"/>
        <v>N/A</v>
      </c>
      <c r="J218" t="str">
        <f t="shared" si="22"/>
        <v>N/A</v>
      </c>
      <c r="K218">
        <f t="shared" si="23"/>
        <v>-0.1351</v>
      </c>
      <c r="L218">
        <f t="shared" si="24"/>
        <v>3.44E-2</v>
      </c>
      <c r="M218">
        <f t="shared" si="25"/>
        <v>0.1779</v>
      </c>
      <c r="N218">
        <f t="shared" si="26"/>
        <v>9.98E-2</v>
      </c>
    </row>
    <row r="219" spans="1:14" x14ac:dyDescent="0.3">
      <c r="A219" s="1">
        <v>2</v>
      </c>
      <c r="B219" t="s">
        <v>2058</v>
      </c>
      <c r="C219" t="s">
        <v>9084</v>
      </c>
      <c r="D219" t="s">
        <v>9085</v>
      </c>
      <c r="E219" t="s">
        <v>9086</v>
      </c>
      <c r="F219" t="s">
        <v>9087</v>
      </c>
      <c r="G219" t="s">
        <v>9088</v>
      </c>
      <c r="I219" t="str">
        <f t="shared" si="21"/>
        <v>N/A</v>
      </c>
      <c r="J219">
        <f t="shared" si="22"/>
        <v>575810000</v>
      </c>
      <c r="K219">
        <f t="shared" si="23"/>
        <v>523039999.99999994</v>
      </c>
      <c r="L219">
        <f t="shared" si="24"/>
        <v>472830000</v>
      </c>
      <c r="M219">
        <f t="shared" si="25"/>
        <v>447860000</v>
      </c>
      <c r="N219">
        <f t="shared" si="26"/>
        <v>559210000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2071</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1870</v>
      </c>
      <c r="D224" t="s">
        <v>9089</v>
      </c>
      <c r="E224" t="s">
        <v>9090</v>
      </c>
      <c r="F224" t="s">
        <v>9091</v>
      </c>
      <c r="G224" t="s">
        <v>9092</v>
      </c>
      <c r="I224" t="str">
        <f t="shared" si="21"/>
        <v>pos_trend</v>
      </c>
      <c r="J224">
        <f t="shared" si="22"/>
        <v>26820000</v>
      </c>
      <c r="K224">
        <f t="shared" si="23"/>
        <v>28440000</v>
      </c>
      <c r="L224">
        <f t="shared" si="24"/>
        <v>78110000</v>
      </c>
      <c r="M224">
        <f t="shared" si="25"/>
        <v>106140000</v>
      </c>
      <c r="N224">
        <f t="shared" si="26"/>
        <v>173980000</v>
      </c>
    </row>
    <row r="225" spans="1:14" x14ac:dyDescent="0.3">
      <c r="A225" s="1">
        <v>8</v>
      </c>
      <c r="B225" t="s">
        <v>2079</v>
      </c>
      <c r="C225" t="s">
        <v>9093</v>
      </c>
      <c r="D225" t="s">
        <v>2628</v>
      </c>
      <c r="E225" t="s">
        <v>9094</v>
      </c>
      <c r="F225" t="s">
        <v>940</v>
      </c>
      <c r="G225" t="s">
        <v>2827</v>
      </c>
      <c r="I225" t="str">
        <f t="shared" si="21"/>
        <v>N/A</v>
      </c>
      <c r="J225">
        <f t="shared" si="22"/>
        <v>7370000</v>
      </c>
      <c r="K225">
        <f t="shared" si="23"/>
        <v>7190000</v>
      </c>
      <c r="L225">
        <f t="shared" si="24"/>
        <v>7680000</v>
      </c>
      <c r="M225">
        <f t="shared" si="25"/>
        <v>7800000</v>
      </c>
      <c r="N225">
        <f t="shared" si="26"/>
        <v>8870000</v>
      </c>
    </row>
    <row r="226" spans="1:14" x14ac:dyDescent="0.3">
      <c r="A226" s="1">
        <v>9</v>
      </c>
      <c r="B226" t="s">
        <v>2080</v>
      </c>
      <c r="C226" t="s">
        <v>9095</v>
      </c>
      <c r="D226" t="s">
        <v>9096</v>
      </c>
      <c r="E226" t="s">
        <v>9097</v>
      </c>
      <c r="F226" t="s">
        <v>9098</v>
      </c>
      <c r="G226" t="s">
        <v>9099</v>
      </c>
      <c r="I226" t="str">
        <f t="shared" si="21"/>
        <v>neg_trend</v>
      </c>
      <c r="J226">
        <f t="shared" si="22"/>
        <v>71360000</v>
      </c>
      <c r="K226">
        <f t="shared" si="23"/>
        <v>65690000</v>
      </c>
      <c r="L226">
        <f t="shared" si="24"/>
        <v>61720000</v>
      </c>
      <c r="M226">
        <f t="shared" si="25"/>
        <v>61400000</v>
      </c>
      <c r="N226">
        <f t="shared" si="26"/>
        <v>58110000</v>
      </c>
    </row>
    <row r="227" spans="1:14" x14ac:dyDescent="0.3">
      <c r="A227" s="1">
        <v>10</v>
      </c>
      <c r="B227" t="s">
        <v>2086</v>
      </c>
      <c r="C227" t="s">
        <v>9100</v>
      </c>
      <c r="D227" t="s">
        <v>9101</v>
      </c>
      <c r="E227" t="s">
        <v>9102</v>
      </c>
      <c r="F227" t="s">
        <v>9103</v>
      </c>
      <c r="G227" t="s">
        <v>9104</v>
      </c>
      <c r="I227" t="str">
        <f t="shared" si="21"/>
        <v>N/A</v>
      </c>
      <c r="J227">
        <f t="shared" si="22"/>
        <v>353260000</v>
      </c>
      <c r="K227">
        <f t="shared" si="23"/>
        <v>324970000</v>
      </c>
      <c r="L227">
        <f t="shared" si="24"/>
        <v>287950000</v>
      </c>
      <c r="M227">
        <f t="shared" si="25"/>
        <v>262490000</v>
      </c>
      <c r="N227">
        <f t="shared" si="26"/>
        <v>273270000</v>
      </c>
    </row>
    <row r="228" spans="1:14" x14ac:dyDescent="0.3">
      <c r="A228" s="1">
        <v>11</v>
      </c>
      <c r="B228" t="s">
        <v>2090</v>
      </c>
      <c r="C228" t="s">
        <v>9105</v>
      </c>
      <c r="D228" t="s">
        <v>9106</v>
      </c>
      <c r="E228" t="s">
        <v>5589</v>
      </c>
      <c r="F228" t="s">
        <v>9107</v>
      </c>
      <c r="G228" t="s">
        <v>8961</v>
      </c>
      <c r="I228" t="str">
        <f t="shared" si="21"/>
        <v>N/A</v>
      </c>
      <c r="J228">
        <f t="shared" si="22"/>
        <v>34950000</v>
      </c>
      <c r="K228">
        <f t="shared" si="23"/>
        <v>54050000</v>
      </c>
      <c r="L228">
        <f t="shared" si="24"/>
        <v>2630000</v>
      </c>
      <c r="M228" t="str">
        <f t="shared" si="25"/>
        <v>509000</v>
      </c>
      <c r="N228">
        <f t="shared" si="26"/>
        <v>1010000</v>
      </c>
    </row>
    <row r="229" spans="1:14" x14ac:dyDescent="0.3">
      <c r="A229" s="1">
        <v>12</v>
      </c>
      <c r="B229" t="s">
        <v>440</v>
      </c>
      <c r="C229" t="s">
        <v>9108</v>
      </c>
      <c r="D229" t="s">
        <v>2466</v>
      </c>
      <c r="E229" t="s">
        <v>9109</v>
      </c>
      <c r="F229" t="s">
        <v>2526</v>
      </c>
      <c r="G229" t="s">
        <v>9110</v>
      </c>
      <c r="I229" t="str">
        <f t="shared" si="21"/>
        <v>N/A</v>
      </c>
      <c r="J229">
        <f t="shared" si="22"/>
        <v>82060000</v>
      </c>
      <c r="K229">
        <f t="shared" si="23"/>
        <v>42710000</v>
      </c>
      <c r="L229">
        <f t="shared" si="24"/>
        <v>34750000</v>
      </c>
      <c r="M229">
        <f t="shared" si="25"/>
        <v>9530000</v>
      </c>
      <c r="N229">
        <f t="shared" si="26"/>
        <v>43960000</v>
      </c>
    </row>
    <row r="230" spans="1:14" x14ac:dyDescent="0.3">
      <c r="A230" s="1">
        <v>13</v>
      </c>
      <c r="B230" t="s">
        <v>2097</v>
      </c>
      <c r="C230" t="s">
        <v>264</v>
      </c>
      <c r="D230" t="s">
        <v>9111</v>
      </c>
      <c r="E230" t="s">
        <v>9112</v>
      </c>
      <c r="F230" t="s">
        <v>9113</v>
      </c>
      <c r="G230" t="s">
        <v>9114</v>
      </c>
      <c r="I230" t="str">
        <f t="shared" si="21"/>
        <v>N/A</v>
      </c>
      <c r="J230" t="str">
        <f t="shared" si="22"/>
        <v>N/A</v>
      </c>
      <c r="K230">
        <f t="shared" si="23"/>
        <v>-9.1600000000000001E-2</v>
      </c>
      <c r="L230">
        <f t="shared" si="24"/>
        <v>-9.6000000000000002E-2</v>
      </c>
      <c r="M230">
        <f t="shared" si="25"/>
        <v>-5.2800000000000007E-2</v>
      </c>
      <c r="N230">
        <f t="shared" si="26"/>
        <v>0.24859999999999999</v>
      </c>
    </row>
    <row r="231" spans="1:14" x14ac:dyDescent="0.3">
      <c r="A231" s="1">
        <v>14</v>
      </c>
      <c r="B231" t="s">
        <v>2102</v>
      </c>
      <c r="C231" t="s">
        <v>3353</v>
      </c>
      <c r="D231" t="s">
        <v>22</v>
      </c>
      <c r="E231" t="s">
        <v>7084</v>
      </c>
      <c r="F231" t="s">
        <v>4080</v>
      </c>
      <c r="G231" t="s">
        <v>1539</v>
      </c>
      <c r="I231" t="str">
        <f t="shared" si="21"/>
        <v>pos_trend</v>
      </c>
      <c r="J231">
        <f t="shared" si="22"/>
        <v>1210000000</v>
      </c>
      <c r="K231">
        <f t="shared" si="23"/>
        <v>1350000000</v>
      </c>
      <c r="L231">
        <f t="shared" si="24"/>
        <v>1680000000</v>
      </c>
      <c r="M231">
        <f t="shared" si="25"/>
        <v>1950000000</v>
      </c>
      <c r="N231">
        <f t="shared" si="26"/>
        <v>2130000000</v>
      </c>
    </row>
    <row r="232" spans="1:14" x14ac:dyDescent="0.3">
      <c r="A232" s="1">
        <v>15</v>
      </c>
      <c r="B232" t="s">
        <v>2108</v>
      </c>
      <c r="C232" t="s">
        <v>3393</v>
      </c>
      <c r="D232" t="s">
        <v>3022</v>
      </c>
      <c r="E232" t="s">
        <v>7079</v>
      </c>
      <c r="F232" t="s">
        <v>9115</v>
      </c>
      <c r="G232" t="s">
        <v>9116</v>
      </c>
      <c r="I232" t="str">
        <f t="shared" si="21"/>
        <v>pos_trend</v>
      </c>
      <c r="J232">
        <f t="shared" si="22"/>
        <v>1250000000</v>
      </c>
      <c r="K232">
        <f t="shared" si="23"/>
        <v>1390000000</v>
      </c>
      <c r="L232">
        <f t="shared" si="24"/>
        <v>1710000000</v>
      </c>
      <c r="M232">
        <f t="shared" si="25"/>
        <v>2000000000</v>
      </c>
      <c r="N232">
        <f t="shared" si="26"/>
        <v>2180000000</v>
      </c>
    </row>
    <row r="233" spans="1:14" x14ac:dyDescent="0.3">
      <c r="A233" s="1">
        <v>16</v>
      </c>
      <c r="B233" t="s">
        <v>2114</v>
      </c>
      <c r="C233" t="s">
        <v>9117</v>
      </c>
      <c r="D233" t="s">
        <v>9118</v>
      </c>
      <c r="E233" t="s">
        <v>9119</v>
      </c>
      <c r="F233" t="s">
        <v>9120</v>
      </c>
      <c r="G233" t="s">
        <v>9121</v>
      </c>
      <c r="I233" t="str">
        <f t="shared" si="21"/>
        <v>N/A</v>
      </c>
      <c r="J233">
        <f t="shared" si="22"/>
        <v>364330000</v>
      </c>
      <c r="K233">
        <f t="shared" si="23"/>
        <v>406810000</v>
      </c>
      <c r="L233">
        <f t="shared" si="24"/>
        <v>512780000</v>
      </c>
      <c r="M233">
        <f t="shared" si="25"/>
        <v>504770000</v>
      </c>
      <c r="N233">
        <f t="shared" si="26"/>
        <v>512900000</v>
      </c>
    </row>
    <row r="234" spans="1:14" x14ac:dyDescent="0.3">
      <c r="A234" s="1">
        <v>17</v>
      </c>
      <c r="B234" t="s">
        <v>2120</v>
      </c>
      <c r="C234" t="s">
        <v>9122</v>
      </c>
      <c r="D234" t="s">
        <v>9123</v>
      </c>
      <c r="E234" t="s">
        <v>3948</v>
      </c>
      <c r="F234" t="s">
        <v>6452</v>
      </c>
      <c r="G234" t="s">
        <v>1191</v>
      </c>
      <c r="I234" t="str">
        <f t="shared" si="21"/>
        <v>N/A</v>
      </c>
      <c r="J234">
        <f t="shared" si="22"/>
        <v>5060000</v>
      </c>
      <c r="K234">
        <f t="shared" si="23"/>
        <v>5050000</v>
      </c>
      <c r="L234">
        <f t="shared" si="24"/>
        <v>4720000</v>
      </c>
      <c r="M234">
        <f t="shared" si="25"/>
        <v>6590000</v>
      </c>
      <c r="N234">
        <f t="shared" si="26"/>
        <v>6910000</v>
      </c>
    </row>
    <row r="235" spans="1:14" x14ac:dyDescent="0.3">
      <c r="A235" s="1">
        <v>18</v>
      </c>
      <c r="B235" t="s">
        <v>2126</v>
      </c>
      <c r="C235" t="s">
        <v>9124</v>
      </c>
      <c r="D235" t="s">
        <v>9125</v>
      </c>
      <c r="E235" t="s">
        <v>2862</v>
      </c>
      <c r="F235" t="s">
        <v>3384</v>
      </c>
      <c r="G235" t="s">
        <v>3394</v>
      </c>
      <c r="I235" t="str">
        <f t="shared" si="21"/>
        <v>pos_trend</v>
      </c>
      <c r="J235">
        <f t="shared" si="22"/>
        <v>880080000</v>
      </c>
      <c r="K235">
        <f t="shared" si="23"/>
        <v>967160000</v>
      </c>
      <c r="L235">
        <f t="shared" si="24"/>
        <v>1150000000</v>
      </c>
      <c r="M235">
        <f t="shared" si="25"/>
        <v>1430000000</v>
      </c>
      <c r="N235">
        <f t="shared" si="26"/>
        <v>1590000000</v>
      </c>
    </row>
    <row r="236" spans="1:14" x14ac:dyDescent="0.3">
      <c r="A236" s="1">
        <v>19</v>
      </c>
      <c r="B236" t="s">
        <v>2132</v>
      </c>
      <c r="C236" t="s">
        <v>264</v>
      </c>
      <c r="D236" t="s">
        <v>483</v>
      </c>
      <c r="E236" t="s">
        <v>9126</v>
      </c>
      <c r="F236" t="s">
        <v>9127</v>
      </c>
      <c r="G236" t="s">
        <v>9128</v>
      </c>
      <c r="I236" t="str">
        <f t="shared" si="21"/>
        <v>N/A</v>
      </c>
      <c r="J236" t="str">
        <f t="shared" si="22"/>
        <v>N/A</v>
      </c>
      <c r="K236">
        <f t="shared" si="23"/>
        <v>12730000</v>
      </c>
      <c r="L236">
        <f t="shared" si="24"/>
        <v>44220000</v>
      </c>
      <c r="M236">
        <f t="shared" si="25"/>
        <v>65050000</v>
      </c>
      <c r="N236">
        <f t="shared" si="26"/>
        <v>70990000</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9129</v>
      </c>
      <c r="D240" t="s">
        <v>6641</v>
      </c>
      <c r="E240" t="s">
        <v>9130</v>
      </c>
      <c r="F240" t="s">
        <v>9131</v>
      </c>
      <c r="G240" t="s">
        <v>9132</v>
      </c>
      <c r="I240" t="str">
        <f t="shared" si="21"/>
        <v>N/A</v>
      </c>
      <c r="J240" t="str">
        <f t="shared" si="22"/>
        <v>(2.56M)</v>
      </c>
      <c r="K240" t="str">
        <f t="shared" si="23"/>
        <v>(3.52M)</v>
      </c>
      <c r="L240" t="str">
        <f t="shared" si="24"/>
        <v>(3.41M)</v>
      </c>
      <c r="M240" t="str">
        <f t="shared" si="25"/>
        <v>(5.13M)</v>
      </c>
      <c r="N240" t="str">
        <f t="shared" si="26"/>
        <v>(5.66M)</v>
      </c>
    </row>
    <row r="241" spans="1:14" x14ac:dyDescent="0.3">
      <c r="A241" s="1">
        <v>24</v>
      </c>
      <c r="B241" t="s">
        <v>2142</v>
      </c>
      <c r="C241" t="s">
        <v>9133</v>
      </c>
      <c r="D241" t="s">
        <v>9134</v>
      </c>
      <c r="E241" t="s">
        <v>9135</v>
      </c>
      <c r="F241" t="s">
        <v>6262</v>
      </c>
      <c r="G241" t="s">
        <v>9136</v>
      </c>
      <c r="I241" t="str">
        <f t="shared" si="21"/>
        <v>pos_trend</v>
      </c>
      <c r="J241" t="str">
        <f t="shared" si="22"/>
        <v>(34.22M)</v>
      </c>
      <c r="K241" t="str">
        <f t="shared" si="23"/>
        <v>(34.27M)</v>
      </c>
      <c r="L241" t="str">
        <f t="shared" si="24"/>
        <v>(35.4M)</v>
      </c>
      <c r="M241" t="str">
        <f t="shared" si="25"/>
        <v>(41.52M)</v>
      </c>
      <c r="N241" t="str">
        <f t="shared" si="26"/>
        <v>(47.92M)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9137</v>
      </c>
      <c r="E243" t="s">
        <v>9138</v>
      </c>
      <c r="F243" t="s">
        <v>9139</v>
      </c>
      <c r="G243" t="s">
        <v>9140</v>
      </c>
      <c r="I243" t="str">
        <f t="shared" si="21"/>
        <v>N/A</v>
      </c>
      <c r="J243" t="str">
        <f t="shared" si="22"/>
        <v>N/A</v>
      </c>
      <c r="K243">
        <f t="shared" si="23"/>
        <v>0.11650000000000001</v>
      </c>
      <c r="L243">
        <f t="shared" si="24"/>
        <v>0.23850000000000002</v>
      </c>
      <c r="M243">
        <f t="shared" si="25"/>
        <v>0.16579999999999998</v>
      </c>
      <c r="N243">
        <f t="shared" si="26"/>
        <v>8.9399999999999993E-2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9141</v>
      </c>
      <c r="D246" t="s">
        <v>9142</v>
      </c>
      <c r="E246" t="s">
        <v>9143</v>
      </c>
      <c r="F246" t="s">
        <v>9144</v>
      </c>
      <c r="G246" t="s">
        <v>9145</v>
      </c>
      <c r="I246" t="str">
        <f t="shared" si="21"/>
        <v>N/A</v>
      </c>
      <c r="J246">
        <f t="shared" si="22"/>
        <v>22900000</v>
      </c>
      <c r="K246">
        <f t="shared" si="23"/>
        <v>22890000</v>
      </c>
      <c r="L246">
        <f t="shared" si="24"/>
        <v>25820000</v>
      </c>
      <c r="M246">
        <f t="shared" si="25"/>
        <v>26580000</v>
      </c>
      <c r="N246">
        <f t="shared" si="26"/>
        <v>29230000</v>
      </c>
    </row>
    <row r="247" spans="1:14" x14ac:dyDescent="0.3">
      <c r="A247" s="1">
        <v>30</v>
      </c>
      <c r="B247" t="s">
        <v>446</v>
      </c>
      <c r="C247" t="s">
        <v>9146</v>
      </c>
      <c r="D247" t="s">
        <v>9147</v>
      </c>
      <c r="E247" t="s">
        <v>4616</v>
      </c>
      <c r="F247" t="s">
        <v>9148</v>
      </c>
      <c r="G247" t="s">
        <v>9149</v>
      </c>
      <c r="I247" t="str">
        <f t="shared" si="21"/>
        <v>N/A</v>
      </c>
      <c r="J247">
        <f t="shared" si="22"/>
        <v>82830000</v>
      </c>
      <c r="K247">
        <f t="shared" si="23"/>
        <v>95630000</v>
      </c>
      <c r="L247">
        <f t="shared" si="24"/>
        <v>108670000</v>
      </c>
      <c r="M247">
        <f t="shared" si="25"/>
        <v>97360000</v>
      </c>
      <c r="N247">
        <f t="shared" si="26"/>
        <v>105790000</v>
      </c>
    </row>
    <row r="248" spans="1:14" x14ac:dyDescent="0.3">
      <c r="A248" s="1">
        <v>31</v>
      </c>
      <c r="B248" t="s">
        <v>452</v>
      </c>
      <c r="C248" t="s">
        <v>9146</v>
      </c>
      <c r="D248" t="s">
        <v>9147</v>
      </c>
      <c r="E248" t="s">
        <v>4616</v>
      </c>
      <c r="F248" t="s">
        <v>9148</v>
      </c>
      <c r="G248" t="s">
        <v>9149</v>
      </c>
      <c r="I248" t="str">
        <f t="shared" si="21"/>
        <v>N/A</v>
      </c>
      <c r="J248">
        <f t="shared" si="22"/>
        <v>82830000</v>
      </c>
      <c r="K248">
        <f t="shared" si="23"/>
        <v>95630000</v>
      </c>
      <c r="L248">
        <f t="shared" si="24"/>
        <v>108670000</v>
      </c>
      <c r="M248">
        <f t="shared" si="25"/>
        <v>97360000</v>
      </c>
      <c r="N248">
        <f t="shared" si="26"/>
        <v>105790000</v>
      </c>
    </row>
    <row r="249" spans="1:14" x14ac:dyDescent="0.3">
      <c r="A249" s="1">
        <v>32</v>
      </c>
      <c r="B249" t="s">
        <v>457</v>
      </c>
      <c r="C249" t="s">
        <v>264</v>
      </c>
      <c r="D249" t="s">
        <v>264</v>
      </c>
      <c r="E249" t="s">
        <v>264</v>
      </c>
      <c r="F249" t="s">
        <v>264</v>
      </c>
      <c r="G249" t="s">
        <v>264</v>
      </c>
      <c r="I249" t="str">
        <f t="shared" si="21"/>
        <v>N/A</v>
      </c>
      <c r="J249" t="str">
        <f t="shared" si="22"/>
        <v>N/A</v>
      </c>
      <c r="K249" t="str">
        <f t="shared" si="23"/>
        <v>N/A</v>
      </c>
      <c r="L249" t="str">
        <f t="shared" si="24"/>
        <v>N/A</v>
      </c>
      <c r="M249" t="str">
        <f t="shared" si="25"/>
        <v>N/A</v>
      </c>
      <c r="N249" t="str">
        <f t="shared" si="26"/>
        <v>N/A</v>
      </c>
    </row>
    <row r="250" spans="1:14" x14ac:dyDescent="0.3">
      <c r="A250" s="1">
        <v>33</v>
      </c>
      <c r="B250" t="s">
        <v>2171</v>
      </c>
      <c r="C250" t="s">
        <v>9150</v>
      </c>
      <c r="D250" t="s">
        <v>9151</v>
      </c>
      <c r="E250" t="s">
        <v>940</v>
      </c>
      <c r="F250" t="s">
        <v>1505</v>
      </c>
      <c r="G250" t="s">
        <v>9152</v>
      </c>
      <c r="I250" t="str">
        <f t="shared" si="21"/>
        <v>pos_trend</v>
      </c>
      <c r="J250">
        <f t="shared" si="22"/>
        <v>6390000</v>
      </c>
      <c r="K250">
        <f t="shared" si="23"/>
        <v>6940000</v>
      </c>
      <c r="L250">
        <f t="shared" si="24"/>
        <v>7800000</v>
      </c>
      <c r="M250">
        <f t="shared" si="25"/>
        <v>9240000</v>
      </c>
      <c r="N250">
        <f t="shared" si="26"/>
        <v>10050000</v>
      </c>
    </row>
    <row r="251" spans="1:14" x14ac:dyDescent="0.3">
      <c r="A251" s="1">
        <v>34</v>
      </c>
      <c r="B251" t="s">
        <v>462</v>
      </c>
      <c r="C251" t="s">
        <v>9153</v>
      </c>
      <c r="D251" t="s">
        <v>9154</v>
      </c>
      <c r="E251" t="s">
        <v>5224</v>
      </c>
      <c r="F251" t="s">
        <v>6126</v>
      </c>
      <c r="G251" t="s">
        <v>9155</v>
      </c>
      <c r="I251" t="str">
        <f t="shared" si="21"/>
        <v>pos_trend</v>
      </c>
      <c r="J251">
        <f t="shared" si="22"/>
        <v>1980000000</v>
      </c>
      <c r="K251">
        <f t="shared" si="23"/>
        <v>2080000000</v>
      </c>
      <c r="L251">
        <f t="shared" si="24"/>
        <v>2370000000</v>
      </c>
      <c r="M251">
        <f t="shared" si="25"/>
        <v>2630000000</v>
      </c>
      <c r="N251">
        <f t="shared" si="26"/>
        <v>2940000000</v>
      </c>
    </row>
    <row r="252" spans="1:14" x14ac:dyDescent="0.3">
      <c r="A252" s="1">
        <v>35</v>
      </c>
      <c r="B252" t="s">
        <v>2177</v>
      </c>
      <c r="C252" t="s">
        <v>264</v>
      </c>
      <c r="D252" t="s">
        <v>9156</v>
      </c>
      <c r="E252" t="s">
        <v>4093</v>
      </c>
      <c r="F252" t="s">
        <v>1757</v>
      </c>
      <c r="G252" t="s">
        <v>9157</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4.9200000000000001E-2</v>
      </c>
      <c r="L252">
        <f t="shared" ref="L252:L315" si="30">IF(TRIM(E252)="-", "N/A", IF(RIGHT(E252,1)="M",1000000*VALUE(LEFT(E252,LEN(E252)-1)),IF(RIGHT(E252,1)="B",1000000000*VALUE(LEFT(E252,LEN(E252)-1)),IF(RIGHT(E252,1)="%",0.01*VALUE(LEFT(E252,LEN(E252)-1)),E252))))</f>
        <v>0.14000000000000001</v>
      </c>
      <c r="M252">
        <f t="shared" ref="M252:M315" si="31">IF(TRIM(F252)="-", "N/A", IF(RIGHT(F252,1)="M",1000000*VALUE(LEFT(F252,LEN(F252)-1)),IF(RIGHT(F252,1)="B",1000000000*VALUE(LEFT(F252,LEN(F252)-1)),IF(RIGHT(F252,1)="%",0.01*VALUE(LEFT(F252,LEN(F252)-1)),F252))))</f>
        <v>0.109</v>
      </c>
      <c r="N252">
        <f t="shared" ref="N252:N315" si="32">IF(TRIM(G252)="-", "N/A", IF(RIGHT(G252,1)="M",1000000*VALUE(LEFT(G252,LEN(G252)-1)),IF(RIGHT(G252,1)="B",1000000000*VALUE(LEFT(G252,LEN(G252)-1)),IF(RIGHT(G252,1)="%",0.01*VALUE(LEFT(G252,LEN(G252)-1)),G252))))</f>
        <v>0.1183</v>
      </c>
    </row>
    <row r="253" spans="1:14" x14ac:dyDescent="0.3">
      <c r="A253" s="1">
        <v>36</v>
      </c>
      <c r="B253" t="s">
        <v>473</v>
      </c>
      <c r="C253" t="s">
        <v>264</v>
      </c>
      <c r="D253" t="s">
        <v>264</v>
      </c>
      <c r="E253" t="s">
        <v>264</v>
      </c>
      <c r="F253" t="s">
        <v>264</v>
      </c>
      <c r="G253" t="s">
        <v>2001</v>
      </c>
      <c r="I253" t="str">
        <f t="shared" si="27"/>
        <v>N/A</v>
      </c>
      <c r="J253" t="str">
        <f t="shared" si="28"/>
        <v>N/A</v>
      </c>
      <c r="K253" t="str">
        <f t="shared" si="29"/>
        <v>N/A</v>
      </c>
      <c r="L253" t="str">
        <f t="shared" si="30"/>
        <v>N/A</v>
      </c>
      <c r="M253" t="str">
        <f t="shared" si="31"/>
        <v>N/A</v>
      </c>
      <c r="N253">
        <f t="shared" si="32"/>
        <v>1.0700000000000001E-2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4575</v>
      </c>
      <c r="D256" t="s">
        <v>3385</v>
      </c>
      <c r="E256" t="s">
        <v>9158</v>
      </c>
      <c r="F256" t="s">
        <v>7402</v>
      </c>
      <c r="G256" t="s">
        <v>7075</v>
      </c>
      <c r="I256" t="str">
        <f t="shared" si="27"/>
        <v>pos_trend</v>
      </c>
      <c r="J256">
        <f t="shared" si="28"/>
        <v>1720000000</v>
      </c>
      <c r="K256">
        <f t="shared" si="29"/>
        <v>1810000000</v>
      </c>
      <c r="L256">
        <f t="shared" si="30"/>
        <v>2060000000</v>
      </c>
      <c r="M256">
        <f t="shared" si="31"/>
        <v>2280000000</v>
      </c>
      <c r="N256">
        <f t="shared" si="32"/>
        <v>2580000000</v>
      </c>
    </row>
    <row r="257" spans="1:14" x14ac:dyDescent="0.3">
      <c r="A257" s="1">
        <v>1</v>
      </c>
      <c r="B257" t="s">
        <v>2188</v>
      </c>
      <c r="C257" t="s">
        <v>9159</v>
      </c>
      <c r="D257" t="s">
        <v>9160</v>
      </c>
      <c r="E257" t="s">
        <v>9161</v>
      </c>
      <c r="F257" t="s">
        <v>9162</v>
      </c>
      <c r="G257" t="s">
        <v>9163</v>
      </c>
      <c r="I257" t="str">
        <f t="shared" si="27"/>
        <v>pos_trend</v>
      </c>
      <c r="J257">
        <f t="shared" si="28"/>
        <v>462250000</v>
      </c>
      <c r="K257">
        <f t="shared" si="29"/>
        <v>495960000</v>
      </c>
      <c r="L257">
        <f t="shared" si="30"/>
        <v>610130000</v>
      </c>
      <c r="M257">
        <f t="shared" si="31"/>
        <v>711030000</v>
      </c>
      <c r="N257">
        <f t="shared" si="32"/>
        <v>756240000</v>
      </c>
    </row>
    <row r="258" spans="1:14" x14ac:dyDescent="0.3">
      <c r="A258" s="1">
        <v>2</v>
      </c>
      <c r="B258" t="s">
        <v>2194</v>
      </c>
      <c r="C258" t="s">
        <v>1657</v>
      </c>
      <c r="D258" t="s">
        <v>3930</v>
      </c>
      <c r="E258" t="s">
        <v>3340</v>
      </c>
      <c r="F258" t="s">
        <v>9164</v>
      </c>
      <c r="G258" t="s">
        <v>7083</v>
      </c>
      <c r="I258" t="str">
        <f t="shared" si="27"/>
        <v>pos_trend</v>
      </c>
      <c r="J258">
        <f t="shared" si="28"/>
        <v>1260000000</v>
      </c>
      <c r="K258">
        <f t="shared" si="29"/>
        <v>1310000000</v>
      </c>
      <c r="L258">
        <f t="shared" si="30"/>
        <v>1450000000</v>
      </c>
      <c r="M258">
        <f t="shared" si="31"/>
        <v>1570000000</v>
      </c>
      <c r="N258">
        <f t="shared" si="32"/>
        <v>1830000000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9165</v>
      </c>
      <c r="E260" t="s">
        <v>9166</v>
      </c>
      <c r="F260" t="s">
        <v>5081</v>
      </c>
      <c r="G260" t="s">
        <v>9167</v>
      </c>
      <c r="I260" t="str">
        <f t="shared" si="27"/>
        <v>N/A</v>
      </c>
      <c r="J260" t="str">
        <f t="shared" si="28"/>
        <v>N/A</v>
      </c>
      <c r="K260">
        <f t="shared" si="29"/>
        <v>4.9700000000000001E-2</v>
      </c>
      <c r="L260">
        <f t="shared" si="30"/>
        <v>0.14180000000000001</v>
      </c>
      <c r="M260">
        <f t="shared" si="31"/>
        <v>0.10340000000000001</v>
      </c>
      <c r="N260">
        <f t="shared" si="32"/>
        <v>0.1336</v>
      </c>
    </row>
    <row r="261" spans="1:14" x14ac:dyDescent="0.3">
      <c r="A261" s="1">
        <v>5</v>
      </c>
      <c r="B261" t="s">
        <v>475</v>
      </c>
      <c r="C261" t="s">
        <v>8938</v>
      </c>
      <c r="D261" t="s">
        <v>8938</v>
      </c>
      <c r="E261" t="s">
        <v>8938</v>
      </c>
      <c r="F261" t="s">
        <v>8938</v>
      </c>
      <c r="G261" t="s">
        <v>8938</v>
      </c>
      <c r="I261" t="str">
        <f t="shared" si="27"/>
        <v>N/A</v>
      </c>
      <c r="J261">
        <f t="shared" si="28"/>
        <v>10310000</v>
      </c>
      <c r="K261">
        <f t="shared" si="29"/>
        <v>10310000</v>
      </c>
      <c r="L261">
        <f t="shared" si="30"/>
        <v>10310000</v>
      </c>
      <c r="M261">
        <f t="shared" si="31"/>
        <v>10310000</v>
      </c>
      <c r="N261">
        <f t="shared" si="32"/>
        <v>10310000</v>
      </c>
    </row>
    <row r="262" spans="1:14" x14ac:dyDescent="0.3">
      <c r="A262" s="1">
        <v>6</v>
      </c>
      <c r="B262" t="s">
        <v>481</v>
      </c>
      <c r="C262" t="s">
        <v>264</v>
      </c>
      <c r="D262" t="s">
        <v>264</v>
      </c>
      <c r="E262" t="s">
        <v>264</v>
      </c>
      <c r="F262" t="s">
        <v>264</v>
      </c>
      <c r="G262" t="s">
        <v>264</v>
      </c>
      <c r="I262" t="str">
        <f t="shared" si="27"/>
        <v>N/A</v>
      </c>
      <c r="J262" t="str">
        <f t="shared" si="28"/>
        <v>N/A</v>
      </c>
      <c r="K262" t="str">
        <f t="shared" si="29"/>
        <v>N/A</v>
      </c>
      <c r="L262" t="str">
        <f t="shared" si="30"/>
        <v>N/A</v>
      </c>
      <c r="M262" t="str">
        <f t="shared" si="31"/>
        <v>N/A</v>
      </c>
      <c r="N262" t="str">
        <f t="shared" si="32"/>
        <v>N/A</v>
      </c>
    </row>
    <row r="263" spans="1:14" x14ac:dyDescent="0.3">
      <c r="A263" s="1">
        <v>7</v>
      </c>
      <c r="B263" t="s">
        <v>486</v>
      </c>
      <c r="C263" t="s">
        <v>264</v>
      </c>
      <c r="D263" t="s">
        <v>264</v>
      </c>
      <c r="E263" t="s">
        <v>264</v>
      </c>
      <c r="F263" t="s">
        <v>264</v>
      </c>
      <c r="G263" t="s">
        <v>264</v>
      </c>
      <c r="I263" t="str">
        <f t="shared" si="27"/>
        <v>N/A</v>
      </c>
      <c r="J263" t="str">
        <f t="shared" si="28"/>
        <v>N/A</v>
      </c>
      <c r="K263" t="str">
        <f t="shared" si="29"/>
        <v>N/A</v>
      </c>
      <c r="L263" t="str">
        <f t="shared" si="30"/>
        <v>N/A</v>
      </c>
      <c r="M263" t="str">
        <f t="shared" si="31"/>
        <v>N/A</v>
      </c>
      <c r="N263" t="str">
        <f t="shared" si="32"/>
        <v>N/A</v>
      </c>
    </row>
    <row r="264" spans="1:14" x14ac:dyDescent="0.3">
      <c r="A264" s="1">
        <v>8</v>
      </c>
      <c r="B264" t="s">
        <v>485</v>
      </c>
      <c r="C264" t="s">
        <v>264</v>
      </c>
      <c r="D264" t="s">
        <v>264</v>
      </c>
      <c r="E264" t="s">
        <v>264</v>
      </c>
      <c r="F264" t="s">
        <v>264</v>
      </c>
      <c r="G264" t="s">
        <v>264</v>
      </c>
      <c r="I264" t="str">
        <f t="shared" si="27"/>
        <v>N/A</v>
      </c>
      <c r="J264" t="str">
        <f t="shared" si="28"/>
        <v>N/A</v>
      </c>
      <c r="K264" t="str">
        <f t="shared" si="29"/>
        <v>N/A</v>
      </c>
      <c r="L264" t="str">
        <f t="shared" si="30"/>
        <v>N/A</v>
      </c>
      <c r="M264" t="str">
        <f t="shared" si="31"/>
        <v>N/A</v>
      </c>
      <c r="N264" t="str">
        <f t="shared" si="32"/>
        <v>N/A</v>
      </c>
    </row>
    <row r="265" spans="1:14" x14ac:dyDescent="0.3">
      <c r="A265" s="1">
        <v>9</v>
      </c>
      <c r="B265" t="s">
        <v>487</v>
      </c>
      <c r="C265" t="s">
        <v>8938</v>
      </c>
      <c r="D265" t="s">
        <v>8938</v>
      </c>
      <c r="E265" t="s">
        <v>8938</v>
      </c>
      <c r="F265" t="s">
        <v>8938</v>
      </c>
      <c r="G265" t="s">
        <v>8938</v>
      </c>
      <c r="I265" t="str">
        <f t="shared" si="27"/>
        <v>N/A</v>
      </c>
      <c r="J265">
        <f t="shared" si="28"/>
        <v>10310000</v>
      </c>
      <c r="K265">
        <f t="shared" si="29"/>
        <v>10310000</v>
      </c>
      <c r="L265">
        <f t="shared" si="30"/>
        <v>10310000</v>
      </c>
      <c r="M265">
        <f t="shared" si="31"/>
        <v>10310000</v>
      </c>
      <c r="N265">
        <f t="shared" si="32"/>
        <v>10310000</v>
      </c>
    </row>
    <row r="266" spans="1:14" x14ac:dyDescent="0.3">
      <c r="A266" s="1">
        <v>10</v>
      </c>
      <c r="B266" t="s">
        <v>491</v>
      </c>
      <c r="C266" t="s">
        <v>8938</v>
      </c>
      <c r="D266" t="s">
        <v>8938</v>
      </c>
      <c r="E266" t="s">
        <v>8938</v>
      </c>
      <c r="F266" t="s">
        <v>8938</v>
      </c>
      <c r="G266" t="s">
        <v>8938</v>
      </c>
      <c r="I266" t="str">
        <f t="shared" si="27"/>
        <v>N/A</v>
      </c>
      <c r="J266">
        <f t="shared" si="28"/>
        <v>10310000</v>
      </c>
      <c r="K266">
        <f t="shared" si="29"/>
        <v>10310000</v>
      </c>
      <c r="L266">
        <f t="shared" si="30"/>
        <v>10310000</v>
      </c>
      <c r="M266">
        <f t="shared" si="31"/>
        <v>10310000</v>
      </c>
      <c r="N266">
        <f t="shared" si="32"/>
        <v>10310000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855</v>
      </c>
      <c r="E268" t="s">
        <v>855</v>
      </c>
      <c r="F268" t="s">
        <v>855</v>
      </c>
      <c r="G268" t="s">
        <v>855</v>
      </c>
      <c r="I268" t="str">
        <f t="shared" si="27"/>
        <v>N/A</v>
      </c>
      <c r="J268" t="str">
        <f t="shared" si="28"/>
        <v>N/A</v>
      </c>
      <c r="K268">
        <f t="shared" si="29"/>
        <v>0</v>
      </c>
      <c r="L268">
        <f t="shared" si="30"/>
        <v>0</v>
      </c>
      <c r="M268">
        <f t="shared" si="31"/>
        <v>0</v>
      </c>
      <c r="N268">
        <f t="shared" si="32"/>
        <v>0</v>
      </c>
    </row>
    <row r="269" spans="1:14" x14ac:dyDescent="0.3">
      <c r="A269" s="1">
        <v>13</v>
      </c>
      <c r="B269" t="s">
        <v>498</v>
      </c>
      <c r="C269" t="s">
        <v>9168</v>
      </c>
      <c r="D269" t="s">
        <v>9169</v>
      </c>
      <c r="E269" t="s">
        <v>9170</v>
      </c>
      <c r="F269" t="s">
        <v>9000</v>
      </c>
      <c r="G269" t="s">
        <v>1693</v>
      </c>
      <c r="I269" t="str">
        <f t="shared" si="27"/>
        <v>neg_trend</v>
      </c>
      <c r="J269">
        <f t="shared" si="28"/>
        <v>5.2000000000000006E-3</v>
      </c>
      <c r="K269">
        <f t="shared" si="29"/>
        <v>5.0000000000000001E-3</v>
      </c>
      <c r="L269">
        <f t="shared" si="30"/>
        <v>4.3E-3</v>
      </c>
      <c r="M269">
        <f t="shared" si="31"/>
        <v>3.9000000000000003E-3</v>
      </c>
      <c r="N269">
        <f t="shared" si="32"/>
        <v>3.4999999999999996E-3</v>
      </c>
    </row>
    <row r="270" spans="1:14" x14ac:dyDescent="0.3">
      <c r="A270" s="1">
        <v>14</v>
      </c>
      <c r="B270" t="s">
        <v>506</v>
      </c>
      <c r="C270" t="s">
        <v>9171</v>
      </c>
      <c r="D270" t="s">
        <v>9172</v>
      </c>
      <c r="E270" t="s">
        <v>9173</v>
      </c>
      <c r="F270" t="s">
        <v>9174</v>
      </c>
      <c r="G270" t="s">
        <v>9175</v>
      </c>
      <c r="I270" t="str">
        <f t="shared" si="27"/>
        <v>N/A</v>
      </c>
      <c r="J270">
        <f t="shared" si="28"/>
        <v>37320000</v>
      </c>
      <c r="K270">
        <f t="shared" si="29"/>
        <v>48170000</v>
      </c>
      <c r="L270">
        <f t="shared" si="30"/>
        <v>52990000</v>
      </c>
      <c r="M270">
        <f t="shared" si="31"/>
        <v>75670000</v>
      </c>
      <c r="N270">
        <f t="shared" si="32"/>
        <v>50120000</v>
      </c>
    </row>
    <row r="271" spans="1:14" x14ac:dyDescent="0.3">
      <c r="A271" s="1">
        <v>15</v>
      </c>
      <c r="B271" t="s">
        <v>512</v>
      </c>
      <c r="C271" t="s">
        <v>9171</v>
      </c>
      <c r="D271" t="s">
        <v>9172</v>
      </c>
      <c r="E271" t="s">
        <v>9173</v>
      </c>
      <c r="F271" t="s">
        <v>9174</v>
      </c>
      <c r="G271" t="s">
        <v>9175</v>
      </c>
      <c r="I271" t="str">
        <f t="shared" si="27"/>
        <v>N/A</v>
      </c>
      <c r="J271">
        <f t="shared" si="28"/>
        <v>37320000</v>
      </c>
      <c r="K271">
        <f t="shared" si="29"/>
        <v>48170000</v>
      </c>
      <c r="L271">
        <f t="shared" si="30"/>
        <v>52990000</v>
      </c>
      <c r="M271">
        <f t="shared" si="31"/>
        <v>75670000</v>
      </c>
      <c r="N271">
        <f t="shared" si="32"/>
        <v>50120000</v>
      </c>
    </row>
    <row r="272" spans="1:14" x14ac:dyDescent="0.3">
      <c r="A272" s="1">
        <v>16</v>
      </c>
      <c r="B272" t="s">
        <v>517</v>
      </c>
      <c r="C272" t="s">
        <v>9176</v>
      </c>
      <c r="D272" t="s">
        <v>9177</v>
      </c>
      <c r="E272" t="s">
        <v>9178</v>
      </c>
      <c r="F272" t="s">
        <v>1559</v>
      </c>
      <c r="G272" t="s">
        <v>8325</v>
      </c>
      <c r="I272" t="str">
        <f t="shared" si="27"/>
        <v>pos_trend</v>
      </c>
      <c r="J272">
        <f t="shared" si="28"/>
        <v>1780000000</v>
      </c>
      <c r="K272">
        <f t="shared" si="29"/>
        <v>1870000000</v>
      </c>
      <c r="L272">
        <f t="shared" si="30"/>
        <v>2140000000.0000002</v>
      </c>
      <c r="M272">
        <f t="shared" si="31"/>
        <v>2380000000</v>
      </c>
      <c r="N272">
        <f t="shared" si="32"/>
        <v>2660000000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9179</v>
      </c>
      <c r="D276" t="s">
        <v>9180</v>
      </c>
      <c r="E276" t="s">
        <v>9181</v>
      </c>
      <c r="F276" t="s">
        <v>9182</v>
      </c>
      <c r="G276" t="s">
        <v>9183</v>
      </c>
      <c r="I276" t="str">
        <f t="shared" si="27"/>
        <v>pos_trend</v>
      </c>
      <c r="J276">
        <f t="shared" si="28"/>
        <v>205030000</v>
      </c>
      <c r="K276">
        <f t="shared" si="29"/>
        <v>209900000</v>
      </c>
      <c r="L276">
        <f t="shared" si="30"/>
        <v>233180000</v>
      </c>
      <c r="M276">
        <f t="shared" si="31"/>
        <v>251840000</v>
      </c>
      <c r="N276">
        <f t="shared" si="32"/>
        <v>279980000</v>
      </c>
    </row>
    <row r="277" spans="1:14" x14ac:dyDescent="0.3">
      <c r="A277" s="1">
        <v>21</v>
      </c>
      <c r="B277" t="s">
        <v>537</v>
      </c>
      <c r="C277" t="s">
        <v>2510</v>
      </c>
      <c r="D277" t="s">
        <v>2510</v>
      </c>
      <c r="E277" t="s">
        <v>2510</v>
      </c>
      <c r="F277" t="s">
        <v>2510</v>
      </c>
      <c r="G277" t="s">
        <v>2510</v>
      </c>
      <c r="I277" t="str">
        <f t="shared" si="27"/>
        <v>N/A</v>
      </c>
      <c r="J277" t="str">
        <f t="shared" si="28"/>
        <v>8000</v>
      </c>
      <c r="K277" t="str">
        <f t="shared" si="29"/>
        <v>8000</v>
      </c>
      <c r="L277" t="str">
        <f t="shared" si="30"/>
        <v>8000</v>
      </c>
      <c r="M277" t="str">
        <f t="shared" si="31"/>
        <v>8000</v>
      </c>
      <c r="N277" t="str">
        <f t="shared" si="32"/>
        <v>8000</v>
      </c>
    </row>
    <row r="278" spans="1:14" x14ac:dyDescent="0.3">
      <c r="A278" s="1">
        <v>22</v>
      </c>
      <c r="B278" t="s">
        <v>543</v>
      </c>
      <c r="C278" t="s">
        <v>3192</v>
      </c>
      <c r="D278" t="s">
        <v>3192</v>
      </c>
      <c r="E278" t="s">
        <v>3058</v>
      </c>
      <c r="F278" t="s">
        <v>9184</v>
      </c>
      <c r="G278" t="s">
        <v>9185</v>
      </c>
      <c r="I278" t="str">
        <f t="shared" si="27"/>
        <v>N/A</v>
      </c>
      <c r="J278">
        <f t="shared" si="28"/>
        <v>75010000</v>
      </c>
      <c r="K278">
        <f t="shared" si="29"/>
        <v>75010000</v>
      </c>
      <c r="L278">
        <f t="shared" si="30"/>
        <v>77800000</v>
      </c>
      <c r="M278">
        <f t="shared" si="31"/>
        <v>81160000</v>
      </c>
      <c r="N278">
        <f t="shared" si="32"/>
        <v>90670000</v>
      </c>
    </row>
    <row r="279" spans="1:14" x14ac:dyDescent="0.3">
      <c r="A279" s="1">
        <v>23</v>
      </c>
      <c r="B279" t="s">
        <v>549</v>
      </c>
      <c r="C279" t="s">
        <v>3599</v>
      </c>
      <c r="D279" t="s">
        <v>9186</v>
      </c>
      <c r="E279" t="s">
        <v>9187</v>
      </c>
      <c r="F279" t="s">
        <v>9188</v>
      </c>
      <c r="G279" t="s">
        <v>9189</v>
      </c>
      <c r="I279" t="str">
        <f t="shared" si="27"/>
        <v>pos_trend</v>
      </c>
      <c r="J279">
        <f t="shared" si="28"/>
        <v>123010000</v>
      </c>
      <c r="K279">
        <f t="shared" si="29"/>
        <v>137350000</v>
      </c>
      <c r="L279">
        <f t="shared" si="30"/>
        <v>152830000</v>
      </c>
      <c r="M279">
        <f t="shared" si="31"/>
        <v>170070000</v>
      </c>
      <c r="N279">
        <f t="shared" si="32"/>
        <v>189310000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8123</v>
      </c>
      <c r="D284" t="s">
        <v>9190</v>
      </c>
      <c r="E284" t="s">
        <v>582</v>
      </c>
      <c r="F284" t="s">
        <v>9191</v>
      </c>
      <c r="G284" t="s">
        <v>7717</v>
      </c>
      <c r="I284" t="str">
        <f t="shared" si="27"/>
        <v>N/A</v>
      </c>
      <c r="J284">
        <f t="shared" si="28"/>
        <v>7000000</v>
      </c>
      <c r="K284" t="str">
        <f t="shared" si="29"/>
        <v>(2.47M)</v>
      </c>
      <c r="L284">
        <f t="shared" si="30"/>
        <v>2530000</v>
      </c>
      <c r="M284" t="str">
        <f t="shared" si="31"/>
        <v>595000</v>
      </c>
      <c r="N284" t="str">
        <f t="shared" si="32"/>
        <v>(11,000)</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9192</v>
      </c>
      <c r="D286" t="s">
        <v>9193</v>
      </c>
      <c r="E286" t="s">
        <v>9194</v>
      </c>
      <c r="F286" t="s">
        <v>9195</v>
      </c>
      <c r="G286" t="s">
        <v>9196</v>
      </c>
      <c r="I286" t="str">
        <f t="shared" si="27"/>
        <v>neg_trend</v>
      </c>
      <c r="J286">
        <f t="shared" si="28"/>
        <v>0.10349999999999999</v>
      </c>
      <c r="K286">
        <f t="shared" si="29"/>
        <v>0.1009</v>
      </c>
      <c r="L286">
        <f t="shared" si="30"/>
        <v>9.8400000000000001E-2</v>
      </c>
      <c r="M286">
        <f t="shared" si="31"/>
        <v>9.5799999999999996E-2</v>
      </c>
      <c r="N286">
        <f t="shared" si="32"/>
        <v>9.5199999999999993E-2</v>
      </c>
    </row>
    <row r="287" spans="1:14" x14ac:dyDescent="0.3">
      <c r="A287" s="1">
        <v>31</v>
      </c>
      <c r="B287" t="s">
        <v>573</v>
      </c>
      <c r="C287" t="s">
        <v>9179</v>
      </c>
      <c r="D287" t="s">
        <v>9180</v>
      </c>
      <c r="E287" t="s">
        <v>9181</v>
      </c>
      <c r="F287" t="s">
        <v>9182</v>
      </c>
      <c r="G287" t="s">
        <v>9183</v>
      </c>
      <c r="I287" t="str">
        <f t="shared" si="27"/>
        <v>pos_trend</v>
      </c>
      <c r="J287">
        <f t="shared" si="28"/>
        <v>205030000</v>
      </c>
      <c r="K287">
        <f t="shared" si="29"/>
        <v>209900000</v>
      </c>
      <c r="L287">
        <f t="shared" si="30"/>
        <v>233180000</v>
      </c>
      <c r="M287">
        <f t="shared" si="31"/>
        <v>251840000</v>
      </c>
      <c r="N287">
        <f t="shared" si="32"/>
        <v>279980000</v>
      </c>
    </row>
    <row r="288" spans="1:14" x14ac:dyDescent="0.3">
      <c r="A288" s="1">
        <v>32</v>
      </c>
      <c r="B288" t="s">
        <v>574</v>
      </c>
      <c r="C288" t="s">
        <v>9192</v>
      </c>
      <c r="D288" t="s">
        <v>9193</v>
      </c>
      <c r="E288" t="s">
        <v>9194</v>
      </c>
      <c r="F288" t="s">
        <v>9195</v>
      </c>
      <c r="G288" t="s">
        <v>9196</v>
      </c>
      <c r="I288" t="str">
        <f t="shared" si="27"/>
        <v>neg_trend</v>
      </c>
      <c r="J288">
        <f t="shared" si="28"/>
        <v>0.10349999999999999</v>
      </c>
      <c r="K288">
        <f t="shared" si="29"/>
        <v>0.1009</v>
      </c>
      <c r="L288">
        <f t="shared" si="30"/>
        <v>9.8400000000000001E-2</v>
      </c>
      <c r="M288">
        <f t="shared" si="31"/>
        <v>9.5799999999999996E-2</v>
      </c>
      <c r="N288">
        <f t="shared" si="32"/>
        <v>9.5199999999999993E-2</v>
      </c>
    </row>
    <row r="289" spans="1:14" x14ac:dyDescent="0.3">
      <c r="A289" s="1">
        <v>33</v>
      </c>
      <c r="B289" t="s">
        <v>575</v>
      </c>
      <c r="C289" t="s">
        <v>264</v>
      </c>
      <c r="D289" t="s">
        <v>264</v>
      </c>
      <c r="E289" t="s">
        <v>264</v>
      </c>
      <c r="F289" t="s">
        <v>264</v>
      </c>
      <c r="G289" t="s">
        <v>4288</v>
      </c>
      <c r="I289" t="str">
        <f t="shared" si="27"/>
        <v>N/A</v>
      </c>
      <c r="J289" t="str">
        <f t="shared" si="28"/>
        <v>N/A</v>
      </c>
      <c r="K289" t="str">
        <f t="shared" si="29"/>
        <v>N/A</v>
      </c>
      <c r="L289" t="str">
        <f t="shared" si="30"/>
        <v>N/A</v>
      </c>
      <c r="M289" t="str">
        <f t="shared" si="31"/>
        <v>N/A</v>
      </c>
      <c r="N289">
        <f t="shared" si="32"/>
        <v>0.1118</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9179</v>
      </c>
      <c r="D291" t="s">
        <v>9180</v>
      </c>
      <c r="E291" t="s">
        <v>9181</v>
      </c>
      <c r="F291" t="s">
        <v>9182</v>
      </c>
      <c r="G291" t="s">
        <v>9183</v>
      </c>
      <c r="I291" t="str">
        <f t="shared" si="27"/>
        <v>pos_trend</v>
      </c>
      <c r="J291">
        <f t="shared" si="28"/>
        <v>205030000</v>
      </c>
      <c r="K291">
        <f t="shared" si="29"/>
        <v>209900000</v>
      </c>
      <c r="L291">
        <f t="shared" si="30"/>
        <v>233180000</v>
      </c>
      <c r="M291">
        <f t="shared" si="31"/>
        <v>251840000</v>
      </c>
      <c r="N291">
        <f t="shared" si="32"/>
        <v>279980000</v>
      </c>
    </row>
    <row r="292" spans="1:14" x14ac:dyDescent="0.3">
      <c r="A292" s="1">
        <v>36</v>
      </c>
      <c r="B292" t="s">
        <v>589</v>
      </c>
      <c r="C292" t="s">
        <v>9153</v>
      </c>
      <c r="D292" t="s">
        <v>9154</v>
      </c>
      <c r="E292" t="s">
        <v>5224</v>
      </c>
      <c r="F292" t="s">
        <v>6126</v>
      </c>
      <c r="G292" t="s">
        <v>9155</v>
      </c>
      <c r="I292" t="str">
        <f t="shared" si="27"/>
        <v>pos_trend</v>
      </c>
      <c r="J292">
        <f t="shared" si="28"/>
        <v>1980000000</v>
      </c>
      <c r="K292">
        <f t="shared" si="29"/>
        <v>2080000000</v>
      </c>
      <c r="L292">
        <f t="shared" si="30"/>
        <v>2370000000</v>
      </c>
      <c r="M292">
        <f t="shared" si="31"/>
        <v>2630000000</v>
      </c>
      <c r="N292">
        <f t="shared" si="32"/>
        <v>2940000000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9197</v>
      </c>
      <c r="D295" t="s">
        <v>6521</v>
      </c>
      <c r="E295" t="s">
        <v>9198</v>
      </c>
      <c r="F295" t="s">
        <v>9199</v>
      </c>
      <c r="G295" t="s">
        <v>9200</v>
      </c>
      <c r="I295" t="str">
        <f t="shared" si="27"/>
        <v>N/A</v>
      </c>
      <c r="J295" t="str">
        <f t="shared" si="28"/>
        <v>(547,000)</v>
      </c>
      <c r="K295" t="str">
        <f t="shared" si="29"/>
        <v>(1.61M)</v>
      </c>
      <c r="L295" t="str">
        <f t="shared" si="30"/>
        <v>(4.27M)</v>
      </c>
      <c r="M295" t="str">
        <f t="shared" si="31"/>
        <v>(2.73M)</v>
      </c>
      <c r="N295" t="str">
        <f t="shared" si="32"/>
        <v>(1.5M)</v>
      </c>
    </row>
    <row r="296" spans="1:14" x14ac:dyDescent="0.3">
      <c r="A296" s="1">
        <v>1</v>
      </c>
      <c r="B296" t="s">
        <v>596</v>
      </c>
      <c r="C296" t="s">
        <v>9197</v>
      </c>
      <c r="D296" t="s">
        <v>6521</v>
      </c>
      <c r="E296" t="s">
        <v>9198</v>
      </c>
      <c r="F296" t="s">
        <v>9199</v>
      </c>
      <c r="G296" t="s">
        <v>9200</v>
      </c>
      <c r="I296" t="str">
        <f t="shared" si="27"/>
        <v>N/A</v>
      </c>
      <c r="J296" t="str">
        <f t="shared" si="28"/>
        <v>(547,000)</v>
      </c>
      <c r="K296" t="str">
        <f t="shared" si="29"/>
        <v>(1.61M)</v>
      </c>
      <c r="L296" t="str">
        <f t="shared" si="30"/>
        <v>(4.27M)</v>
      </c>
      <c r="M296" t="str">
        <f t="shared" si="31"/>
        <v>(2.73M)</v>
      </c>
      <c r="N296" t="str">
        <f t="shared" si="32"/>
        <v>(1.5M)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6498</v>
      </c>
      <c r="E299" t="s">
        <v>9201</v>
      </c>
      <c r="F299" t="s">
        <v>2972</v>
      </c>
      <c r="G299" t="s">
        <v>9202</v>
      </c>
      <c r="I299" t="str">
        <f t="shared" si="27"/>
        <v>N/A</v>
      </c>
      <c r="J299" t="str">
        <f t="shared" si="28"/>
        <v>N/A</v>
      </c>
      <c r="K299" t="str">
        <f t="shared" si="29"/>
        <v>843000</v>
      </c>
      <c r="L299" t="str">
        <f t="shared" si="30"/>
        <v>37000</v>
      </c>
      <c r="M299" t="str">
        <f t="shared" si="31"/>
        <v>670000</v>
      </c>
      <c r="N299">
        <f t="shared" si="32"/>
        <v>31750000</v>
      </c>
    </row>
    <row r="300" spans="1:14" x14ac:dyDescent="0.3">
      <c r="A300" s="1">
        <v>5</v>
      </c>
      <c r="B300" t="s">
        <v>615</v>
      </c>
      <c r="C300" t="s">
        <v>2762</v>
      </c>
      <c r="D300" t="s">
        <v>9203</v>
      </c>
      <c r="E300" t="s">
        <v>9204</v>
      </c>
      <c r="F300" t="s">
        <v>4968</v>
      </c>
      <c r="G300" t="s">
        <v>9205</v>
      </c>
      <c r="I300" t="str">
        <f t="shared" si="27"/>
        <v>N/A</v>
      </c>
      <c r="J300">
        <f t="shared" si="28"/>
        <v>56760000</v>
      </c>
      <c r="K300" t="str">
        <f t="shared" si="29"/>
        <v>(6.42M)</v>
      </c>
      <c r="L300">
        <f t="shared" si="30"/>
        <v>49640000</v>
      </c>
      <c r="M300">
        <f t="shared" si="31"/>
        <v>23450000</v>
      </c>
      <c r="N300" t="str">
        <f t="shared" si="32"/>
        <v>(66.96M)</v>
      </c>
    </row>
    <row r="301" spans="1:14" x14ac:dyDescent="0.3">
      <c r="A301" s="1">
        <v>6</v>
      </c>
      <c r="B301" t="s">
        <v>619</v>
      </c>
      <c r="C301" t="s">
        <v>9206</v>
      </c>
      <c r="D301" t="s">
        <v>9207</v>
      </c>
      <c r="E301" t="s">
        <v>9208</v>
      </c>
      <c r="F301" t="s">
        <v>9209</v>
      </c>
      <c r="G301" t="s">
        <v>9210</v>
      </c>
      <c r="I301" t="str">
        <f t="shared" si="27"/>
        <v>N/A</v>
      </c>
      <c r="J301" t="str">
        <f t="shared" si="28"/>
        <v>(154.03M)</v>
      </c>
      <c r="K301" t="str">
        <f t="shared" si="29"/>
        <v>(223.82M)</v>
      </c>
      <c r="L301" t="str">
        <f t="shared" si="30"/>
        <v>(150.31M)</v>
      </c>
      <c r="M301" t="str">
        <f t="shared" si="31"/>
        <v>(221.74M)</v>
      </c>
      <c r="N301" t="str">
        <f t="shared" si="32"/>
        <v>(506.89M)</v>
      </c>
    </row>
    <row r="302" spans="1:14" x14ac:dyDescent="0.3">
      <c r="A302" s="1">
        <v>7</v>
      </c>
      <c r="B302" t="s">
        <v>621</v>
      </c>
      <c r="C302" t="s">
        <v>9211</v>
      </c>
      <c r="D302" t="s">
        <v>9212</v>
      </c>
      <c r="E302" t="s">
        <v>9213</v>
      </c>
      <c r="F302" t="s">
        <v>9214</v>
      </c>
      <c r="G302" t="s">
        <v>9215</v>
      </c>
      <c r="I302" t="str">
        <f t="shared" si="27"/>
        <v>N/A</v>
      </c>
      <c r="J302">
        <f t="shared" si="28"/>
        <v>210790000</v>
      </c>
      <c r="K302">
        <f t="shared" si="29"/>
        <v>217410000</v>
      </c>
      <c r="L302">
        <f t="shared" si="30"/>
        <v>199950000</v>
      </c>
      <c r="M302">
        <f t="shared" si="31"/>
        <v>245190000</v>
      </c>
      <c r="N302">
        <f t="shared" si="32"/>
        <v>439920000</v>
      </c>
    </row>
    <row r="303" spans="1:14" x14ac:dyDescent="0.3">
      <c r="A303" s="1">
        <v>8</v>
      </c>
      <c r="B303" t="s">
        <v>2279</v>
      </c>
      <c r="C303" t="s">
        <v>9216</v>
      </c>
      <c r="D303" t="s">
        <v>9217</v>
      </c>
      <c r="E303" t="s">
        <v>9218</v>
      </c>
      <c r="F303" t="s">
        <v>9219</v>
      </c>
      <c r="G303" t="s">
        <v>9220</v>
      </c>
      <c r="I303" t="str">
        <f t="shared" si="27"/>
        <v>N/A</v>
      </c>
      <c r="J303" t="str">
        <f t="shared" si="28"/>
        <v>(84.87M)</v>
      </c>
      <c r="K303" t="str">
        <f t="shared" si="29"/>
        <v>(142.23M)</v>
      </c>
      <c r="L303" t="str">
        <f t="shared" si="30"/>
        <v>(324.28M)</v>
      </c>
      <c r="M303" t="str">
        <f t="shared" si="31"/>
        <v>(284.21M)</v>
      </c>
      <c r="N303" t="str">
        <f t="shared" si="32"/>
        <v>(148.96M)</v>
      </c>
    </row>
    <row r="304" spans="1:14" x14ac:dyDescent="0.3">
      <c r="A304" s="1">
        <v>9</v>
      </c>
      <c r="B304" t="s">
        <v>2284</v>
      </c>
      <c r="C304" t="s">
        <v>9221</v>
      </c>
      <c r="D304" t="s">
        <v>9222</v>
      </c>
      <c r="E304" t="s">
        <v>1910</v>
      </c>
      <c r="F304" t="s">
        <v>3228</v>
      </c>
      <c r="G304" t="s">
        <v>9223</v>
      </c>
      <c r="I304" t="str">
        <f t="shared" si="27"/>
        <v>N/A</v>
      </c>
      <c r="J304" t="str">
        <f t="shared" si="28"/>
        <v>398000</v>
      </c>
      <c r="K304" t="str">
        <f t="shared" si="29"/>
        <v>523000</v>
      </c>
      <c r="L304" t="str">
        <f t="shared" si="30"/>
        <v>228000</v>
      </c>
      <c r="M304">
        <f t="shared" si="31"/>
        <v>5470000</v>
      </c>
      <c r="N304" t="str">
        <f t="shared" si="32"/>
        <v>232000</v>
      </c>
    </row>
    <row r="305" spans="1:14" x14ac:dyDescent="0.3">
      <c r="A305" s="1">
        <v>10</v>
      </c>
      <c r="B305" t="s">
        <v>623</v>
      </c>
      <c r="C305" t="s">
        <v>9224</v>
      </c>
      <c r="D305" t="s">
        <v>264</v>
      </c>
      <c r="E305" t="s">
        <v>264</v>
      </c>
      <c r="F305" t="s">
        <v>264</v>
      </c>
      <c r="G305" t="s">
        <v>264</v>
      </c>
      <c r="I305" t="str">
        <f t="shared" si="27"/>
        <v>N/A</v>
      </c>
      <c r="J305" t="str">
        <f t="shared" si="28"/>
        <v>(1M)</v>
      </c>
      <c r="K305" t="str">
        <f t="shared" si="29"/>
        <v>N/A</v>
      </c>
      <c r="L305" t="str">
        <f t="shared" si="30"/>
        <v>N/A</v>
      </c>
      <c r="M305" t="str">
        <f t="shared" si="31"/>
        <v>N/A</v>
      </c>
      <c r="N305" t="str">
        <f t="shared" si="32"/>
        <v>N/A</v>
      </c>
    </row>
    <row r="306" spans="1:14" x14ac:dyDescent="0.3">
      <c r="A306" s="1">
        <v>11</v>
      </c>
      <c r="B306" t="s">
        <v>624</v>
      </c>
      <c r="C306" t="s">
        <v>264</v>
      </c>
      <c r="D306" t="s">
        <v>264</v>
      </c>
      <c r="E306" t="s">
        <v>264</v>
      </c>
      <c r="F306" t="s">
        <v>264</v>
      </c>
      <c r="G306" t="s">
        <v>264</v>
      </c>
      <c r="I306" t="str">
        <f t="shared" si="27"/>
        <v>N/A</v>
      </c>
      <c r="J306" t="str">
        <f t="shared" si="28"/>
        <v>N/A</v>
      </c>
      <c r="K306" t="str">
        <f t="shared" si="29"/>
        <v>N/A</v>
      </c>
      <c r="L306" t="str">
        <f t="shared" si="30"/>
        <v>N/A</v>
      </c>
      <c r="M306" t="str">
        <f t="shared" si="31"/>
        <v>N/A</v>
      </c>
      <c r="N306" t="str">
        <f t="shared" si="32"/>
        <v>N/A</v>
      </c>
    </row>
    <row r="307" spans="1:14" x14ac:dyDescent="0.3">
      <c r="A307" s="1">
        <v>12</v>
      </c>
      <c r="B307" t="s">
        <v>627</v>
      </c>
      <c r="C307" t="s">
        <v>9225</v>
      </c>
      <c r="D307" t="s">
        <v>9226</v>
      </c>
      <c r="E307" t="s">
        <v>9227</v>
      </c>
      <c r="F307" t="s">
        <v>9228</v>
      </c>
      <c r="G307" t="s">
        <v>9229</v>
      </c>
      <c r="I307" t="str">
        <f t="shared" si="27"/>
        <v>N/A</v>
      </c>
      <c r="J307" t="str">
        <f t="shared" si="28"/>
        <v>(29.26M)</v>
      </c>
      <c r="K307" t="str">
        <f t="shared" si="29"/>
        <v>(148.89M)</v>
      </c>
      <c r="L307" t="str">
        <f t="shared" si="30"/>
        <v>(278.65M)</v>
      </c>
      <c r="M307" t="str">
        <f t="shared" si="31"/>
        <v>(257.35M)</v>
      </c>
      <c r="N307" t="str">
        <f t="shared" si="32"/>
        <v>(185.44M)</v>
      </c>
    </row>
    <row r="308" spans="1:14" x14ac:dyDescent="0.3">
      <c r="A308" s="1">
        <v>13</v>
      </c>
      <c r="B308" t="s">
        <v>2292</v>
      </c>
      <c r="C308" t="s">
        <v>264</v>
      </c>
      <c r="D308" t="s">
        <v>9230</v>
      </c>
      <c r="E308" t="s">
        <v>9231</v>
      </c>
      <c r="F308" t="s">
        <v>9001</v>
      </c>
      <c r="G308" t="s">
        <v>7236</v>
      </c>
      <c r="I308" t="str">
        <f t="shared" si="27"/>
        <v>N/A</v>
      </c>
      <c r="J308" t="str">
        <f t="shared" si="28"/>
        <v>N/A</v>
      </c>
      <c r="K308">
        <f t="shared" si="29"/>
        <v>-4.0881999999999996</v>
      </c>
      <c r="L308">
        <f t="shared" si="30"/>
        <v>-0.87150000000000005</v>
      </c>
      <c r="M308">
        <f t="shared" si="31"/>
        <v>7.6399999999999996E-2</v>
      </c>
      <c r="N308">
        <f t="shared" si="32"/>
        <v>0.27940000000000004</v>
      </c>
    </row>
    <row r="309" spans="1:14" x14ac:dyDescent="0.3">
      <c r="A309" s="1">
        <v>14</v>
      </c>
      <c r="B309" t="s">
        <v>2297</v>
      </c>
      <c r="C309" t="s">
        <v>9232</v>
      </c>
      <c r="D309" t="s">
        <v>9233</v>
      </c>
      <c r="E309" t="s">
        <v>9234</v>
      </c>
      <c r="F309" t="s">
        <v>9235</v>
      </c>
      <c r="G309" t="s">
        <v>9236</v>
      </c>
      <c r="I309" t="str">
        <f t="shared" si="27"/>
        <v>N/A</v>
      </c>
      <c r="J309">
        <f t="shared" si="28"/>
        <v>-0.37280000000000002</v>
      </c>
      <c r="K309">
        <f t="shared" si="29"/>
        <v>-1.9455000000000002</v>
      </c>
      <c r="L309">
        <f t="shared" si="30"/>
        <v>-3.3411000000000004</v>
      </c>
      <c r="M309">
        <f t="shared" si="31"/>
        <v>-2.8571</v>
      </c>
      <c r="N309">
        <f t="shared" si="32"/>
        <v>-1.8681999999999999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9237</v>
      </c>
      <c r="D312" t="s">
        <v>9238</v>
      </c>
      <c r="E312" t="s">
        <v>9239</v>
      </c>
      <c r="F312" t="s">
        <v>9240</v>
      </c>
      <c r="G312" t="s">
        <v>9241</v>
      </c>
      <c r="I312" t="str">
        <f t="shared" si="27"/>
        <v>N/A</v>
      </c>
      <c r="J312" t="str">
        <f t="shared" si="28"/>
        <v>(9.42M)</v>
      </c>
      <c r="K312" t="str">
        <f t="shared" si="29"/>
        <v>(9.72M)</v>
      </c>
      <c r="L312" t="str">
        <f t="shared" si="30"/>
        <v>(9.92M)</v>
      </c>
      <c r="M312" t="str">
        <f t="shared" si="31"/>
        <v>(10.16M)</v>
      </c>
      <c r="N312" t="str">
        <f t="shared" si="32"/>
        <v>(10.48M)</v>
      </c>
    </row>
    <row r="313" spans="1:14" x14ac:dyDescent="0.3">
      <c r="A313" s="1">
        <v>1</v>
      </c>
      <c r="B313" t="s">
        <v>639</v>
      </c>
      <c r="C313" t="s">
        <v>9237</v>
      </c>
      <c r="D313" t="s">
        <v>9238</v>
      </c>
      <c r="E313" t="s">
        <v>9239</v>
      </c>
      <c r="F313" t="s">
        <v>9240</v>
      </c>
      <c r="G313" t="s">
        <v>9241</v>
      </c>
      <c r="I313" t="str">
        <f t="shared" si="27"/>
        <v>N/A</v>
      </c>
      <c r="J313" t="str">
        <f t="shared" si="28"/>
        <v>(9.42M)</v>
      </c>
      <c r="K313" t="str">
        <f t="shared" si="29"/>
        <v>(9.72M)</v>
      </c>
      <c r="L313" t="str">
        <f t="shared" si="30"/>
        <v>(9.92M)</v>
      </c>
      <c r="M313" t="str">
        <f t="shared" si="31"/>
        <v>(10.16M)</v>
      </c>
      <c r="N313" t="str">
        <f t="shared" si="32"/>
        <v>(10.48M)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9242</v>
      </c>
      <c r="E315" t="s">
        <v>2002</v>
      </c>
      <c r="F315" t="s">
        <v>9243</v>
      </c>
      <c r="G315" t="s">
        <v>9244</v>
      </c>
      <c r="I315" t="str">
        <f t="shared" si="27"/>
        <v>N/A</v>
      </c>
      <c r="J315" t="str">
        <f t="shared" si="28"/>
        <v>N/A</v>
      </c>
      <c r="K315">
        <f t="shared" si="29"/>
        <v>-3.2400000000000005E-2</v>
      </c>
      <c r="L315">
        <f t="shared" si="30"/>
        <v>-2.0199999999999999E-2</v>
      </c>
      <c r="M315">
        <f t="shared" si="31"/>
        <v>-2.4E-2</v>
      </c>
      <c r="N315">
        <f t="shared" si="32"/>
        <v>-3.1600000000000003E-2</v>
      </c>
    </row>
    <row r="316" spans="1:14" x14ac:dyDescent="0.3">
      <c r="A316" s="1">
        <v>4</v>
      </c>
      <c r="B316" t="s">
        <v>2311</v>
      </c>
      <c r="C316" t="s">
        <v>264</v>
      </c>
      <c r="D316" t="s">
        <v>264</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9245</v>
      </c>
      <c r="D317" t="s">
        <v>9246</v>
      </c>
      <c r="E317" t="s">
        <v>9247</v>
      </c>
      <c r="F317" t="s">
        <v>9248</v>
      </c>
      <c r="G317" t="s">
        <v>9249</v>
      </c>
      <c r="I317" t="str">
        <f t="shared" si="33"/>
        <v>N/A</v>
      </c>
      <c r="J317">
        <f t="shared" si="34"/>
        <v>95830000</v>
      </c>
      <c r="K317">
        <f t="shared" si="35"/>
        <v>85670000</v>
      </c>
      <c r="L317">
        <f t="shared" si="36"/>
        <v>256380000</v>
      </c>
      <c r="M317">
        <f t="shared" si="37"/>
        <v>213460000</v>
      </c>
      <c r="N317">
        <f t="shared" si="38"/>
        <v>200520000</v>
      </c>
    </row>
    <row r="318" spans="1:14" x14ac:dyDescent="0.3">
      <c r="A318" s="1">
        <v>6</v>
      </c>
      <c r="B318" t="s">
        <v>645</v>
      </c>
      <c r="C318" t="s">
        <v>9250</v>
      </c>
      <c r="D318" t="s">
        <v>264</v>
      </c>
      <c r="E318" t="s">
        <v>264</v>
      </c>
      <c r="F318" t="s">
        <v>264</v>
      </c>
      <c r="G318" t="s">
        <v>264</v>
      </c>
      <c r="I318" t="str">
        <f t="shared" si="33"/>
        <v>N/A</v>
      </c>
      <c r="J318" t="str">
        <f t="shared" si="34"/>
        <v>(576,000)</v>
      </c>
      <c r="K318" t="str">
        <f t="shared" si="35"/>
        <v>N/A</v>
      </c>
      <c r="L318" t="str">
        <f t="shared" si="36"/>
        <v>N/A</v>
      </c>
      <c r="M318" t="str">
        <f t="shared" si="37"/>
        <v>N/A</v>
      </c>
      <c r="N318" t="str">
        <f t="shared" si="38"/>
        <v>N/A</v>
      </c>
    </row>
    <row r="319" spans="1:14" x14ac:dyDescent="0.3">
      <c r="A319" s="1">
        <v>7</v>
      </c>
      <c r="B319" t="s">
        <v>651</v>
      </c>
      <c r="C319" t="s">
        <v>9250</v>
      </c>
      <c r="D319" t="s">
        <v>264</v>
      </c>
      <c r="E319" t="s">
        <v>264</v>
      </c>
      <c r="F319" t="s">
        <v>264</v>
      </c>
      <c r="G319" t="s">
        <v>264</v>
      </c>
      <c r="I319" t="str">
        <f t="shared" si="33"/>
        <v>N/A</v>
      </c>
      <c r="J319" t="str">
        <f t="shared" si="34"/>
        <v>(576,000)</v>
      </c>
      <c r="K319" t="str">
        <f t="shared" si="35"/>
        <v>N/A</v>
      </c>
      <c r="L319" t="str">
        <f t="shared" si="36"/>
        <v>N/A</v>
      </c>
      <c r="M319" t="str">
        <f t="shared" si="37"/>
        <v>N/A</v>
      </c>
      <c r="N319" t="str">
        <f t="shared" si="38"/>
        <v>N/A</v>
      </c>
    </row>
    <row r="320" spans="1:14" x14ac:dyDescent="0.3">
      <c r="A320" s="1">
        <v>8</v>
      </c>
      <c r="B320" t="s">
        <v>653</v>
      </c>
      <c r="C320" t="s">
        <v>264</v>
      </c>
      <c r="D320" t="s">
        <v>264</v>
      </c>
      <c r="E320" t="s">
        <v>264</v>
      </c>
      <c r="F320" t="s">
        <v>264</v>
      </c>
      <c r="G320" t="s">
        <v>264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655</v>
      </c>
      <c r="C321" t="s">
        <v>264</v>
      </c>
      <c r="D321" t="s">
        <v>264</v>
      </c>
      <c r="E321" t="s">
        <v>264</v>
      </c>
      <c r="F321" t="s">
        <v>264</v>
      </c>
      <c r="G321" t="s">
        <v>264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657</v>
      </c>
      <c r="C322" t="s">
        <v>9251</v>
      </c>
      <c r="D322" t="s">
        <v>264</v>
      </c>
      <c r="E322" t="s">
        <v>264</v>
      </c>
      <c r="F322" t="s">
        <v>264</v>
      </c>
      <c r="G322" t="s">
        <v>264</v>
      </c>
      <c r="I322" t="str">
        <f t="shared" si="33"/>
        <v>N/A</v>
      </c>
      <c r="J322" t="str">
        <f t="shared" si="34"/>
        <v>(60M)</v>
      </c>
      <c r="K322" t="str">
        <f t="shared" si="35"/>
        <v>N/A</v>
      </c>
      <c r="L322" t="str">
        <f t="shared" si="36"/>
        <v>N/A</v>
      </c>
      <c r="M322" t="str">
        <f t="shared" si="37"/>
        <v>N/A</v>
      </c>
      <c r="N322" t="str">
        <f t="shared" si="38"/>
        <v>N/A</v>
      </c>
    </row>
    <row r="323" spans="1:14" x14ac:dyDescent="0.3">
      <c r="A323" s="1">
        <v>11</v>
      </c>
      <c r="B323" t="s">
        <v>663</v>
      </c>
      <c r="C323" t="s">
        <v>9251</v>
      </c>
      <c r="D323" t="s">
        <v>264</v>
      </c>
      <c r="E323" t="s">
        <v>264</v>
      </c>
      <c r="F323" t="s">
        <v>264</v>
      </c>
      <c r="G323" t="s">
        <v>264</v>
      </c>
      <c r="I323" t="str">
        <f t="shared" si="33"/>
        <v>N/A</v>
      </c>
      <c r="J323" t="str">
        <f t="shared" si="34"/>
        <v>(60M)</v>
      </c>
      <c r="K323" t="str">
        <f t="shared" si="35"/>
        <v>N/A</v>
      </c>
      <c r="L323" t="str">
        <f t="shared" si="36"/>
        <v>N/A</v>
      </c>
      <c r="M323" t="str">
        <f t="shared" si="37"/>
        <v>N/A</v>
      </c>
      <c r="N323" t="str">
        <f t="shared" si="38"/>
        <v>N/A</v>
      </c>
    </row>
    <row r="324" spans="1:14" x14ac:dyDescent="0.3">
      <c r="A324" s="1">
        <v>12</v>
      </c>
      <c r="B324" t="s">
        <v>664</v>
      </c>
      <c r="C324" t="s">
        <v>264</v>
      </c>
      <c r="D324" t="s">
        <v>264</v>
      </c>
      <c r="E324" t="s">
        <v>264</v>
      </c>
      <c r="F324" t="s">
        <v>264</v>
      </c>
      <c r="G324" t="s">
        <v>264</v>
      </c>
      <c r="I324" t="str">
        <f t="shared" si="33"/>
        <v>N/A</v>
      </c>
      <c r="J324" t="str">
        <f t="shared" si="34"/>
        <v>N/A</v>
      </c>
      <c r="K324" t="str">
        <f t="shared" si="35"/>
        <v>N/A</v>
      </c>
      <c r="L324" t="str">
        <f t="shared" si="36"/>
        <v>N/A</v>
      </c>
      <c r="M324" t="str">
        <f t="shared" si="37"/>
        <v>N/A</v>
      </c>
      <c r="N324" t="str">
        <f t="shared" si="38"/>
        <v>N/A</v>
      </c>
    </row>
    <row r="325" spans="1:14" x14ac:dyDescent="0.3">
      <c r="A325" s="1">
        <v>13</v>
      </c>
      <c r="B325" t="s">
        <v>665</v>
      </c>
      <c r="C325" t="s">
        <v>264</v>
      </c>
      <c r="D325" t="s">
        <v>264</v>
      </c>
      <c r="E325" t="s">
        <v>264</v>
      </c>
      <c r="F325" t="s">
        <v>264</v>
      </c>
      <c r="G325" t="s">
        <v>264</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671</v>
      </c>
      <c r="C326" t="s">
        <v>264</v>
      </c>
      <c r="D326" t="s">
        <v>264</v>
      </c>
      <c r="E326" t="s">
        <v>264</v>
      </c>
      <c r="F326" t="s">
        <v>264</v>
      </c>
      <c r="G326" t="s">
        <v>264</v>
      </c>
      <c r="I326" t="str">
        <f t="shared" si="33"/>
        <v>N/A</v>
      </c>
      <c r="J326" t="str">
        <f t="shared" si="34"/>
        <v>N/A</v>
      </c>
      <c r="K326" t="str">
        <f t="shared" si="35"/>
        <v>N/A</v>
      </c>
      <c r="L326" t="str">
        <f t="shared" si="36"/>
        <v>N/A</v>
      </c>
      <c r="M326" t="str">
        <f t="shared" si="37"/>
        <v>N/A</v>
      </c>
      <c r="N326" t="str">
        <f t="shared" si="38"/>
        <v>N/A</v>
      </c>
    </row>
    <row r="327" spans="1:14" x14ac:dyDescent="0.3">
      <c r="A327" s="1">
        <v>15</v>
      </c>
      <c r="B327" t="s">
        <v>677</v>
      </c>
      <c r="C327" t="s">
        <v>9252</v>
      </c>
      <c r="D327" t="s">
        <v>264</v>
      </c>
      <c r="E327" t="s">
        <v>264</v>
      </c>
      <c r="F327" t="s">
        <v>264</v>
      </c>
      <c r="G327" t="s">
        <v>264</v>
      </c>
      <c r="I327" t="str">
        <f t="shared" si="33"/>
        <v>N/A</v>
      </c>
      <c r="J327" t="str">
        <f t="shared" si="34"/>
        <v>(530,000)</v>
      </c>
      <c r="K327" t="str">
        <f t="shared" si="35"/>
        <v>N/A</v>
      </c>
      <c r="L327" t="str">
        <f t="shared" si="36"/>
        <v>N/A</v>
      </c>
      <c r="M327" t="str">
        <f t="shared" si="37"/>
        <v>N/A</v>
      </c>
      <c r="N327" t="str">
        <f t="shared" si="38"/>
        <v>N/A</v>
      </c>
    </row>
    <row r="328" spans="1:14" x14ac:dyDescent="0.3">
      <c r="A328" s="1">
        <v>16</v>
      </c>
      <c r="B328" t="s">
        <v>623</v>
      </c>
      <c r="C328" t="s">
        <v>9252</v>
      </c>
      <c r="D328" t="s">
        <v>264</v>
      </c>
      <c r="E328" t="s">
        <v>264</v>
      </c>
      <c r="F328" t="s">
        <v>264</v>
      </c>
      <c r="G328" t="s">
        <v>264</v>
      </c>
      <c r="I328" t="str">
        <f t="shared" si="33"/>
        <v>N/A</v>
      </c>
      <c r="J328" t="str">
        <f t="shared" si="34"/>
        <v>(530,000)</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9253</v>
      </c>
      <c r="D330" t="s">
        <v>9254</v>
      </c>
      <c r="E330" t="s">
        <v>9255</v>
      </c>
      <c r="F330" t="s">
        <v>9256</v>
      </c>
      <c r="G330" t="s">
        <v>9257</v>
      </c>
      <c r="I330" t="str">
        <f t="shared" si="33"/>
        <v>N/A</v>
      </c>
      <c r="J330">
        <f t="shared" si="34"/>
        <v>25310000</v>
      </c>
      <c r="K330">
        <f t="shared" si="35"/>
        <v>75940000</v>
      </c>
      <c r="L330">
        <f t="shared" si="36"/>
        <v>246460000</v>
      </c>
      <c r="M330">
        <f t="shared" si="37"/>
        <v>203300000</v>
      </c>
      <c r="N330">
        <f t="shared" si="38"/>
        <v>190050000</v>
      </c>
    </row>
    <row r="331" spans="1:14" x14ac:dyDescent="0.3">
      <c r="A331" s="1">
        <v>19</v>
      </c>
      <c r="B331" t="s">
        <v>689</v>
      </c>
      <c r="C331" t="s">
        <v>264</v>
      </c>
      <c r="D331" t="s">
        <v>9258</v>
      </c>
      <c r="E331" t="s">
        <v>9259</v>
      </c>
      <c r="F331" t="s">
        <v>9260</v>
      </c>
      <c r="G331" t="s">
        <v>9261</v>
      </c>
      <c r="I331" t="str">
        <f t="shared" si="33"/>
        <v>N/A</v>
      </c>
      <c r="J331" t="str">
        <f t="shared" si="34"/>
        <v>N/A</v>
      </c>
      <c r="K331">
        <f t="shared" si="35"/>
        <v>2.0011000000000001</v>
      </c>
      <c r="L331">
        <f t="shared" si="36"/>
        <v>2.2454000000000001</v>
      </c>
      <c r="M331">
        <f t="shared" si="37"/>
        <v>-0.17510000000000001</v>
      </c>
      <c r="N331">
        <f t="shared" si="38"/>
        <v>-6.5199999999999994E-2</v>
      </c>
    </row>
    <row r="332" spans="1:14" x14ac:dyDescent="0.3">
      <c r="A332" s="1">
        <v>20</v>
      </c>
      <c r="B332" t="s">
        <v>2337</v>
      </c>
      <c r="C332" t="s">
        <v>3503</v>
      </c>
      <c r="D332" t="s">
        <v>9262</v>
      </c>
      <c r="E332" t="s">
        <v>9263</v>
      </c>
      <c r="F332" t="s">
        <v>9264</v>
      </c>
      <c r="G332" t="s">
        <v>9265</v>
      </c>
      <c r="I332" t="str">
        <f t="shared" si="33"/>
        <v>N/A</v>
      </c>
      <c r="J332">
        <f t="shared" si="34"/>
        <v>0.32240000000000002</v>
      </c>
      <c r="K332">
        <f t="shared" si="35"/>
        <v>0.99230000000000007</v>
      </c>
      <c r="L332">
        <f t="shared" si="36"/>
        <v>2.9550999999999998</v>
      </c>
      <c r="M332">
        <f t="shared" si="37"/>
        <v>2.2570000000000001</v>
      </c>
      <c r="N332">
        <f t="shared" si="38"/>
        <v>1.9144999999999999</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264</v>
      </c>
      <c r="D334" t="s">
        <v>696</v>
      </c>
      <c r="E334" t="s">
        <v>264</v>
      </c>
      <c r="F334" t="s">
        <v>264</v>
      </c>
      <c r="G334" t="s">
        <v>264</v>
      </c>
      <c r="I334" t="str">
        <f t="shared" si="33"/>
        <v>N/A</v>
      </c>
      <c r="J334" t="str">
        <f t="shared" si="34"/>
        <v>N/A</v>
      </c>
      <c r="K334" t="str">
        <f t="shared" si="35"/>
        <v>0</v>
      </c>
      <c r="L334" t="str">
        <f t="shared" si="36"/>
        <v>N/A</v>
      </c>
      <c r="M334" t="str">
        <f t="shared" si="37"/>
        <v>N/A</v>
      </c>
      <c r="N334" t="str">
        <f t="shared" si="38"/>
        <v>N/A</v>
      </c>
    </row>
    <row r="335" spans="1:14" x14ac:dyDescent="0.3">
      <c r="A335" s="1">
        <v>23</v>
      </c>
      <c r="B335" t="s">
        <v>697</v>
      </c>
      <c r="C335" t="s">
        <v>9266</v>
      </c>
      <c r="D335" t="s">
        <v>9267</v>
      </c>
      <c r="E335" t="s">
        <v>9268</v>
      </c>
      <c r="F335" t="s">
        <v>9269</v>
      </c>
      <c r="G335" t="s">
        <v>9270</v>
      </c>
      <c r="I335" t="str">
        <f t="shared" si="33"/>
        <v>N/A</v>
      </c>
      <c r="J335">
        <f t="shared" si="34"/>
        <v>27770000</v>
      </c>
      <c r="K335" t="str">
        <f t="shared" si="35"/>
        <v>(45.75M)</v>
      </c>
      <c r="L335" t="str">
        <f t="shared" si="36"/>
        <v>(6.55M)</v>
      </c>
      <c r="M335" t="str">
        <f t="shared" si="37"/>
        <v>(17.68M)</v>
      </c>
      <c r="N335">
        <f t="shared" si="38"/>
        <v>39410000</v>
      </c>
    </row>
    <row r="336" spans="1:14" x14ac:dyDescent="0.3">
      <c r="A336" s="1">
        <v>24</v>
      </c>
      <c r="B336" t="s">
        <v>703</v>
      </c>
      <c r="C336" t="s">
        <v>9271</v>
      </c>
      <c r="D336" t="s">
        <v>5515</v>
      </c>
      <c r="E336" t="s">
        <v>9272</v>
      </c>
      <c r="F336" t="s">
        <v>9273</v>
      </c>
      <c r="G336" t="s">
        <v>9274</v>
      </c>
      <c r="I336" t="str">
        <f t="shared" si="33"/>
        <v>N/A</v>
      </c>
      <c r="J336">
        <f t="shared" si="34"/>
        <v>31180000</v>
      </c>
      <c r="K336">
        <f t="shared" si="35"/>
        <v>25590000</v>
      </c>
      <c r="L336">
        <f t="shared" si="36"/>
        <v>21360000</v>
      </c>
      <c r="M336">
        <f t="shared" si="37"/>
        <v>33650000</v>
      </c>
      <c r="N336">
        <f t="shared" si="38"/>
        <v>33310000.000000004</v>
      </c>
    </row>
    <row r="337" spans="1:14" x14ac:dyDescent="0.3">
      <c r="A337" s="1">
        <v>25</v>
      </c>
      <c r="B337" t="s">
        <v>709</v>
      </c>
      <c r="C337" t="s">
        <v>264</v>
      </c>
      <c r="D337" t="s">
        <v>1918</v>
      </c>
      <c r="E337" t="s">
        <v>9275</v>
      </c>
      <c r="F337" t="s">
        <v>9276</v>
      </c>
      <c r="G337" t="s">
        <v>9277</v>
      </c>
      <c r="I337" t="str">
        <f t="shared" si="33"/>
        <v>N/A</v>
      </c>
      <c r="J337" t="str">
        <f t="shared" si="34"/>
        <v>N/A</v>
      </c>
      <c r="K337">
        <f t="shared" si="35"/>
        <v>-0.17929999999999999</v>
      </c>
      <c r="L337">
        <f t="shared" si="36"/>
        <v>-0.16500000000000001</v>
      </c>
      <c r="M337">
        <f t="shared" si="37"/>
        <v>0.57500000000000007</v>
      </c>
      <c r="N337">
        <f t="shared" si="38"/>
        <v>-1.01E-2</v>
      </c>
    </row>
    <row r="338" spans="1:14" x14ac:dyDescent="0.3">
      <c r="A338" s="1">
        <v>26</v>
      </c>
      <c r="B338" t="s">
        <v>714</v>
      </c>
      <c r="C338" t="s">
        <v>264</v>
      </c>
      <c r="D338" t="s">
        <v>264</v>
      </c>
      <c r="E338" t="s">
        <v>264</v>
      </c>
      <c r="F338" t="s">
        <v>264</v>
      </c>
      <c r="G338" t="s">
        <v>9278</v>
      </c>
      <c r="I338" t="str">
        <f t="shared" si="33"/>
        <v>N/A</v>
      </c>
      <c r="J338" t="str">
        <f t="shared" si="34"/>
        <v>N/A</v>
      </c>
      <c r="K338" t="str">
        <f t="shared" si="35"/>
        <v>N/A</v>
      </c>
      <c r="L338" t="str">
        <f t="shared" si="36"/>
        <v>N/A</v>
      </c>
      <c r="M338" t="str">
        <f t="shared" si="37"/>
        <v>N/A</v>
      </c>
      <c r="N338">
        <f t="shared" si="38"/>
        <v>4.5100000000000001E-2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9279</v>
      </c>
      <c r="C340" t="s">
        <v>9280</v>
      </c>
      <c r="I340" t="str">
        <f t="shared" si="33"/>
        <v>N/A</v>
      </c>
      <c r="J340" t="str">
        <f t="shared" si="34"/>
        <v>BCB Bancorp</v>
      </c>
      <c r="K340">
        <f t="shared" si="35"/>
        <v>0</v>
      </c>
      <c r="L340">
        <f t="shared" si="36"/>
        <v>0</v>
      </c>
      <c r="M340">
        <f t="shared" si="37"/>
        <v>0</v>
      </c>
      <c r="N340">
        <f t="shared" si="38"/>
        <v>0</v>
      </c>
    </row>
    <row r="341" spans="1:14" x14ac:dyDescent="0.3">
      <c r="A341" s="1">
        <v>1</v>
      </c>
      <c r="B341" t="s">
        <v>9281</v>
      </c>
      <c r="C341" t="s">
        <v>9282</v>
      </c>
      <c r="I341" t="str">
        <f t="shared" si="33"/>
        <v>N/A</v>
      </c>
      <c r="J341" t="str">
        <f t="shared" si="34"/>
        <v>Colony Bankcorp</v>
      </c>
      <c r="K341">
        <f t="shared" si="35"/>
        <v>0</v>
      </c>
      <c r="L341">
        <f t="shared" si="36"/>
        <v>0</v>
      </c>
      <c r="M341">
        <f t="shared" si="37"/>
        <v>0</v>
      </c>
      <c r="N341">
        <f t="shared" si="38"/>
        <v>0</v>
      </c>
    </row>
    <row r="342" spans="1:14" x14ac:dyDescent="0.3">
      <c r="A342" s="1">
        <v>2</v>
      </c>
      <c r="B342" t="s">
        <v>9283</v>
      </c>
      <c r="C342" t="s">
        <v>9284</v>
      </c>
      <c r="I342" t="str">
        <f t="shared" si="33"/>
        <v>N/A</v>
      </c>
      <c r="J342" t="str">
        <f t="shared" si="34"/>
        <v>Citizens First</v>
      </c>
      <c r="K342">
        <f t="shared" si="35"/>
        <v>0</v>
      </c>
      <c r="L342">
        <f t="shared" si="36"/>
        <v>0</v>
      </c>
      <c r="M342">
        <f t="shared" si="37"/>
        <v>0</v>
      </c>
      <c r="N342">
        <f t="shared" si="38"/>
        <v>0</v>
      </c>
    </row>
    <row r="343" spans="1:14" x14ac:dyDescent="0.3">
      <c r="A343" s="1">
        <v>3</v>
      </c>
      <c r="B343" t="s">
        <v>9285</v>
      </c>
      <c r="C343" t="s">
        <v>9286</v>
      </c>
      <c r="I343" t="str">
        <f t="shared" si="33"/>
        <v>N/A</v>
      </c>
      <c r="J343" t="str">
        <f t="shared" si="34"/>
        <v>1st Constitution</v>
      </c>
      <c r="K343">
        <f t="shared" si="35"/>
        <v>0</v>
      </c>
      <c r="L343">
        <f t="shared" si="36"/>
        <v>0</v>
      </c>
      <c r="M343">
        <f t="shared" si="37"/>
        <v>0</v>
      </c>
      <c r="N343">
        <f t="shared" si="38"/>
        <v>0</v>
      </c>
    </row>
    <row r="344" spans="1:14" x14ac:dyDescent="0.3">
      <c r="A344" s="1">
        <v>4</v>
      </c>
      <c r="B344" t="s">
        <v>9287</v>
      </c>
      <c r="C344" t="s">
        <v>9288</v>
      </c>
      <c r="I344" t="str">
        <f t="shared" si="33"/>
        <v>N/A</v>
      </c>
      <c r="J344" t="str">
        <f t="shared" si="34"/>
        <v>Fidelity Southern</v>
      </c>
      <c r="K344">
        <f t="shared" si="35"/>
        <v>0</v>
      </c>
      <c r="L344">
        <f t="shared" si="36"/>
        <v>0</v>
      </c>
      <c r="M344">
        <f t="shared" si="37"/>
        <v>0</v>
      </c>
      <c r="N344">
        <f t="shared" si="38"/>
        <v>0</v>
      </c>
    </row>
    <row r="345" spans="1:14" x14ac:dyDescent="0.3">
      <c r="A345" s="1">
        <v>5</v>
      </c>
      <c r="B345" t="s">
        <v>9289</v>
      </c>
      <c r="C345" t="s">
        <v>9290</v>
      </c>
      <c r="I345" t="str">
        <f t="shared" si="33"/>
        <v>N/A</v>
      </c>
      <c r="J345" t="str">
        <f t="shared" si="34"/>
        <v>Northrim BanCorp</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9291</v>
      </c>
      <c r="I348" t="str">
        <f t="shared" si="33"/>
        <v>N/A</v>
      </c>
      <c r="J348">
        <f t="shared" si="34"/>
        <v>170080000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9292</v>
      </c>
      <c r="I350" t="str">
        <f t="shared" si="33"/>
        <v>N/A</v>
      </c>
      <c r="J350" t="str">
        <f t="shared" si="34"/>
        <v>21.02</v>
      </c>
      <c r="K350">
        <f t="shared" si="35"/>
        <v>0</v>
      </c>
      <c r="L350">
        <f t="shared" si="36"/>
        <v>0</v>
      </c>
      <c r="M350">
        <f t="shared" si="37"/>
        <v>0</v>
      </c>
      <c r="N350">
        <f t="shared" si="38"/>
        <v>0</v>
      </c>
    </row>
    <row r="351" spans="1:14" x14ac:dyDescent="0.3">
      <c r="A351" s="1">
        <v>3</v>
      </c>
      <c r="B351" t="s">
        <v>128</v>
      </c>
      <c r="I351" t="str">
        <f t="shared" si="33"/>
        <v>N/A</v>
      </c>
      <c r="J351">
        <f t="shared" si="34"/>
        <v>0</v>
      </c>
      <c r="K351">
        <f t="shared" si="35"/>
        <v>0</v>
      </c>
      <c r="L351">
        <f t="shared" si="36"/>
        <v>0</v>
      </c>
      <c r="M351">
        <f t="shared" si="37"/>
        <v>0</v>
      </c>
      <c r="N351">
        <f t="shared" si="38"/>
        <v>0</v>
      </c>
    </row>
    <row r="352" spans="1:14" x14ac:dyDescent="0.3">
      <c r="A352" s="1">
        <v>4</v>
      </c>
      <c r="B352" t="s">
        <v>130</v>
      </c>
      <c r="I352" t="str">
        <f t="shared" si="33"/>
        <v>N/A</v>
      </c>
      <c r="J352">
        <f t="shared" si="34"/>
        <v>0</v>
      </c>
      <c r="K352">
        <f t="shared" si="35"/>
        <v>0</v>
      </c>
      <c r="L352">
        <f t="shared" si="36"/>
        <v>0</v>
      </c>
      <c r="M352">
        <f t="shared" si="37"/>
        <v>0</v>
      </c>
      <c r="N352">
        <f t="shared" si="38"/>
        <v>0</v>
      </c>
    </row>
    <row r="353" spans="1:14" x14ac:dyDescent="0.3">
      <c r="A353" s="1">
        <v>5</v>
      </c>
      <c r="B353" t="s">
        <v>132</v>
      </c>
      <c r="C353" t="s">
        <v>9293</v>
      </c>
      <c r="I353" t="str">
        <f t="shared" si="33"/>
        <v>N/A</v>
      </c>
      <c r="J353" t="str">
        <f t="shared" si="34"/>
        <v>2.66</v>
      </c>
      <c r="K353">
        <f t="shared" si="35"/>
        <v>0</v>
      </c>
      <c r="L353">
        <f t="shared" si="36"/>
        <v>0</v>
      </c>
      <c r="M353">
        <f t="shared" si="37"/>
        <v>0</v>
      </c>
      <c r="N353">
        <f t="shared" si="38"/>
        <v>0</v>
      </c>
    </row>
    <row r="354" spans="1:14" x14ac:dyDescent="0.3">
      <c r="A354" s="1">
        <v>6</v>
      </c>
      <c r="B354" t="s">
        <v>134</v>
      </c>
      <c r="C354" t="s">
        <v>383</v>
      </c>
      <c r="I354" t="str">
        <f t="shared" si="33"/>
        <v>N/A</v>
      </c>
      <c r="J354" t="str">
        <f t="shared" si="34"/>
        <v>1.44</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9294</v>
      </c>
      <c r="I359" t="str">
        <f t="shared" si="33"/>
        <v>N/A</v>
      </c>
      <c r="J359">
        <f t="shared" si="34"/>
        <v>116880000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9295</v>
      </c>
      <c r="I361" t="str">
        <f t="shared" si="33"/>
        <v>N/A</v>
      </c>
      <c r="J361" t="str">
        <f t="shared" si="34"/>
        <v>16.10</v>
      </c>
      <c r="K361">
        <f t="shared" si="35"/>
        <v>0</v>
      </c>
      <c r="L361">
        <f t="shared" si="36"/>
        <v>0</v>
      </c>
      <c r="M361">
        <f t="shared" si="37"/>
        <v>0</v>
      </c>
      <c r="N361">
        <f t="shared" si="38"/>
        <v>0</v>
      </c>
    </row>
    <row r="362" spans="1:14" x14ac:dyDescent="0.3">
      <c r="A362" s="1">
        <v>3</v>
      </c>
      <c r="B362" t="s">
        <v>128</v>
      </c>
      <c r="I362" t="str">
        <f t="shared" si="33"/>
        <v>N/A</v>
      </c>
      <c r="J362">
        <f t="shared" si="34"/>
        <v>0</v>
      </c>
      <c r="K362">
        <f t="shared" si="35"/>
        <v>0</v>
      </c>
      <c r="L362">
        <f t="shared" si="36"/>
        <v>0</v>
      </c>
      <c r="M362">
        <f t="shared" si="37"/>
        <v>0</v>
      </c>
      <c r="N362">
        <f t="shared" si="38"/>
        <v>0</v>
      </c>
    </row>
    <row r="363" spans="1:14" x14ac:dyDescent="0.3">
      <c r="A363" s="1">
        <v>4</v>
      </c>
      <c r="B363" t="s">
        <v>130</v>
      </c>
      <c r="I363" t="str">
        <f t="shared" si="33"/>
        <v>N/A</v>
      </c>
      <c r="J363">
        <f t="shared" si="34"/>
        <v>0</v>
      </c>
      <c r="K363">
        <f t="shared" si="35"/>
        <v>0</v>
      </c>
      <c r="L363">
        <f t="shared" si="36"/>
        <v>0</v>
      </c>
      <c r="M363">
        <f t="shared" si="37"/>
        <v>0</v>
      </c>
      <c r="N363">
        <f t="shared" si="38"/>
        <v>0</v>
      </c>
    </row>
    <row r="364" spans="1:14" x14ac:dyDescent="0.3">
      <c r="A364" s="1">
        <v>5</v>
      </c>
      <c r="B364" t="s">
        <v>132</v>
      </c>
      <c r="C364" t="s">
        <v>9296</v>
      </c>
      <c r="I364" t="str">
        <f t="shared" si="33"/>
        <v>N/A</v>
      </c>
      <c r="J364" t="str">
        <f t="shared" si="34"/>
        <v>2.50</v>
      </c>
      <c r="K364">
        <f t="shared" si="35"/>
        <v>0</v>
      </c>
      <c r="L364">
        <f t="shared" si="36"/>
        <v>0</v>
      </c>
      <c r="M364">
        <f t="shared" si="37"/>
        <v>0</v>
      </c>
      <c r="N364">
        <f t="shared" si="38"/>
        <v>0</v>
      </c>
    </row>
    <row r="365" spans="1:14" x14ac:dyDescent="0.3">
      <c r="A365" s="1">
        <v>6</v>
      </c>
      <c r="B365" t="s">
        <v>134</v>
      </c>
      <c r="C365" t="s">
        <v>5381</v>
      </c>
      <c r="I365" t="str">
        <f t="shared" si="33"/>
        <v>N/A</v>
      </c>
      <c r="J365" t="str">
        <f t="shared" si="34"/>
        <v>1.36</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9297</v>
      </c>
      <c r="I370" t="str">
        <f t="shared" si="33"/>
        <v>N/A</v>
      </c>
      <c r="J370">
        <f t="shared" si="34"/>
        <v>55670000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9298</v>
      </c>
      <c r="I372" t="str">
        <f t="shared" si="33"/>
        <v>N/A</v>
      </c>
      <c r="J372" t="str">
        <f t="shared" si="34"/>
        <v>13.58</v>
      </c>
      <c r="K372">
        <f t="shared" si="35"/>
        <v>0</v>
      </c>
      <c r="L372">
        <f t="shared" si="36"/>
        <v>0</v>
      </c>
      <c r="M372">
        <f t="shared" si="37"/>
        <v>0</v>
      </c>
      <c r="N372">
        <f t="shared" si="38"/>
        <v>0</v>
      </c>
    </row>
    <row r="373" spans="1:14" x14ac:dyDescent="0.3">
      <c r="A373" s="1">
        <v>3</v>
      </c>
      <c r="B373" t="s">
        <v>128</v>
      </c>
      <c r="I373" t="str">
        <f t="shared" si="33"/>
        <v>N/A</v>
      </c>
      <c r="J373">
        <f t="shared" si="34"/>
        <v>0</v>
      </c>
      <c r="K373">
        <f t="shared" si="35"/>
        <v>0</v>
      </c>
      <c r="L373">
        <f t="shared" si="36"/>
        <v>0</v>
      </c>
      <c r="M373">
        <f t="shared" si="37"/>
        <v>0</v>
      </c>
      <c r="N373">
        <f t="shared" si="38"/>
        <v>0</v>
      </c>
    </row>
    <row r="374" spans="1:14" x14ac:dyDescent="0.3">
      <c r="A374" s="1">
        <v>4</v>
      </c>
      <c r="B374" t="s">
        <v>130</v>
      </c>
      <c r="I374" t="str">
        <f t="shared" si="33"/>
        <v>N/A</v>
      </c>
      <c r="J374">
        <f t="shared" si="34"/>
        <v>0</v>
      </c>
      <c r="K374">
        <f t="shared" si="35"/>
        <v>0</v>
      </c>
      <c r="L374">
        <f t="shared" si="36"/>
        <v>0</v>
      </c>
      <c r="M374">
        <f t="shared" si="37"/>
        <v>0</v>
      </c>
      <c r="N374">
        <f t="shared" si="38"/>
        <v>0</v>
      </c>
    </row>
    <row r="375" spans="1:14" x14ac:dyDescent="0.3">
      <c r="A375" s="1">
        <v>5</v>
      </c>
      <c r="B375" t="s">
        <v>132</v>
      </c>
      <c r="C375" t="s">
        <v>837</v>
      </c>
      <c r="I375" t="str">
        <f t="shared" si="33"/>
        <v>N/A</v>
      </c>
      <c r="J375" t="str">
        <f t="shared" si="34"/>
        <v>2.96</v>
      </c>
      <c r="K375">
        <f t="shared" si="35"/>
        <v>0</v>
      </c>
      <c r="L375">
        <f t="shared" si="36"/>
        <v>0</v>
      </c>
      <c r="M375">
        <f t="shared" si="37"/>
        <v>0</v>
      </c>
      <c r="N375">
        <f t="shared" si="38"/>
        <v>0</v>
      </c>
    </row>
    <row r="376" spans="1:14" x14ac:dyDescent="0.3">
      <c r="A376" s="1">
        <v>6</v>
      </c>
      <c r="B376" t="s">
        <v>134</v>
      </c>
      <c r="C376" t="s">
        <v>6425</v>
      </c>
      <c r="I376" t="str">
        <f t="shared" si="33"/>
        <v>N/A</v>
      </c>
      <c r="J376" t="str">
        <f t="shared" si="34"/>
        <v>1.25</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9299</v>
      </c>
      <c r="I381" t="str">
        <f t="shared" si="39"/>
        <v>N/A</v>
      </c>
      <c r="J381">
        <f t="shared" si="40"/>
        <v>138470000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4854</v>
      </c>
      <c r="I383" t="str">
        <f t="shared" si="39"/>
        <v>N/A</v>
      </c>
      <c r="J383" t="str">
        <f t="shared" si="40"/>
        <v>15.70</v>
      </c>
      <c r="K383">
        <f t="shared" si="41"/>
        <v>0</v>
      </c>
      <c r="L383">
        <f t="shared" si="42"/>
        <v>0</v>
      </c>
      <c r="M383">
        <f t="shared" si="43"/>
        <v>0</v>
      </c>
      <c r="N383">
        <f t="shared" si="44"/>
        <v>0</v>
      </c>
    </row>
    <row r="384" spans="1:14" x14ac:dyDescent="0.3">
      <c r="A384" s="1">
        <v>3</v>
      </c>
      <c r="B384" t="s">
        <v>128</v>
      </c>
      <c r="C384" t="s">
        <v>9300</v>
      </c>
      <c r="I384" t="str">
        <f t="shared" si="39"/>
        <v>N/A</v>
      </c>
      <c r="J384" t="str">
        <f t="shared" si="40"/>
        <v>15.00</v>
      </c>
      <c r="K384">
        <f t="shared" si="41"/>
        <v>0</v>
      </c>
      <c r="L384">
        <f t="shared" si="42"/>
        <v>0</v>
      </c>
      <c r="M384">
        <f t="shared" si="43"/>
        <v>0</v>
      </c>
      <c r="N384">
        <f t="shared" si="44"/>
        <v>0</v>
      </c>
    </row>
    <row r="385" spans="1:14" x14ac:dyDescent="0.3">
      <c r="A385" s="1">
        <v>4</v>
      </c>
      <c r="B385" t="s">
        <v>130</v>
      </c>
      <c r="C385" t="s">
        <v>770</v>
      </c>
      <c r="I385" t="str">
        <f t="shared" si="39"/>
        <v>N/A</v>
      </c>
      <c r="J385" t="str">
        <f t="shared" si="40"/>
        <v>0.86</v>
      </c>
      <c r="K385">
        <f t="shared" si="41"/>
        <v>0</v>
      </c>
      <c r="L385">
        <f t="shared" si="42"/>
        <v>0</v>
      </c>
      <c r="M385">
        <f t="shared" si="43"/>
        <v>0</v>
      </c>
      <c r="N385">
        <f t="shared" si="44"/>
        <v>0</v>
      </c>
    </row>
    <row r="386" spans="1:14" x14ac:dyDescent="0.3">
      <c r="A386" s="1">
        <v>5</v>
      </c>
      <c r="B386" t="s">
        <v>132</v>
      </c>
      <c r="C386" t="s">
        <v>9301</v>
      </c>
      <c r="I386" t="str">
        <f t="shared" si="39"/>
        <v>N/A</v>
      </c>
      <c r="J386" t="str">
        <f t="shared" si="40"/>
        <v>3.19</v>
      </c>
      <c r="K386">
        <f t="shared" si="41"/>
        <v>0</v>
      </c>
      <c r="L386">
        <f t="shared" si="42"/>
        <v>0</v>
      </c>
      <c r="M386">
        <f t="shared" si="43"/>
        <v>0</v>
      </c>
      <c r="N386">
        <f t="shared" si="44"/>
        <v>0</v>
      </c>
    </row>
    <row r="387" spans="1:14" x14ac:dyDescent="0.3">
      <c r="A387" s="1">
        <v>6</v>
      </c>
      <c r="B387" t="s">
        <v>134</v>
      </c>
      <c r="C387" t="s">
        <v>3620</v>
      </c>
      <c r="I387" t="str">
        <f t="shared" si="39"/>
        <v>N/A</v>
      </c>
      <c r="J387" t="str">
        <f t="shared" si="40"/>
        <v>1.30</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3569</v>
      </c>
    </row>
    <row r="501" spans="3:3" x14ac:dyDescent="0.3">
      <c r="C501" t="s">
        <v>3034</v>
      </c>
    </row>
    <row r="502" spans="3:3" x14ac:dyDescent="0.3">
      <c r="C502" t="s">
        <v>3569</v>
      </c>
    </row>
    <row r="503" spans="3:3" x14ac:dyDescent="0.3">
      <c r="C503" t="s">
        <v>755</v>
      </c>
    </row>
    <row r="504" spans="3:3" x14ac:dyDescent="0.3">
      <c r="C504" t="s">
        <v>3569</v>
      </c>
    </row>
    <row r="505" spans="3:3" x14ac:dyDescent="0.3">
      <c r="C505" t="s">
        <v>749</v>
      </c>
    </row>
    <row r="506" spans="3:3" x14ac:dyDescent="0.3">
      <c r="C506" t="s">
        <v>753</v>
      </c>
    </row>
    <row r="507" spans="3:3" x14ac:dyDescent="0.3">
      <c r="C507" t="s">
        <v>2393</v>
      </c>
    </row>
    <row r="508" spans="3:3" x14ac:dyDescent="0.3">
      <c r="C508" t="s">
        <v>752</v>
      </c>
    </row>
    <row r="509" spans="3:3" x14ac:dyDescent="0.3">
      <c r="C509" t="s">
        <v>2392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9302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First Ban</v>
      </c>
    </row>
    <row r="2" spans="1:16" x14ac:dyDescent="0.3">
      <c r="B2" t="s">
        <v>2</v>
      </c>
      <c r="C2" t="s">
        <v>9303</v>
      </c>
      <c r="K2" t="str">
        <f>LEFT(C1,FIND("(",C1) - 2)</f>
        <v>First Bancorp</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$31.02, up .26% after opening up 1.03%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$31.02, up .26% after opening up 1.03% over yesterday's closing price</v>
      </c>
    </row>
    <row r="5" spans="1:16" x14ac:dyDescent="0.3">
      <c r="J5">
        <f ca="1">RANDBETWEEN(1,2)</f>
        <v>1</v>
      </c>
      <c r="K5" t="str">
        <f>"The one year target estimate for " &amp; D1 &amp; " is " &amp; TEXT(C23,"$####.00")</f>
        <v>The one year target estimate for First Ban is $33.33</v>
      </c>
      <c r="L5" t="str">
        <f>D1 &amp; " is expected to be trading at " &amp; TEXT(C23, "$####.00") &amp; ", based on target estimates"</f>
        <v>First Ban is expected to be trading at $33.33, based on target estimates</v>
      </c>
    </row>
    <row r="6" spans="1:16" x14ac:dyDescent="0.3">
      <c r="K6" t="str">
        <f>" which would be " &amp; IF(OR(LEFT(ABS((C23-C2)/C2*100),1)="8",LEFT(ABS((C23-C2)/C2*100),2)="18"), "an ", "a ")  &amp;TEXT(ABS((C23-C2)/C2),"####.00%")&amp;IF((C23-C2)&gt;0," increase over"," decrease from")&amp;" the current price"</f>
        <v xml:space="preserve"> which would be a 7.45% increase over the current price</v>
      </c>
    </row>
    <row r="7" spans="1:16" x14ac:dyDescent="0.3">
      <c r="A7" s="1">
        <v>0</v>
      </c>
      <c r="B7" t="s">
        <v>5</v>
      </c>
      <c r="C7" t="s">
        <v>9304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6.98% over last quarter based on the average of 6 analyst estimates (Yahoo Finance)</v>
      </c>
    </row>
    <row r="8" spans="1:16" x14ac:dyDescent="0.3">
      <c r="A8" s="1">
        <v>1</v>
      </c>
      <c r="B8" t="s">
        <v>7</v>
      </c>
      <c r="C8" t="s">
        <v>9305</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9306</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9307</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$0.11 in the 2 months leading up to the earnings report</v>
      </c>
    </row>
    <row r="11" spans="1:16" x14ac:dyDescent="0.3">
      <c r="A11" s="1">
        <v>4</v>
      </c>
      <c r="B11" t="s">
        <v>13</v>
      </c>
      <c r="C11" t="s">
        <v>9308</v>
      </c>
      <c r="K11" t="str">
        <f>IF(B145="Interest Income",U42, K42)</f>
        <v>First Ban has managed to increase eps (basic), and retained earnings each year since 2012</v>
      </c>
    </row>
    <row r="12" spans="1:16" x14ac:dyDescent="0.3">
      <c r="A12" s="1">
        <v>5</v>
      </c>
      <c r="B12" t="s">
        <v>15</v>
      </c>
      <c r="C12" t="s">
        <v>9309</v>
      </c>
      <c r="D12" t="str">
        <f>LEFT(C12,FIND("-",C12)-2)</f>
        <v>18.21</v>
      </c>
      <c r="E12" t="str">
        <f>TRIM(RIGHT(C12,FIND("-",C12)-1))</f>
        <v>32.27</v>
      </c>
      <c r="K12" t="str">
        <f ca="1">D78</f>
        <v>There are some indications that First Ban may be overvalued. The company has a higher forward p/e, peg ratio, price/sales, price/book than the comparable average</v>
      </c>
    </row>
    <row r="13" spans="1:16" x14ac:dyDescent="0.3">
      <c r="A13" s="1">
        <v>6</v>
      </c>
      <c r="B13" t="s">
        <v>17</v>
      </c>
      <c r="C13" t="s">
        <v>9310</v>
      </c>
      <c r="K13" t="str">
        <f ca="1">D89</f>
        <v>There are some indications that First Ban may be undervalued. The company has a lower and trailing p/e than the comparable average</v>
      </c>
    </row>
    <row r="14" spans="1:16" x14ac:dyDescent="0.3">
      <c r="A14" s="1">
        <v>7</v>
      </c>
      <c r="B14" t="s">
        <v>19</v>
      </c>
      <c r="C14" t="s">
        <v>9311</v>
      </c>
    </row>
    <row r="16" spans="1:16" x14ac:dyDescent="0.3">
      <c r="A16" s="1">
        <v>0</v>
      </c>
      <c r="B16" t="s">
        <v>21</v>
      </c>
      <c r="C16" t="s">
        <v>9312</v>
      </c>
    </row>
    <row r="17" spans="1:23" x14ac:dyDescent="0.3">
      <c r="A17" s="1">
        <v>1</v>
      </c>
      <c r="B17" t="s">
        <v>23</v>
      </c>
      <c r="C17" t="s">
        <v>2379</v>
      </c>
      <c r="K17" t="str">
        <f ca="1">K2 &amp; IF(J3=1, K3,IF(J3=2,L3,IF(J3=3,M3,IF(J3=4,N3,IF(J3=5,O3,IF(J3=6,P3)))))) &amp; ". " &amp; IF(J4=1,K4,IF(J4=2,L4)) &amp; ". " &amp; IF(J5=1,K5,IF(J5=2,L5)) &amp; K6 &amp; ". " &amp; K7 &amp; ". " &amp; K8 &amp; ". " &amp; K9 &amp; "."</f>
        <v>First Bancorp is scheduled to report earnings between Jul 24, 2017 and Jul 28, 2017. The current stock price is $31.02, up .26% after opening up 1.03% over yesterday's closing price. The one year target estimate for First Ban is $33.33 which would be a 7.45% increase over the current price. Earnings are expected to increase by 6.98% over last quarter based on the average of 6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760</v>
      </c>
    </row>
    <row r="19" spans="1:23" x14ac:dyDescent="0.3">
      <c r="A19" s="1">
        <v>3</v>
      </c>
      <c r="B19" t="s">
        <v>27</v>
      </c>
      <c r="C19" t="s">
        <v>8902</v>
      </c>
    </row>
    <row r="20" spans="1:23" x14ac:dyDescent="0.3">
      <c r="A20" s="1">
        <v>4</v>
      </c>
      <c r="B20" t="s">
        <v>29</v>
      </c>
      <c r="C20" t="s">
        <v>771</v>
      </c>
    </row>
    <row r="21" spans="1:23" x14ac:dyDescent="0.3">
      <c r="A21" s="1">
        <v>5</v>
      </c>
      <c r="B21" t="s">
        <v>31</v>
      </c>
      <c r="C21" t="s">
        <v>9313</v>
      </c>
    </row>
    <row r="22" spans="1:23" x14ac:dyDescent="0.3">
      <c r="A22" s="1">
        <v>6</v>
      </c>
      <c r="B22" t="s">
        <v>33</v>
      </c>
      <c r="C22" t="s">
        <v>34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9314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6</v>
      </c>
      <c r="D27">
        <v>6</v>
      </c>
      <c r="E27">
        <v>7</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0.43</v>
      </c>
      <c r="D28">
        <v>0.46</v>
      </c>
      <c r="E28">
        <v>1.79</v>
      </c>
      <c r="F28">
        <v>2.2200000000000002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0.4</v>
      </c>
      <c r="D29">
        <v>0.41</v>
      </c>
      <c r="E29">
        <v>1.72</v>
      </c>
      <c r="F29">
        <v>2.1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0.44</v>
      </c>
      <c r="D30">
        <v>0.48</v>
      </c>
      <c r="E30">
        <v>1.86</v>
      </c>
      <c r="F30">
        <v>2.48</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0.37</v>
      </c>
      <c r="D31">
        <v>0.23</v>
      </c>
      <c r="E31">
        <v>1.33</v>
      </c>
      <c r="F31">
        <v>1.79</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11</v>
      </c>
      <c r="U32" t="str">
        <f>IF(I209="pos_trend",B209,"")</f>
        <v>EPS (Basic)</v>
      </c>
      <c r="V32" t="str">
        <f t="shared" si="1"/>
        <v>eps (basic)</v>
      </c>
      <c r="W32" t="str">
        <f t="shared" si="3"/>
        <v>, eps (basic)</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0</v>
      </c>
      <c r="U33" t="str">
        <f>IF(I231="pos_trend",B231,"")</f>
        <v/>
      </c>
      <c r="V33" t="str">
        <f t="shared" si="1"/>
        <v/>
      </c>
      <c r="W33" t="str">
        <f t="shared" si="3"/>
        <v>, eps (basic)</v>
      </c>
    </row>
    <row r="34" spans="1:23" x14ac:dyDescent="0.3">
      <c r="A34" s="1">
        <v>0</v>
      </c>
      <c r="B34" t="s">
        <v>42</v>
      </c>
      <c r="C34" t="s">
        <v>7590</v>
      </c>
      <c r="D34" t="s">
        <v>7590</v>
      </c>
      <c r="E34" t="s">
        <v>2411</v>
      </c>
      <c r="F34" t="s">
        <v>7590</v>
      </c>
      <c r="J34">
        <f>IF(K34 &lt;&gt; "",13, 0)</f>
        <v>0</v>
      </c>
      <c r="K34" t="str">
        <f>IF(I196="pos_trend",B196,"")</f>
        <v/>
      </c>
      <c r="L34" t="str">
        <f t="shared" si="0"/>
        <v/>
      </c>
      <c r="M34" t="str">
        <f t="shared" si="2"/>
        <v/>
      </c>
      <c r="T34">
        <f>IF(U34 &lt;&gt; "",13, 0)</f>
        <v>0</v>
      </c>
      <c r="U34" t="str">
        <f>IF(I251="pos_trend",B251,"")</f>
        <v/>
      </c>
      <c r="V34" t="str">
        <f t="shared" si="1"/>
        <v/>
      </c>
      <c r="W34" t="str">
        <f t="shared" si="3"/>
        <v>, eps (basic)</v>
      </c>
    </row>
    <row r="35" spans="1:23" x14ac:dyDescent="0.3">
      <c r="A35" s="1">
        <v>1</v>
      </c>
      <c r="B35" t="s">
        <v>43</v>
      </c>
      <c r="C35" t="s">
        <v>9315</v>
      </c>
      <c r="D35" t="s">
        <v>9316</v>
      </c>
      <c r="E35" t="s">
        <v>9317</v>
      </c>
      <c r="F35" t="s">
        <v>9318</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eps (basic), retained earnings</v>
      </c>
    </row>
    <row r="36" spans="1:23" x14ac:dyDescent="0.3">
      <c r="A36" s="1">
        <v>2</v>
      </c>
      <c r="B36" t="s">
        <v>44</v>
      </c>
      <c r="C36" t="s">
        <v>9319</v>
      </c>
      <c r="D36" t="s">
        <v>9320</v>
      </c>
      <c r="E36" t="s">
        <v>9321</v>
      </c>
      <c r="F36" t="s">
        <v>9322</v>
      </c>
      <c r="J36">
        <f>IF(K36 &lt;&gt; "",15, 0)</f>
        <v>0</v>
      </c>
      <c r="K36" t="str">
        <f>IF(I202="pos_trend",B202,"")</f>
        <v/>
      </c>
      <c r="L36" t="str">
        <f t="shared" si="0"/>
        <v/>
      </c>
      <c r="M36" t="str">
        <f t="shared" si="2"/>
        <v/>
      </c>
      <c r="T36">
        <f>IF(U36 &lt;&gt; "",15, 0)</f>
        <v>0</v>
      </c>
      <c r="U36" t="str">
        <f>IF(I336="pos_trend",B336,"")</f>
        <v/>
      </c>
      <c r="V36" t="str">
        <f t="shared" si="1"/>
        <v/>
      </c>
      <c r="W36" t="str">
        <f t="shared" si="3"/>
        <v>, eps (basic), retained earnings</v>
      </c>
    </row>
    <row r="37" spans="1:23" x14ac:dyDescent="0.3">
      <c r="A37" s="1">
        <v>3</v>
      </c>
      <c r="B37" t="s">
        <v>45</v>
      </c>
      <c r="C37" t="s">
        <v>9323</v>
      </c>
      <c r="D37" t="s">
        <v>9324</v>
      </c>
      <c r="E37" t="s">
        <v>9325</v>
      </c>
      <c r="F37" t="s">
        <v>9326</v>
      </c>
      <c r="J37">
        <f>IF(K37 &lt;&gt; "",16, 0)</f>
        <v>0</v>
      </c>
      <c r="K37" t="str">
        <f>IF(I203="pos_trend",B203,"")</f>
        <v/>
      </c>
      <c r="L37" t="str">
        <f t="shared" si="0"/>
        <v/>
      </c>
      <c r="M37" t="str">
        <f t="shared" si="2"/>
        <v/>
      </c>
      <c r="T37">
        <f>IF(U37 &lt;&gt; "",16, 0)</f>
        <v>0</v>
      </c>
      <c r="U37" t="str">
        <f>IF(I235="pos_trend",B235,"")</f>
        <v/>
      </c>
      <c r="V37" t="str">
        <f t="shared" si="1"/>
        <v/>
      </c>
      <c r="W37" t="str">
        <f t="shared" si="3"/>
        <v>, eps (basic), retained earnings</v>
      </c>
    </row>
    <row r="38" spans="1:23" x14ac:dyDescent="0.3">
      <c r="A38" s="1">
        <v>4</v>
      </c>
      <c r="B38" t="s">
        <v>61</v>
      </c>
      <c r="C38" t="s">
        <v>9327</v>
      </c>
      <c r="D38" t="s">
        <v>9328</v>
      </c>
      <c r="E38" t="s">
        <v>9329</v>
      </c>
      <c r="F38" t="s">
        <v>9317</v>
      </c>
      <c r="J38">
        <f>IF(K38 &lt;&gt; "",17, 0)</f>
        <v>0</v>
      </c>
      <c r="K38" t="str">
        <f>IF(I351="pos_trend",B351,"")</f>
        <v/>
      </c>
      <c r="L38" t="str">
        <f t="shared" si="0"/>
        <v/>
      </c>
      <c r="M38" t="str">
        <f t="shared" si="2"/>
        <v/>
      </c>
      <c r="T38">
        <f>IF(U38 &lt;&gt; "",17, 0)</f>
        <v>0</v>
      </c>
      <c r="U38" t="str">
        <f>IF(I236="pos_trend",B236,"")</f>
        <v/>
      </c>
      <c r="V38" t="str">
        <f t="shared" si="1"/>
        <v/>
      </c>
      <c r="W38" t="str">
        <f t="shared" si="3"/>
        <v>, eps (basic), retained earnings</v>
      </c>
    </row>
    <row r="39" spans="1:23" x14ac:dyDescent="0.3">
      <c r="A39" s="1">
        <v>5</v>
      </c>
      <c r="B39" t="s">
        <v>65</v>
      </c>
      <c r="C39" t="s">
        <v>9330</v>
      </c>
      <c r="D39" t="s">
        <v>9331</v>
      </c>
      <c r="E39" t="s">
        <v>9332</v>
      </c>
      <c r="F39" t="s">
        <v>1500</v>
      </c>
      <c r="K39" t="str">
        <f>IF(I352="pos_trend",B352,"")</f>
        <v/>
      </c>
      <c r="M39" t="str">
        <f t="shared" si="2"/>
        <v/>
      </c>
      <c r="W39" t="str">
        <f t="shared" si="3"/>
        <v>, eps (basic),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eps (basic), and retained earnings</v>
      </c>
    </row>
    <row r="41" spans="1:23" x14ac:dyDescent="0.3">
      <c r="B41" s="1" t="s">
        <v>70</v>
      </c>
      <c r="C41" s="1" t="s">
        <v>71</v>
      </c>
      <c r="D41" s="1" t="s">
        <v>72</v>
      </c>
      <c r="E41" s="1" t="s">
        <v>73</v>
      </c>
      <c r="F41" s="1" t="s">
        <v>74</v>
      </c>
    </row>
    <row r="42" spans="1:23" x14ac:dyDescent="0.3">
      <c r="A42" s="1">
        <v>0</v>
      </c>
      <c r="B42" t="s">
        <v>75</v>
      </c>
      <c r="C42" t="s">
        <v>4087</v>
      </c>
      <c r="D42" t="s">
        <v>1291</v>
      </c>
      <c r="E42">
        <v>0.4</v>
      </c>
      <c r="F42" t="s">
        <v>77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First Ban has managed to increase eps (basic), and retained earnings each year since 2012</v>
      </c>
    </row>
    <row r="43" spans="1:23" x14ac:dyDescent="0.3">
      <c r="A43" s="1">
        <v>1</v>
      </c>
      <c r="B43" t="s">
        <v>79</v>
      </c>
      <c r="C43" t="s">
        <v>76</v>
      </c>
      <c r="D43" t="s">
        <v>8555</v>
      </c>
      <c r="E43">
        <v>0.4</v>
      </c>
      <c r="F43" t="s">
        <v>6417</v>
      </c>
    </row>
    <row r="44" spans="1:23" x14ac:dyDescent="0.3">
      <c r="A44" s="1">
        <v>2</v>
      </c>
      <c r="B44" t="s">
        <v>84</v>
      </c>
      <c r="C44" t="s">
        <v>1295</v>
      </c>
      <c r="D44" t="s">
        <v>9333</v>
      </c>
      <c r="F44" t="s">
        <v>1294</v>
      </c>
    </row>
    <row r="45" spans="1:23" x14ac:dyDescent="0.3">
      <c r="A45" s="1">
        <v>3</v>
      </c>
      <c r="B45" t="s">
        <v>89</v>
      </c>
      <c r="C45" t="s">
        <v>9334</v>
      </c>
      <c r="D45" t="s">
        <v>3078</v>
      </c>
      <c r="F45" t="s">
        <v>4084</v>
      </c>
    </row>
    <row r="47" spans="1:23" x14ac:dyDescent="0.3">
      <c r="B47" s="1" t="s">
        <v>94</v>
      </c>
      <c r="C47" s="1" t="s">
        <v>38</v>
      </c>
      <c r="D47" s="1" t="s">
        <v>39</v>
      </c>
      <c r="E47" s="1" t="s">
        <v>40</v>
      </c>
      <c r="F47" s="1" t="s">
        <v>41</v>
      </c>
    </row>
    <row r="48" spans="1:23" x14ac:dyDescent="0.3">
      <c r="A48" s="1">
        <v>0</v>
      </c>
      <c r="B48" t="s">
        <v>95</v>
      </c>
      <c r="C48">
        <v>0.43</v>
      </c>
      <c r="D48">
        <v>0.46</v>
      </c>
      <c r="E48">
        <v>1.79</v>
      </c>
      <c r="F48">
        <v>2.2200000000000002</v>
      </c>
    </row>
    <row r="49" spans="1:14" x14ac:dyDescent="0.3">
      <c r="A49" s="1">
        <v>1</v>
      </c>
      <c r="B49" t="s">
        <v>96</v>
      </c>
      <c r="C49">
        <v>0.43</v>
      </c>
      <c r="D49">
        <v>0.46</v>
      </c>
      <c r="E49">
        <v>1.79</v>
      </c>
      <c r="F49">
        <v>2.2200000000000002</v>
      </c>
    </row>
    <row r="50" spans="1:14" x14ac:dyDescent="0.3">
      <c r="A50" s="1">
        <v>2</v>
      </c>
      <c r="B50" t="s">
        <v>97</v>
      </c>
      <c r="C50">
        <v>0.43</v>
      </c>
      <c r="D50">
        <v>0.45</v>
      </c>
      <c r="E50">
        <v>1.79</v>
      </c>
      <c r="F50">
        <v>2.21</v>
      </c>
    </row>
    <row r="51" spans="1:14" x14ac:dyDescent="0.3">
      <c r="A51" s="1">
        <v>3</v>
      </c>
      <c r="B51" t="s">
        <v>98</v>
      </c>
      <c r="C51">
        <v>0.43</v>
      </c>
      <c r="D51">
        <v>0.45</v>
      </c>
      <c r="E51">
        <v>1.79</v>
      </c>
      <c r="F51">
        <v>2.23</v>
      </c>
    </row>
    <row r="52" spans="1:14" x14ac:dyDescent="0.3">
      <c r="A52" s="1">
        <v>4</v>
      </c>
      <c r="B52" t="s">
        <v>99</v>
      </c>
      <c r="C52">
        <v>0.43</v>
      </c>
      <c r="D52">
        <v>0.45</v>
      </c>
      <c r="E52">
        <v>1.76</v>
      </c>
      <c r="F52">
        <v>2.11</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c r="D56">
        <v>1</v>
      </c>
      <c r="E56">
        <v>1</v>
      </c>
      <c r="F56">
        <v>1</v>
      </c>
    </row>
    <row r="57" spans="1:14" x14ac:dyDescent="0.3">
      <c r="A57" s="1">
        <v>2</v>
      </c>
      <c r="B57" t="s">
        <v>103</v>
      </c>
    </row>
    <row r="58" spans="1:14" x14ac:dyDescent="0.3">
      <c r="A58" s="1">
        <v>3</v>
      </c>
      <c r="B58" t="s">
        <v>104</v>
      </c>
    </row>
    <row r="60" spans="1:14" x14ac:dyDescent="0.3">
      <c r="B60" s="1" t="s">
        <v>105</v>
      </c>
      <c r="C60" s="1" t="s">
        <v>9335</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FBNC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9336</v>
      </c>
      <c r="F61">
        <v>0.19</v>
      </c>
      <c r="I61" t="str">
        <f t="shared" si="4"/>
        <v>N/A</v>
      </c>
      <c r="J61">
        <f t="shared" si="5"/>
        <v>0.16200000000000001</v>
      </c>
      <c r="K61">
        <f t="shared" si="6"/>
        <v>0</v>
      </c>
      <c r="L61">
        <f t="shared" si="7"/>
        <v>0</v>
      </c>
      <c r="M61">
        <f t="shared" si="8"/>
        <v>0.19</v>
      </c>
      <c r="N61">
        <f t="shared" si="9"/>
        <v>0</v>
      </c>
    </row>
    <row r="62" spans="1:14" x14ac:dyDescent="0.3">
      <c r="A62" s="1">
        <v>1</v>
      </c>
      <c r="B62" t="s">
        <v>112</v>
      </c>
      <c r="C62" t="s">
        <v>9337</v>
      </c>
      <c r="F62">
        <v>0.22</v>
      </c>
      <c r="I62" t="str">
        <f t="shared" si="4"/>
        <v>N/A</v>
      </c>
      <c r="J62">
        <f t="shared" si="5"/>
        <v>1</v>
      </c>
      <c r="K62">
        <f t="shared" si="6"/>
        <v>0</v>
      </c>
      <c r="L62">
        <f t="shared" si="7"/>
        <v>0</v>
      </c>
      <c r="M62">
        <f t="shared" si="8"/>
        <v>0.22</v>
      </c>
      <c r="N62">
        <f t="shared" si="9"/>
        <v>0</v>
      </c>
    </row>
    <row r="63" spans="1:14" x14ac:dyDescent="0.3">
      <c r="A63" s="1">
        <v>2</v>
      </c>
      <c r="B63" t="s">
        <v>114</v>
      </c>
      <c r="C63" t="s">
        <v>9338</v>
      </c>
      <c r="F63">
        <v>0.08</v>
      </c>
      <c r="I63" t="str">
        <f t="shared" si="4"/>
        <v>N/A</v>
      </c>
      <c r="J63">
        <f t="shared" si="5"/>
        <v>0.34600000000000003</v>
      </c>
      <c r="K63">
        <f t="shared" si="6"/>
        <v>0</v>
      </c>
      <c r="L63">
        <f t="shared" si="7"/>
        <v>0</v>
      </c>
      <c r="M63">
        <f t="shared" si="8"/>
        <v>0.08</v>
      </c>
      <c r="N63">
        <f t="shared" si="9"/>
        <v>0</v>
      </c>
    </row>
    <row r="64" spans="1:14" x14ac:dyDescent="0.3">
      <c r="A64" s="1">
        <v>3</v>
      </c>
      <c r="B64" t="s">
        <v>116</v>
      </c>
      <c r="C64" t="s">
        <v>9339</v>
      </c>
      <c r="F64">
        <v>0.12</v>
      </c>
      <c r="I64" t="str">
        <f t="shared" si="4"/>
        <v>N/A</v>
      </c>
      <c r="J64">
        <f t="shared" si="5"/>
        <v>0.24</v>
      </c>
      <c r="K64">
        <f t="shared" si="6"/>
        <v>0</v>
      </c>
      <c r="L64">
        <f t="shared" si="7"/>
        <v>0</v>
      </c>
      <c r="M64">
        <f t="shared" si="8"/>
        <v>0.12</v>
      </c>
      <c r="N64">
        <f t="shared" si="9"/>
        <v>0</v>
      </c>
    </row>
    <row r="65" spans="1:14" x14ac:dyDescent="0.3">
      <c r="A65" s="1">
        <v>4</v>
      </c>
      <c r="B65" t="s">
        <v>118</v>
      </c>
      <c r="C65" t="s">
        <v>9340</v>
      </c>
      <c r="F65">
        <v>0.08</v>
      </c>
      <c r="I65" t="str">
        <f t="shared" si="4"/>
        <v>N/A</v>
      </c>
      <c r="J65">
        <f t="shared" si="5"/>
        <v>0.11199999999999999</v>
      </c>
      <c r="K65">
        <f t="shared" si="6"/>
        <v>0</v>
      </c>
      <c r="L65">
        <f t="shared" si="7"/>
        <v>0</v>
      </c>
      <c r="M65">
        <f t="shared" si="8"/>
        <v>0.08</v>
      </c>
      <c r="N65">
        <f t="shared" si="9"/>
        <v>0</v>
      </c>
    </row>
    <row r="66" spans="1:14" x14ac:dyDescent="0.3">
      <c r="A66" s="1">
        <v>5</v>
      </c>
      <c r="B66" t="s">
        <v>120</v>
      </c>
      <c r="C66" t="s">
        <v>9341</v>
      </c>
      <c r="I66" t="str">
        <f t="shared" si="4"/>
        <v>N/A</v>
      </c>
      <c r="J66">
        <f t="shared" si="5"/>
        <v>0.15359999999999999</v>
      </c>
      <c r="K66">
        <f t="shared" si="6"/>
        <v>0</v>
      </c>
      <c r="L66">
        <f t="shared" si="7"/>
        <v>0</v>
      </c>
      <c r="M66">
        <f t="shared" si="8"/>
        <v>0</v>
      </c>
      <c r="N66">
        <f t="shared" si="9"/>
        <v>0</v>
      </c>
    </row>
    <row r="67" spans="1:14" x14ac:dyDescent="0.3">
      <c r="D67" t="s">
        <v>122</v>
      </c>
      <c r="E67" t="str">
        <f>C1</f>
        <v>First Bancorp (FBNC)</v>
      </c>
      <c r="I67" t="str">
        <f t="shared" si="4"/>
        <v>N/A</v>
      </c>
      <c r="J67">
        <f t="shared" si="5"/>
        <v>0</v>
      </c>
      <c r="K67" t="str">
        <f t="shared" si="6"/>
        <v>Comp Average</v>
      </c>
      <c r="L67" t="str">
        <f t="shared" si="7"/>
        <v>First Bancorp (FBNC)</v>
      </c>
      <c r="M67">
        <f t="shared" si="8"/>
        <v>0</v>
      </c>
      <c r="N67">
        <f t="shared" si="9"/>
        <v>0</v>
      </c>
    </row>
    <row r="68" spans="1:14" x14ac:dyDescent="0.3">
      <c r="A68" s="1">
        <v>0</v>
      </c>
      <c r="B68" t="s">
        <v>123</v>
      </c>
      <c r="C68" t="s">
        <v>9312</v>
      </c>
      <c r="D68" t="e">
        <f ca="1">AVERAGE(VALUE(INDIRECT("J"&amp;(MATCH(B68,B69:B500,0)+68))),VALUE(INDIRECT("J"&amp;(MATCH(B68,B69:B500,0)+79))),VALUE(INDIRECT("J"&amp;(MATCH(B68,B69:B500,0)+90))),VALUE(INDIRECT("J"&amp;(MATCH(B68,B69:B500,0)+101))))</f>
        <v>#VALUE!</v>
      </c>
      <c r="E68" t="e">
        <f t="shared" ref="E68:E76" ca="1" si="10">IF(AND(C68&lt;&gt;"",D68&lt;&gt;0),IF(VALUE(J68)&gt;VALUE(K68),"above average","below average"),"no data")</f>
        <v>#VALUE!</v>
      </c>
      <c r="I68" t="e">
        <f t="shared" ca="1" si="4"/>
        <v>#VALUE!</v>
      </c>
      <c r="J68">
        <f t="shared" si="5"/>
        <v>764790000</v>
      </c>
      <c r="K68" t="e">
        <f t="shared" ca="1" si="6"/>
        <v>#VALUE!</v>
      </c>
      <c r="L68" t="e">
        <f t="shared" ca="1" si="7"/>
        <v>#VALUE!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760</v>
      </c>
      <c r="D70">
        <f ca="1">AVERAGE(VALUE(INDIRECT("J"&amp;(MATCH(B70,B71:B502,0)+70))),VALUE(INDIRECT("J"&amp;(MATCH(B70,B71:B502,0)+81))),VALUE(INDIRECT("J"&amp;(MATCH(B70,B71:B502,0)+92))),VALUE(INDIRECT("J"&amp;(MATCH(B70,B71:B502,0)+103))))</f>
        <v>29.317499999999999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23.24</v>
      </c>
      <c r="K70">
        <f t="shared" ca="1" si="6"/>
        <v>29.317499999999999</v>
      </c>
      <c r="L70" t="str">
        <f t="shared" ca="1" si="7"/>
        <v>below average</v>
      </c>
      <c r="M70" t="str">
        <f t="shared" ca="1" si="8"/>
        <v/>
      </c>
      <c r="N70" t="str">
        <f t="shared" ca="1" si="9"/>
        <v/>
      </c>
    </row>
    <row r="71" spans="1:14" x14ac:dyDescent="0.3">
      <c r="A71" s="1">
        <v>3</v>
      </c>
      <c r="B71" t="s">
        <v>128</v>
      </c>
      <c r="C71" t="s">
        <v>9342</v>
      </c>
      <c r="D71">
        <f ca="1">AVERAGE(VALUE(INDIRECT("J"&amp;(MATCH(B71,B72:B503,0)+71))),VALUE(INDIRECT("J"&amp;(MATCH(B71,B72:B503,0)+82))),VALUE(INDIRECT("J"&amp;(MATCH(B71,B72:B503,0)+93))),VALUE(INDIRECT("J"&amp;(MATCH(B71,B72:B503,0)+104))))</f>
        <v>7.8875000000000002</v>
      </c>
      <c r="E71" t="str">
        <f t="shared" ca="1" si="10"/>
        <v>above average</v>
      </c>
      <c r="F71" t="str">
        <f t="shared" ca="1" si="11"/>
        <v>forward p/e</v>
      </c>
      <c r="G71" t="str">
        <f t="shared" ref="G71:G76" ca="1" si="12">IF(F71&lt;&gt;"", G70 &amp; ", " &amp; IFERROR(LEFT(F71,FIND("(",F71) - 2),F71),G70)</f>
        <v>, forward p/e</v>
      </c>
      <c r="I71" t="str">
        <f t="shared" ca="1" si="4"/>
        <v>N/A</v>
      </c>
      <c r="J71" t="str">
        <f t="shared" si="5"/>
        <v>13.97</v>
      </c>
      <c r="K71">
        <f t="shared" ca="1" si="6"/>
        <v>7.8875000000000002</v>
      </c>
      <c r="L71" t="str">
        <f t="shared" ca="1" si="7"/>
        <v>above average</v>
      </c>
      <c r="M71" t="str">
        <f t="shared" ca="1" si="8"/>
        <v>forward p/e</v>
      </c>
      <c r="N71" t="str">
        <f t="shared" ca="1" si="9"/>
        <v>, forward p/e</v>
      </c>
    </row>
    <row r="72" spans="1:14" x14ac:dyDescent="0.3">
      <c r="A72" s="1">
        <v>4</v>
      </c>
      <c r="B72" t="s">
        <v>130</v>
      </c>
      <c r="C72" t="s">
        <v>9343</v>
      </c>
      <c r="D72">
        <f ca="1">AVERAGE(VALUE(INDIRECT("J"&amp;(MATCH(B72,B73:B504,0)+72))),VALUE(INDIRECT("J"&amp;(MATCH(B72,B73:B504,0)+83))),VALUE(INDIRECT("J"&amp;(MATCH(B72,B73:B504,0)+94))),VALUE(INDIRECT("J"&amp;(MATCH(B72,B73:B504,0)+105))))</f>
        <v>1.4274999999999998</v>
      </c>
      <c r="E72" t="str">
        <f t="shared" ca="1" si="10"/>
        <v>above average</v>
      </c>
      <c r="F72" t="str">
        <f t="shared" ca="1" si="11"/>
        <v>peg ratio (5 yr expected)</v>
      </c>
      <c r="G72" t="str">
        <f t="shared" ca="1" si="12"/>
        <v>, forward p/e, peg ratio</v>
      </c>
      <c r="I72" t="str">
        <f t="shared" ca="1" si="4"/>
        <v>N/A</v>
      </c>
      <c r="J72" t="str">
        <f t="shared" si="5"/>
        <v>1.54</v>
      </c>
      <c r="K72">
        <f t="shared" ca="1" si="6"/>
        <v>1.4274999999999998</v>
      </c>
      <c r="L72" t="str">
        <f t="shared" ca="1" si="7"/>
        <v>above average</v>
      </c>
      <c r="M72" t="str">
        <f t="shared" ca="1" si="8"/>
        <v>peg ratio (5 yr expected)</v>
      </c>
      <c r="N72" t="str">
        <f t="shared" ca="1" si="9"/>
        <v>, forward p/e, peg ratio</v>
      </c>
    </row>
    <row r="73" spans="1:14" x14ac:dyDescent="0.3">
      <c r="A73" s="1">
        <v>5</v>
      </c>
      <c r="B73" t="s">
        <v>132</v>
      </c>
      <c r="C73" t="s">
        <v>9344</v>
      </c>
      <c r="D73">
        <f ca="1">AVERAGE(VALUE(INDIRECT("J"&amp;(MATCH(B73,B74:B505,0)+73))),VALUE(INDIRECT("J"&amp;(MATCH(B73,B74:B505,0)+84))),VALUE(INDIRECT("J"&amp;(MATCH(B73,B74:B505,0)+95))),VALUE(INDIRECT("J"&amp;(MATCH(B73,B74:B505,0)+106))))</f>
        <v>3.5</v>
      </c>
      <c r="E73" t="str">
        <f t="shared" ca="1" si="10"/>
        <v>above average</v>
      </c>
      <c r="F73" t="str">
        <f t="shared" ca="1" si="11"/>
        <v>price/sales (ttm)</v>
      </c>
      <c r="G73" t="str">
        <f t="shared" ca="1" si="12"/>
        <v>, forward p/e, peg ratio, price/sales</v>
      </c>
      <c r="I73" t="str">
        <f t="shared" ca="1" si="4"/>
        <v>N/A</v>
      </c>
      <c r="J73" t="str">
        <f t="shared" si="5"/>
        <v>4.69</v>
      </c>
      <c r="K73">
        <f t="shared" ca="1" si="6"/>
        <v>3.5</v>
      </c>
      <c r="L73" t="str">
        <f t="shared" ca="1" si="7"/>
        <v>above average</v>
      </c>
      <c r="M73" t="str">
        <f t="shared" ca="1" si="8"/>
        <v>price/sales (ttm)</v>
      </c>
      <c r="N73" t="str">
        <f t="shared" ca="1" si="9"/>
        <v>, forward p/e, peg ratio, price/sales</v>
      </c>
    </row>
    <row r="74" spans="1:14" x14ac:dyDescent="0.3">
      <c r="A74" s="1">
        <v>6</v>
      </c>
      <c r="B74" t="s">
        <v>134</v>
      </c>
      <c r="C74" t="s">
        <v>5561</v>
      </c>
      <c r="D74">
        <f ca="1">AVERAGE(VALUE(INDIRECT("J"&amp;(MATCH(B74,B75:B506,0)+74))),VALUE(INDIRECT("J"&amp;(MATCH(B74,B75:B506,0)+85))),VALUE(INDIRECT("J"&amp;(MATCH(B74,B75:B506,0)+96))),VALUE(INDIRECT("J"&amp;(MATCH(B74,B75:B506,0)+107))))</f>
        <v>1.07</v>
      </c>
      <c r="E74" t="str">
        <f t="shared" ca="1" si="10"/>
        <v>above average</v>
      </c>
      <c r="F74" t="str">
        <f t="shared" ca="1" si="11"/>
        <v>price/book (mrq)</v>
      </c>
      <c r="G74" t="str">
        <f t="shared" ca="1" si="12"/>
        <v>, forward p/e, peg ratio, price/sales, price/book</v>
      </c>
      <c r="I74" t="str">
        <f t="shared" ca="1" si="4"/>
        <v>N/A</v>
      </c>
      <c r="J74" t="str">
        <f t="shared" si="5"/>
        <v>1.56</v>
      </c>
      <c r="K74">
        <f t="shared" ca="1" si="6"/>
        <v>1.07</v>
      </c>
      <c r="L74" t="str">
        <f t="shared" ca="1" si="7"/>
        <v>above average</v>
      </c>
      <c r="M74" t="str">
        <f t="shared" ca="1" si="8"/>
        <v>price/book (mrq)</v>
      </c>
      <c r="N74" t="str">
        <f t="shared" ca="1" si="9"/>
        <v>, forward p/e, peg ratio,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peg ratio, price/sales, price/book</v>
      </c>
      <c r="I75" t="str">
        <f t="shared" ca="1" si="4"/>
        <v>N/A</v>
      </c>
      <c r="J75">
        <f t="shared" si="5"/>
        <v>0</v>
      </c>
      <c r="K75">
        <f t="shared" ca="1" si="6"/>
        <v>0</v>
      </c>
      <c r="L75" t="str">
        <f t="shared" ca="1" si="7"/>
        <v>no data</v>
      </c>
      <c r="M75" t="str">
        <f t="shared" ca="1" si="8"/>
        <v/>
      </c>
      <c r="N75" t="str">
        <f t="shared" ca="1" si="9"/>
        <v>, forward p/e, peg ratio,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peg ratio, price/sales, price/book</v>
      </c>
      <c r="I76" t="str">
        <f t="shared" ca="1" si="4"/>
        <v>N/A</v>
      </c>
      <c r="J76">
        <f t="shared" si="5"/>
        <v>0</v>
      </c>
      <c r="K76">
        <f t="shared" ca="1" si="6"/>
        <v>0</v>
      </c>
      <c r="L76" t="str">
        <f t="shared" ca="1" si="7"/>
        <v>no data</v>
      </c>
      <c r="M76" t="str">
        <f t="shared" ca="1" si="8"/>
        <v/>
      </c>
      <c r="N76" t="str">
        <f t="shared" ca="1" si="9"/>
        <v>,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f t="shared" si="5"/>
        <v>0</v>
      </c>
      <c r="K77">
        <f t="shared" si="6"/>
        <v>0</v>
      </c>
      <c r="L77">
        <f t="shared" si="7"/>
        <v>0</v>
      </c>
      <c r="M77" t="str">
        <f t="shared" ca="1" si="8"/>
        <v>price/book</v>
      </c>
      <c r="N77" t="str">
        <f t="shared" ca="1" si="9"/>
        <v>forward p/e, peg ratio, 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First Ban may be overvalued. The company has a higher forward p/e, peg ratio, price/sales, price/book than the comparable average</v>
      </c>
      <c r="I78" t="str">
        <f t="shared" ca="1" si="4"/>
        <v>N/A</v>
      </c>
      <c r="J78" t="str">
        <f t="shared" si="5"/>
        <v>Dec 31, 2016</v>
      </c>
      <c r="K78" t="str">
        <f t="shared" ca="1" si="6"/>
        <v>There are some indications that First Ban may be overvalued. The company has a higher forward p/e, peg ratio, price/sales,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9345</v>
      </c>
      <c r="F81" t="str">
        <f t="shared" ref="F81:F87" ca="1" si="13">IF(E70="below average",LOWER(TRIM(IF(ISNUMBER(VALUE(RIGHT(B70,1))),REPLACE(B70,LEN(B70),1,""),B70))),"")</f>
        <v>trailing p/e</v>
      </c>
      <c r="G81" t="str">
        <f ca="1">IFERROR(LEFT(F81,FIND("(",F81) - 2),F81)</f>
        <v>trailing p/e</v>
      </c>
      <c r="I81" t="str">
        <f t="shared" ca="1" si="4"/>
        <v>N/A</v>
      </c>
      <c r="J81">
        <f t="shared" si="5"/>
        <v>0.1731</v>
      </c>
      <c r="K81">
        <f t="shared" si="6"/>
        <v>0</v>
      </c>
      <c r="L81">
        <f t="shared" si="7"/>
        <v>0</v>
      </c>
      <c r="M81" t="str">
        <f t="shared" ca="1" si="8"/>
        <v>trailing p/e</v>
      </c>
      <c r="N81" t="str">
        <f t="shared" ca="1" si="9"/>
        <v>trailing p/e</v>
      </c>
    </row>
    <row r="82" spans="1:14" x14ac:dyDescent="0.3">
      <c r="A82" s="1">
        <v>1</v>
      </c>
      <c r="B82" t="s">
        <v>144</v>
      </c>
      <c r="C82" t="s">
        <v>9346</v>
      </c>
      <c r="F82" t="str">
        <f t="shared" ca="1" si="13"/>
        <v/>
      </c>
      <c r="G82" t="str">
        <f t="shared" ref="G82:G87" ca="1" si="14">IF(F82&lt;&gt;"", G81 &amp; ", " &amp; IFERROR(LEFT(F82,FIND("(",F82) - 2),F82),G81)</f>
        <v>trailing p/e</v>
      </c>
      <c r="I82" t="str">
        <f t="shared" ca="1" si="4"/>
        <v>N/A</v>
      </c>
      <c r="J82">
        <f t="shared" si="5"/>
        <v>0.3322</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9347</v>
      </c>
      <c r="F84" t="str">
        <f t="shared" ca="1" si="13"/>
        <v/>
      </c>
      <c r="G84" t="str">
        <f t="shared" ca="1" si="14"/>
        <v>trailing p/e</v>
      </c>
      <c r="I84" t="str">
        <f t="shared" ca="1" si="4"/>
        <v>N/A</v>
      </c>
      <c r="J84">
        <f t="shared" si="5"/>
        <v>7.1999999999999998E-3</v>
      </c>
      <c r="K84">
        <f t="shared" si="6"/>
        <v>0</v>
      </c>
      <c r="L84">
        <f t="shared" si="7"/>
        <v>0</v>
      </c>
      <c r="M84" t="str">
        <f t="shared" ca="1" si="8"/>
        <v/>
      </c>
      <c r="N84" t="str">
        <f t="shared" ca="1" si="9"/>
        <v>trailing p/e</v>
      </c>
    </row>
    <row r="85" spans="1:14" x14ac:dyDescent="0.3">
      <c r="A85" s="1">
        <v>1</v>
      </c>
      <c r="B85" t="s">
        <v>148</v>
      </c>
      <c r="C85" t="s">
        <v>1950</v>
      </c>
      <c r="F85" t="str">
        <f t="shared" ca="1" si="13"/>
        <v/>
      </c>
      <c r="G85" t="str">
        <f t="shared" ca="1" si="14"/>
        <v>trailing p/e</v>
      </c>
      <c r="I85" t="str">
        <f t="shared" ca="1" si="4"/>
        <v>N/A</v>
      </c>
      <c r="J85">
        <f t="shared" si="5"/>
        <v>6.7300000000000013E-2</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150</v>
      </c>
      <c r="C87" t="s">
        <v>9348</v>
      </c>
      <c r="F87" t="str">
        <f t="shared" ca="1" si="13"/>
        <v/>
      </c>
      <c r="G87" t="str">
        <f t="shared" ca="1" si="14"/>
        <v>trailing p/e</v>
      </c>
      <c r="I87" t="str">
        <f t="shared" ca="1" si="4"/>
        <v>N/A</v>
      </c>
      <c r="J87">
        <f t="shared" si="5"/>
        <v>163110000</v>
      </c>
      <c r="K87">
        <f t="shared" si="6"/>
        <v>0</v>
      </c>
      <c r="L87">
        <f t="shared" si="7"/>
        <v>0</v>
      </c>
      <c r="M87" t="str">
        <f t="shared" ca="1" si="8"/>
        <v/>
      </c>
      <c r="N87" t="str">
        <f t="shared" ca="1" si="9"/>
        <v>trailing p/e</v>
      </c>
    </row>
    <row r="88" spans="1:14" x14ac:dyDescent="0.3">
      <c r="A88" s="1">
        <v>1</v>
      </c>
      <c r="B88" t="s">
        <v>152</v>
      </c>
      <c r="C88" t="s">
        <v>9349</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7.95</v>
      </c>
      <c r="K88">
        <f t="shared" si="6"/>
        <v>0</v>
      </c>
      <c r="L88">
        <f t="shared" si="7"/>
        <v>0</v>
      </c>
      <c r="M88" t="str">
        <f t="shared" ca="1" si="8"/>
        <v>trailing p/e</v>
      </c>
      <c r="N88" t="str">
        <f t="shared" ca="1" si="9"/>
        <v>and trailing p/e</v>
      </c>
    </row>
    <row r="89" spans="1:14" x14ac:dyDescent="0.3">
      <c r="A89" s="1">
        <v>2</v>
      </c>
      <c r="B89" t="s">
        <v>154</v>
      </c>
      <c r="C89" t="s">
        <v>9350</v>
      </c>
      <c r="D89" t="str">
        <f ca="1">IF(COUNTIF(E70:E76,"=below average")&gt;0,"There are some indications that "&amp;D1&amp;" may be undervalued. The company has a lower " &amp; G88 &amp; " than the comparable average", "Inconclusive")</f>
        <v>There are some indications that First Ban may be undervalued. The company has a lower and trailing p/e than the comparable average</v>
      </c>
      <c r="I89" t="str">
        <f t="shared" ca="1" si="4"/>
        <v>N/A</v>
      </c>
      <c r="J89">
        <f t="shared" si="5"/>
        <v>0.24199999999999999</v>
      </c>
      <c r="K89" t="str">
        <f t="shared" ca="1" si="6"/>
        <v>There are some indications that First Ban may be undervalued. The company has a lower and trailing p/e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1149</v>
      </c>
      <c r="I92" t="str">
        <f t="shared" si="4"/>
        <v>N/A</v>
      </c>
      <c r="J92">
        <f t="shared" si="5"/>
        <v>28110000</v>
      </c>
      <c r="K92">
        <f t="shared" si="6"/>
        <v>0</v>
      </c>
      <c r="L92">
        <f t="shared" si="7"/>
        <v>0</v>
      </c>
      <c r="M92">
        <f t="shared" si="8"/>
        <v>0</v>
      </c>
      <c r="N92">
        <f t="shared" si="9"/>
        <v>0</v>
      </c>
    </row>
    <row r="93" spans="1:14" x14ac:dyDescent="0.3">
      <c r="A93" s="1">
        <v>6</v>
      </c>
      <c r="B93" t="s">
        <v>162</v>
      </c>
      <c r="C93" t="s">
        <v>8902</v>
      </c>
      <c r="I93" t="str">
        <f t="shared" si="4"/>
        <v>N/A</v>
      </c>
      <c r="J93" t="str">
        <f t="shared" si="5"/>
        <v>1.34</v>
      </c>
      <c r="K93">
        <f t="shared" si="6"/>
        <v>0</v>
      </c>
      <c r="L93">
        <f t="shared" si="7"/>
        <v>0</v>
      </c>
      <c r="M93">
        <f t="shared" si="8"/>
        <v>0</v>
      </c>
      <c r="N93">
        <f t="shared" si="9"/>
        <v>0</v>
      </c>
    </row>
    <row r="94" spans="1:14" x14ac:dyDescent="0.3">
      <c r="A94" s="1">
        <v>7</v>
      </c>
      <c r="B94" t="s">
        <v>163</v>
      </c>
      <c r="C94" t="s">
        <v>9351</v>
      </c>
      <c r="I94" t="str">
        <f t="shared" si="4"/>
        <v>N/A</v>
      </c>
      <c r="J94">
        <f t="shared" si="5"/>
        <v>0.105</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9352</v>
      </c>
      <c r="I96" t="str">
        <f t="shared" si="4"/>
        <v>N/A</v>
      </c>
      <c r="J96">
        <f t="shared" si="5"/>
        <v>405160000</v>
      </c>
      <c r="K96">
        <f t="shared" si="6"/>
        <v>0</v>
      </c>
      <c r="L96">
        <f t="shared" si="7"/>
        <v>0</v>
      </c>
      <c r="M96">
        <f t="shared" si="8"/>
        <v>0</v>
      </c>
      <c r="N96">
        <f t="shared" si="9"/>
        <v>0</v>
      </c>
    </row>
    <row r="97" spans="1:14" x14ac:dyDescent="0.3">
      <c r="A97" s="1">
        <v>1</v>
      </c>
      <c r="B97" t="s">
        <v>167</v>
      </c>
      <c r="C97" t="s">
        <v>9353</v>
      </c>
      <c r="I97" t="str">
        <f t="shared" si="4"/>
        <v>N/A</v>
      </c>
      <c r="J97" t="str">
        <f t="shared" si="5"/>
        <v>16.43</v>
      </c>
      <c r="K97">
        <f t="shared" si="6"/>
        <v>0</v>
      </c>
      <c r="L97">
        <f t="shared" si="7"/>
        <v>0</v>
      </c>
      <c r="M97">
        <f t="shared" si="8"/>
        <v>0</v>
      </c>
      <c r="N97">
        <f t="shared" si="9"/>
        <v>0</v>
      </c>
    </row>
    <row r="98" spans="1:14" x14ac:dyDescent="0.3">
      <c r="A98" s="1">
        <v>2</v>
      </c>
      <c r="B98" t="s">
        <v>169</v>
      </c>
      <c r="C98" t="s">
        <v>9354</v>
      </c>
      <c r="I98" t="str">
        <f t="shared" si="4"/>
        <v>N/A</v>
      </c>
      <c r="J98">
        <f t="shared" si="5"/>
        <v>290400000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9355</v>
      </c>
      <c r="I101" t="str">
        <f t="shared" si="4"/>
        <v>N/A</v>
      </c>
      <c r="J101" t="str">
        <f t="shared" si="5"/>
        <v>19.85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9356</v>
      </c>
      <c r="I103" t="str">
        <f t="shared" si="4"/>
        <v>N/A</v>
      </c>
      <c r="J103">
        <f t="shared" si="5"/>
        <v>28280000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2379</v>
      </c>
      <c r="I106" t="str">
        <f t="shared" si="4"/>
        <v>N/A</v>
      </c>
      <c r="J106" t="str">
        <f t="shared" si="5"/>
        <v>1.08</v>
      </c>
      <c r="K106">
        <f t="shared" si="6"/>
        <v>0</v>
      </c>
      <c r="L106">
        <f t="shared" si="7"/>
        <v>0</v>
      </c>
      <c r="M106">
        <f t="shared" si="8"/>
        <v>0</v>
      </c>
      <c r="N106">
        <f t="shared" si="9"/>
        <v>0</v>
      </c>
    </row>
    <row r="107" spans="1:14" x14ac:dyDescent="0.3">
      <c r="A107" s="1">
        <v>1</v>
      </c>
      <c r="B107" t="s">
        <v>181</v>
      </c>
      <c r="C107" t="s">
        <v>9357</v>
      </c>
      <c r="I107" t="str">
        <f t="shared" si="4"/>
        <v>N/A</v>
      </c>
      <c r="J107">
        <f t="shared" si="5"/>
        <v>0.6634000000000001</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9358</v>
      </c>
      <c r="I109" t="str">
        <f t="shared" si="4"/>
        <v>N/A</v>
      </c>
      <c r="J109" t="str">
        <f t="shared" si="5"/>
        <v>32.27</v>
      </c>
      <c r="K109">
        <f t="shared" si="6"/>
        <v>0</v>
      </c>
      <c r="L109">
        <f t="shared" si="7"/>
        <v>0</v>
      </c>
      <c r="M109">
        <f t="shared" si="8"/>
        <v>0</v>
      </c>
      <c r="N109">
        <f t="shared" si="9"/>
        <v>0</v>
      </c>
    </row>
    <row r="110" spans="1:14" x14ac:dyDescent="0.3">
      <c r="A110" s="1">
        <v>4</v>
      </c>
      <c r="B110" t="s">
        <v>187</v>
      </c>
      <c r="C110" t="s">
        <v>9359</v>
      </c>
      <c r="I110" t="str">
        <f t="shared" si="4"/>
        <v>N/A</v>
      </c>
      <c r="J110" t="str">
        <f t="shared" si="5"/>
        <v>18.21</v>
      </c>
      <c r="K110">
        <f t="shared" si="6"/>
        <v>0</v>
      </c>
      <c r="L110">
        <f t="shared" si="7"/>
        <v>0</v>
      </c>
      <c r="M110">
        <f t="shared" si="8"/>
        <v>0</v>
      </c>
      <c r="N110">
        <f t="shared" si="9"/>
        <v>0</v>
      </c>
    </row>
    <row r="111" spans="1:14" x14ac:dyDescent="0.3">
      <c r="A111" s="1">
        <v>5</v>
      </c>
      <c r="B111" t="s">
        <v>189</v>
      </c>
      <c r="C111" t="s">
        <v>9360</v>
      </c>
      <c r="I111" t="str">
        <f t="shared" si="4"/>
        <v>N/A</v>
      </c>
      <c r="J111" t="str">
        <f t="shared" si="5"/>
        <v>30.61</v>
      </c>
      <c r="K111">
        <f t="shared" si="6"/>
        <v>0</v>
      </c>
      <c r="L111">
        <f t="shared" si="7"/>
        <v>0</v>
      </c>
      <c r="M111">
        <f t="shared" si="8"/>
        <v>0</v>
      </c>
      <c r="N111">
        <f t="shared" si="9"/>
        <v>0</v>
      </c>
    </row>
    <row r="112" spans="1:14" x14ac:dyDescent="0.3">
      <c r="A112" s="1">
        <v>6</v>
      </c>
      <c r="B112" t="s">
        <v>191</v>
      </c>
      <c r="C112" t="s">
        <v>9361</v>
      </c>
      <c r="I112" t="str">
        <f t="shared" si="4"/>
        <v>N/A</v>
      </c>
      <c r="J112" t="str">
        <f t="shared" si="5"/>
        <v>29.56</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9362</v>
      </c>
      <c r="I114" t="str">
        <f t="shared" si="4"/>
        <v>N/A</v>
      </c>
      <c r="J114" t="str">
        <f t="shared" si="5"/>
        <v>113.83k</v>
      </c>
      <c r="K114">
        <f t="shared" si="6"/>
        <v>0</v>
      </c>
      <c r="L114">
        <f t="shared" si="7"/>
        <v>0</v>
      </c>
      <c r="M114">
        <f t="shared" si="8"/>
        <v>0</v>
      </c>
      <c r="N114">
        <f t="shared" si="9"/>
        <v>0</v>
      </c>
    </row>
    <row r="115" spans="1:14" x14ac:dyDescent="0.3">
      <c r="A115" s="1">
        <v>1</v>
      </c>
      <c r="B115" t="s">
        <v>195</v>
      </c>
      <c r="C115" t="s">
        <v>9363</v>
      </c>
      <c r="I115" t="str">
        <f t="shared" si="4"/>
        <v>N/A</v>
      </c>
      <c r="J115" t="str">
        <f t="shared" si="5"/>
        <v>45.81k</v>
      </c>
      <c r="K115">
        <f t="shared" si="6"/>
        <v>0</v>
      </c>
      <c r="L115">
        <f t="shared" si="7"/>
        <v>0</v>
      </c>
      <c r="M115">
        <f t="shared" si="8"/>
        <v>0</v>
      </c>
      <c r="N115">
        <f t="shared" si="9"/>
        <v>0</v>
      </c>
    </row>
    <row r="116" spans="1:14" x14ac:dyDescent="0.3">
      <c r="A116" s="1">
        <v>2</v>
      </c>
      <c r="B116" t="s">
        <v>197</v>
      </c>
      <c r="C116" t="s">
        <v>3796</v>
      </c>
      <c r="I116" t="str">
        <f t="shared" si="4"/>
        <v>N/A</v>
      </c>
      <c r="J116">
        <f t="shared" si="5"/>
        <v>24650000</v>
      </c>
      <c r="K116">
        <f t="shared" si="6"/>
        <v>0</v>
      </c>
      <c r="L116">
        <f t="shared" si="7"/>
        <v>0</v>
      </c>
      <c r="M116">
        <f t="shared" si="8"/>
        <v>0</v>
      </c>
      <c r="N116">
        <f t="shared" si="9"/>
        <v>0</v>
      </c>
    </row>
    <row r="117" spans="1:14" x14ac:dyDescent="0.3">
      <c r="A117" s="1">
        <v>3</v>
      </c>
      <c r="B117" t="s">
        <v>199</v>
      </c>
      <c r="C117" t="s">
        <v>6491</v>
      </c>
      <c r="I117" t="str">
        <f t="shared" si="4"/>
        <v>N/A</v>
      </c>
      <c r="J117">
        <f t="shared" si="5"/>
        <v>24170000</v>
      </c>
      <c r="K117">
        <f t="shared" si="6"/>
        <v>0</v>
      </c>
      <c r="L117">
        <f t="shared" si="7"/>
        <v>0</v>
      </c>
      <c r="M117">
        <f t="shared" si="8"/>
        <v>0</v>
      </c>
      <c r="N117">
        <f t="shared" si="9"/>
        <v>0</v>
      </c>
    </row>
    <row r="118" spans="1:14" x14ac:dyDescent="0.3">
      <c r="A118" s="1">
        <v>4</v>
      </c>
      <c r="B118" t="s">
        <v>201</v>
      </c>
      <c r="C118" t="s">
        <v>3656</v>
      </c>
      <c r="I118" t="str">
        <f t="shared" si="4"/>
        <v>N/A</v>
      </c>
      <c r="J118">
        <f t="shared" si="5"/>
        <v>7.8300000000000008E-2</v>
      </c>
      <c r="K118">
        <f t="shared" si="6"/>
        <v>0</v>
      </c>
      <c r="L118">
        <f t="shared" si="7"/>
        <v>0</v>
      </c>
      <c r="M118">
        <f t="shared" si="8"/>
        <v>0</v>
      </c>
      <c r="N118">
        <f t="shared" si="9"/>
        <v>0</v>
      </c>
    </row>
    <row r="119" spans="1:14" x14ac:dyDescent="0.3">
      <c r="A119" s="1">
        <v>5</v>
      </c>
      <c r="B119" t="s">
        <v>203</v>
      </c>
      <c r="C119" t="s">
        <v>9364</v>
      </c>
      <c r="I119" t="str">
        <f t="shared" si="4"/>
        <v>N/A</v>
      </c>
      <c r="J119">
        <f t="shared" si="5"/>
        <v>0.51900000000000002</v>
      </c>
      <c r="K119">
        <f t="shared" si="6"/>
        <v>0</v>
      </c>
      <c r="L119">
        <f t="shared" si="7"/>
        <v>0</v>
      </c>
      <c r="M119">
        <f t="shared" si="8"/>
        <v>0</v>
      </c>
      <c r="N119">
        <f t="shared" si="9"/>
        <v>0</v>
      </c>
    </row>
    <row r="120" spans="1:14" x14ac:dyDescent="0.3">
      <c r="A120" s="1">
        <v>6</v>
      </c>
      <c r="B120" t="s">
        <v>205</v>
      </c>
      <c r="C120" t="s">
        <v>9365</v>
      </c>
      <c r="I120" t="str">
        <f t="shared" si="4"/>
        <v>N/A</v>
      </c>
      <c r="J120" t="str">
        <f t="shared" si="5"/>
        <v>664.48k</v>
      </c>
      <c r="K120">
        <f t="shared" si="6"/>
        <v>0</v>
      </c>
      <c r="L120">
        <f t="shared" si="7"/>
        <v>0</v>
      </c>
      <c r="M120">
        <f t="shared" si="8"/>
        <v>0</v>
      </c>
      <c r="N120">
        <f t="shared" si="9"/>
        <v>0</v>
      </c>
    </row>
    <row r="121" spans="1:14" x14ac:dyDescent="0.3">
      <c r="A121" s="1">
        <v>7</v>
      </c>
      <c r="B121" t="s">
        <v>207</v>
      </c>
      <c r="C121" t="s">
        <v>9366</v>
      </c>
      <c r="I121" t="str">
        <f t="shared" si="4"/>
        <v>N/A</v>
      </c>
      <c r="J121" t="str">
        <f t="shared" si="5"/>
        <v>6.04</v>
      </c>
      <c r="K121">
        <f t="shared" si="6"/>
        <v>0</v>
      </c>
      <c r="L121">
        <f t="shared" si="7"/>
        <v>0</v>
      </c>
      <c r="M121">
        <f t="shared" si="8"/>
        <v>0</v>
      </c>
      <c r="N121">
        <f t="shared" si="9"/>
        <v>0</v>
      </c>
    </row>
    <row r="122" spans="1:14" x14ac:dyDescent="0.3">
      <c r="A122" s="1">
        <v>8</v>
      </c>
      <c r="B122" t="s">
        <v>209</v>
      </c>
      <c r="C122" t="s">
        <v>3658</v>
      </c>
      <c r="I122" t="str">
        <f t="shared" si="4"/>
        <v>N/A</v>
      </c>
      <c r="J122">
        <f t="shared" si="5"/>
        <v>2.75E-2</v>
      </c>
      <c r="K122">
        <f t="shared" si="6"/>
        <v>0</v>
      </c>
      <c r="L122">
        <f t="shared" si="7"/>
        <v>0</v>
      </c>
      <c r="M122">
        <f t="shared" si="8"/>
        <v>0</v>
      </c>
      <c r="N122">
        <f t="shared" si="9"/>
        <v>0</v>
      </c>
    </row>
    <row r="123" spans="1:14" x14ac:dyDescent="0.3">
      <c r="A123" s="1">
        <v>9</v>
      </c>
      <c r="B123" t="s">
        <v>211</v>
      </c>
      <c r="C123" t="s">
        <v>9367</v>
      </c>
      <c r="I123" t="str">
        <f t="shared" si="4"/>
        <v>N/A</v>
      </c>
      <c r="J123" t="str">
        <f t="shared" si="5"/>
        <v>590.61k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1290</v>
      </c>
      <c r="I125" t="str">
        <f t="shared" si="15"/>
        <v>N/A</v>
      </c>
      <c r="J125" t="str">
        <f t="shared" si="16"/>
        <v>0.32</v>
      </c>
      <c r="K125">
        <f t="shared" si="17"/>
        <v>0</v>
      </c>
      <c r="L125">
        <f t="shared" si="18"/>
        <v>0</v>
      </c>
      <c r="M125">
        <f t="shared" si="19"/>
        <v>0</v>
      </c>
      <c r="N125">
        <f t="shared" si="20"/>
        <v>0</v>
      </c>
    </row>
    <row r="126" spans="1:14" x14ac:dyDescent="0.3">
      <c r="A126" s="1">
        <v>1</v>
      </c>
      <c r="B126" t="s">
        <v>215</v>
      </c>
      <c r="C126" t="s">
        <v>9368</v>
      </c>
      <c r="I126" t="str">
        <f t="shared" si="15"/>
        <v>N/A</v>
      </c>
      <c r="J126">
        <f t="shared" si="16"/>
        <v>1.03E-2</v>
      </c>
      <c r="K126">
        <f t="shared" si="17"/>
        <v>0</v>
      </c>
      <c r="L126">
        <f t="shared" si="18"/>
        <v>0</v>
      </c>
      <c r="M126">
        <f t="shared" si="19"/>
        <v>0</v>
      </c>
      <c r="N126">
        <f t="shared" si="20"/>
        <v>0</v>
      </c>
    </row>
    <row r="127" spans="1:14" x14ac:dyDescent="0.3">
      <c r="A127" s="1">
        <v>2</v>
      </c>
      <c r="B127" t="s">
        <v>217</v>
      </c>
      <c r="C127" t="s">
        <v>1290</v>
      </c>
      <c r="I127" t="str">
        <f t="shared" si="15"/>
        <v>N/A</v>
      </c>
      <c r="J127" t="str">
        <f t="shared" si="16"/>
        <v>0.32</v>
      </c>
      <c r="K127">
        <f t="shared" si="17"/>
        <v>0</v>
      </c>
      <c r="L127">
        <f t="shared" si="18"/>
        <v>0</v>
      </c>
      <c r="M127">
        <f t="shared" si="19"/>
        <v>0</v>
      </c>
      <c r="N127">
        <f t="shared" si="20"/>
        <v>0</v>
      </c>
    </row>
    <row r="128" spans="1:14" x14ac:dyDescent="0.3">
      <c r="A128" s="1">
        <v>3</v>
      </c>
      <c r="B128" t="s">
        <v>219</v>
      </c>
      <c r="C128" t="s">
        <v>9368</v>
      </c>
      <c r="I128" t="str">
        <f t="shared" si="15"/>
        <v>N/A</v>
      </c>
      <c r="J128">
        <f t="shared" si="16"/>
        <v>1.03E-2</v>
      </c>
      <c r="K128">
        <f t="shared" si="17"/>
        <v>0</v>
      </c>
      <c r="L128">
        <f t="shared" si="18"/>
        <v>0</v>
      </c>
      <c r="M128">
        <f t="shared" si="19"/>
        <v>0</v>
      </c>
      <c r="N128">
        <f t="shared" si="20"/>
        <v>0</v>
      </c>
    </row>
    <row r="129" spans="1:14" x14ac:dyDescent="0.3">
      <c r="A129" s="1">
        <v>4</v>
      </c>
      <c r="B129" t="s">
        <v>221</v>
      </c>
      <c r="C129" t="s">
        <v>9369</v>
      </c>
      <c r="I129" t="str">
        <f t="shared" si="15"/>
        <v>N/A</v>
      </c>
      <c r="J129" t="str">
        <f t="shared" si="16"/>
        <v>1.91</v>
      </c>
      <c r="K129">
        <f t="shared" si="17"/>
        <v>0</v>
      </c>
      <c r="L129">
        <f t="shared" si="18"/>
        <v>0</v>
      </c>
      <c r="M129">
        <f t="shared" si="19"/>
        <v>0</v>
      </c>
      <c r="N129">
        <f t="shared" si="20"/>
        <v>0</v>
      </c>
    </row>
    <row r="130" spans="1:14" x14ac:dyDescent="0.3">
      <c r="A130" s="1">
        <v>5</v>
      </c>
      <c r="B130" t="s">
        <v>223</v>
      </c>
      <c r="C130" t="s">
        <v>9370</v>
      </c>
      <c r="I130" t="str">
        <f t="shared" si="15"/>
        <v>N/A</v>
      </c>
      <c r="J130">
        <f t="shared" si="16"/>
        <v>0.23879999999999998</v>
      </c>
      <c r="K130">
        <f t="shared" si="17"/>
        <v>0</v>
      </c>
      <c r="L130">
        <f t="shared" si="18"/>
        <v>0</v>
      </c>
      <c r="M130">
        <f t="shared" si="19"/>
        <v>0</v>
      </c>
      <c r="N130">
        <f t="shared" si="20"/>
        <v>0</v>
      </c>
    </row>
    <row r="131" spans="1:14" x14ac:dyDescent="0.3">
      <c r="A131" s="1">
        <v>6</v>
      </c>
      <c r="B131" t="s">
        <v>225</v>
      </c>
      <c r="C131" t="s">
        <v>9371</v>
      </c>
      <c r="I131" t="str">
        <f t="shared" si="15"/>
        <v>N/A</v>
      </c>
      <c r="J131" t="str">
        <f t="shared" si="16"/>
        <v>Jul 25, 2017</v>
      </c>
      <c r="K131">
        <f t="shared" si="17"/>
        <v>0</v>
      </c>
      <c r="L131">
        <f t="shared" si="18"/>
        <v>0</v>
      </c>
      <c r="M131">
        <f t="shared" si="19"/>
        <v>0</v>
      </c>
      <c r="N131">
        <f t="shared" si="20"/>
        <v>0</v>
      </c>
    </row>
    <row r="132" spans="1:14" x14ac:dyDescent="0.3">
      <c r="A132" s="1">
        <v>7</v>
      </c>
      <c r="B132" t="s">
        <v>227</v>
      </c>
      <c r="C132" t="s">
        <v>228</v>
      </c>
      <c r="I132" t="str">
        <f t="shared" si="15"/>
        <v>N/A</v>
      </c>
      <c r="J132" t="str">
        <f t="shared" si="16"/>
        <v>Jun 28, 2017</v>
      </c>
      <c r="K132">
        <f t="shared" si="17"/>
        <v>0</v>
      </c>
      <c r="L132">
        <f t="shared" si="18"/>
        <v>0</v>
      </c>
      <c r="M132">
        <f t="shared" si="19"/>
        <v>0</v>
      </c>
      <c r="N132">
        <f t="shared" si="20"/>
        <v>0</v>
      </c>
    </row>
    <row r="133" spans="1:14" x14ac:dyDescent="0.3">
      <c r="A133" s="1">
        <v>8</v>
      </c>
      <c r="B133" t="s">
        <v>229</v>
      </c>
      <c r="C133" t="s">
        <v>4889</v>
      </c>
      <c r="I133" t="str">
        <f t="shared" si="15"/>
        <v>N/A</v>
      </c>
      <c r="J133" t="str">
        <f t="shared" si="16"/>
        <v>3/2</v>
      </c>
      <c r="K133">
        <f t="shared" si="17"/>
        <v>0</v>
      </c>
      <c r="L133">
        <f t="shared" si="18"/>
        <v>0</v>
      </c>
      <c r="M133">
        <f t="shared" si="19"/>
        <v>0</v>
      </c>
      <c r="N133">
        <f t="shared" si="20"/>
        <v>0</v>
      </c>
    </row>
    <row r="134" spans="1:14" x14ac:dyDescent="0.3">
      <c r="A134" s="1">
        <v>9</v>
      </c>
      <c r="B134" t="s">
        <v>230</v>
      </c>
      <c r="C134" t="s">
        <v>9372</v>
      </c>
      <c r="I134" t="str">
        <f t="shared" si="15"/>
        <v>N/A</v>
      </c>
      <c r="J134" t="str">
        <f t="shared" si="16"/>
        <v>Nov 16, 2004</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9373</v>
      </c>
      <c r="C138" t="s">
        <v>9374</v>
      </c>
      <c r="D138" t="s">
        <v>9375</v>
      </c>
      <c r="F138">
        <v>56</v>
      </c>
      <c r="I138" t="str">
        <f t="shared" si="15"/>
        <v>N/A</v>
      </c>
      <c r="J138" t="str">
        <f t="shared" si="16"/>
        <v>Chief Exec. Officer, Director and Director of First Bank</v>
      </c>
      <c r="K138" t="str">
        <f t="shared" si="17"/>
        <v>970.82k</v>
      </c>
      <c r="L138">
        <f t="shared" si="18"/>
        <v>0</v>
      </c>
      <c r="M138">
        <f t="shared" si="19"/>
        <v>56</v>
      </c>
      <c r="N138">
        <f t="shared" si="20"/>
        <v>0</v>
      </c>
    </row>
    <row r="139" spans="1:14" x14ac:dyDescent="0.3">
      <c r="A139" s="1">
        <v>1</v>
      </c>
      <c r="B139" t="s">
        <v>9376</v>
      </c>
      <c r="C139" t="s">
        <v>9377</v>
      </c>
      <c r="D139" t="s">
        <v>9378</v>
      </c>
      <c r="F139">
        <v>57</v>
      </c>
      <c r="I139" t="str">
        <f t="shared" si="15"/>
        <v>N/A</v>
      </c>
      <c r="J139" t="str">
        <f t="shared" si="16"/>
        <v>Pres, Director, CEO of First Bank, Pres of First Bank and Director of First Bank</v>
      </c>
      <c r="K139" t="str">
        <f t="shared" si="17"/>
        <v>515.57k</v>
      </c>
      <c r="L139">
        <f t="shared" si="18"/>
        <v>0</v>
      </c>
      <c r="M139">
        <f t="shared" si="19"/>
        <v>57</v>
      </c>
      <c r="N139">
        <f t="shared" si="20"/>
        <v>0</v>
      </c>
    </row>
    <row r="140" spans="1:14" x14ac:dyDescent="0.3">
      <c r="A140" s="1">
        <v>2</v>
      </c>
      <c r="B140" t="s">
        <v>9379</v>
      </c>
      <c r="C140" t="s">
        <v>9380</v>
      </c>
      <c r="D140" t="s">
        <v>9381</v>
      </c>
      <c r="F140">
        <v>48</v>
      </c>
      <c r="I140" t="str">
        <f t="shared" si="15"/>
        <v>N/A</v>
      </c>
      <c r="J140" t="str">
        <f t="shared" si="16"/>
        <v>CFO, Exec. VP, CFO of First Bank and Exec. VP of First Bank</v>
      </c>
      <c r="K140" t="str">
        <f t="shared" si="17"/>
        <v>384.67k</v>
      </c>
      <c r="L140">
        <f t="shared" si="18"/>
        <v>0</v>
      </c>
      <c r="M140">
        <f t="shared" si="19"/>
        <v>48</v>
      </c>
      <c r="N140">
        <f t="shared" si="20"/>
        <v>0</v>
      </c>
    </row>
    <row r="141" spans="1:14" x14ac:dyDescent="0.3">
      <c r="A141" s="1">
        <v>3</v>
      </c>
      <c r="B141" t="s">
        <v>9382</v>
      </c>
      <c r="C141" t="s">
        <v>9383</v>
      </c>
      <c r="I141" t="str">
        <f t="shared" si="15"/>
        <v>N/A</v>
      </c>
      <c r="J141" t="str">
        <f t="shared" si="16"/>
        <v>Exec. VP and Sec.</v>
      </c>
      <c r="K141">
        <f t="shared" si="17"/>
        <v>0</v>
      </c>
      <c r="L141">
        <f t="shared" si="18"/>
        <v>0</v>
      </c>
      <c r="M141">
        <f t="shared" si="19"/>
        <v>0</v>
      </c>
      <c r="N141">
        <f t="shared" si="20"/>
        <v>0</v>
      </c>
    </row>
    <row r="142" spans="1:14" x14ac:dyDescent="0.3">
      <c r="A142" s="1">
        <v>4</v>
      </c>
      <c r="B142" t="s">
        <v>9384</v>
      </c>
      <c r="C142" t="s">
        <v>9385</v>
      </c>
      <c r="I142" t="str">
        <f t="shared" si="15"/>
        <v>N/A</v>
      </c>
      <c r="J142" t="str">
        <f t="shared" si="16"/>
        <v>Sr. VP of First Bank</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9386</v>
      </c>
      <c r="D145" t="s">
        <v>9387</v>
      </c>
      <c r="E145" t="s">
        <v>9388</v>
      </c>
      <c r="F145" t="s">
        <v>9389</v>
      </c>
      <c r="G145" t="s">
        <v>9390</v>
      </c>
      <c r="I145" t="str">
        <f t="shared" si="15"/>
        <v>N/A</v>
      </c>
      <c r="J145">
        <f t="shared" si="16"/>
        <v>152520000</v>
      </c>
      <c r="K145">
        <f t="shared" si="17"/>
        <v>147510000</v>
      </c>
      <c r="L145">
        <f t="shared" si="18"/>
        <v>139830000</v>
      </c>
      <c r="M145">
        <f t="shared" si="19"/>
        <v>126660000</v>
      </c>
      <c r="N145">
        <f t="shared" si="20"/>
        <v>130990000.00000001</v>
      </c>
    </row>
    <row r="146" spans="1:14" x14ac:dyDescent="0.3">
      <c r="A146" s="1">
        <v>1</v>
      </c>
      <c r="B146" t="s">
        <v>1871</v>
      </c>
      <c r="C146" t="s">
        <v>9391</v>
      </c>
      <c r="D146" t="s">
        <v>9392</v>
      </c>
      <c r="E146" t="s">
        <v>9393</v>
      </c>
      <c r="F146" t="s">
        <v>1514</v>
      </c>
      <c r="G146" t="s">
        <v>9394</v>
      </c>
      <c r="I146" t="str">
        <f t="shared" si="15"/>
        <v>N/A</v>
      </c>
      <c r="J146">
        <f t="shared" si="16"/>
        <v>145550000</v>
      </c>
      <c r="K146">
        <f t="shared" si="17"/>
        <v>141620000</v>
      </c>
      <c r="L146">
        <f t="shared" si="18"/>
        <v>133639999.99999999</v>
      </c>
      <c r="M146">
        <f t="shared" si="19"/>
        <v>117870000</v>
      </c>
      <c r="N146">
        <f t="shared" si="20"/>
        <v>121320000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9395</v>
      </c>
      <c r="D149" t="s">
        <v>2029</v>
      </c>
      <c r="E149" t="s">
        <v>9396</v>
      </c>
      <c r="F149" t="s">
        <v>264</v>
      </c>
      <c r="G149" t="s">
        <v>9397</v>
      </c>
      <c r="I149" t="str">
        <f t="shared" si="15"/>
        <v>N/A</v>
      </c>
      <c r="J149" t="str">
        <f t="shared" si="16"/>
        <v>656000</v>
      </c>
      <c r="K149" t="str">
        <f t="shared" si="17"/>
        <v>586000</v>
      </c>
      <c r="L149" t="str">
        <f t="shared" si="18"/>
        <v>849000</v>
      </c>
      <c r="M149" t="str">
        <f t="shared" si="19"/>
        <v>N/A</v>
      </c>
      <c r="N149" t="str">
        <f t="shared" si="20"/>
        <v>883000</v>
      </c>
    </row>
    <row r="150" spans="1:14" x14ac:dyDescent="0.3">
      <c r="A150" s="1">
        <v>5</v>
      </c>
      <c r="B150" t="s">
        <v>1885</v>
      </c>
      <c r="C150" t="s">
        <v>9398</v>
      </c>
      <c r="D150" t="s">
        <v>9399</v>
      </c>
      <c r="E150" t="s">
        <v>3284</v>
      </c>
      <c r="F150" t="s">
        <v>5387</v>
      </c>
      <c r="G150" t="s">
        <v>5387</v>
      </c>
      <c r="I150" t="str">
        <f t="shared" si="15"/>
        <v>N/A</v>
      </c>
      <c r="J150">
        <f t="shared" si="16"/>
        <v>6310000</v>
      </c>
      <c r="K150">
        <f t="shared" si="17"/>
        <v>5310000</v>
      </c>
      <c r="L150">
        <f t="shared" si="18"/>
        <v>5340000</v>
      </c>
      <c r="M150">
        <f t="shared" si="19"/>
        <v>8780000</v>
      </c>
      <c r="N150">
        <f t="shared" si="20"/>
        <v>8780000</v>
      </c>
    </row>
    <row r="151" spans="1:14" x14ac:dyDescent="0.3">
      <c r="A151" s="1">
        <v>6</v>
      </c>
      <c r="B151" t="s">
        <v>1890</v>
      </c>
      <c r="C151" t="s">
        <v>264</v>
      </c>
      <c r="D151" t="s">
        <v>9400</v>
      </c>
      <c r="E151" t="s">
        <v>9401</v>
      </c>
      <c r="F151" t="s">
        <v>9402</v>
      </c>
      <c r="G151" t="s">
        <v>9403</v>
      </c>
      <c r="I151" t="str">
        <f t="shared" si="15"/>
        <v>N/A</v>
      </c>
      <c r="J151" t="str">
        <f t="shared" si="16"/>
        <v>N/A</v>
      </c>
      <c r="K151">
        <f t="shared" si="17"/>
        <v>-3.2799999999999996E-2</v>
      </c>
      <c r="L151">
        <f t="shared" si="18"/>
        <v>-5.21E-2</v>
      </c>
      <c r="M151">
        <f t="shared" si="19"/>
        <v>-9.4200000000000006E-2</v>
      </c>
      <c r="N151">
        <f t="shared" si="20"/>
        <v>3.4200000000000001E-2</v>
      </c>
    </row>
    <row r="152" spans="1:14" x14ac:dyDescent="0.3">
      <c r="A152" s="1">
        <v>7</v>
      </c>
      <c r="B152" t="s">
        <v>285</v>
      </c>
      <c r="C152" t="s">
        <v>9404</v>
      </c>
      <c r="D152" t="s">
        <v>9405</v>
      </c>
      <c r="E152" t="s">
        <v>5360</v>
      </c>
      <c r="F152" t="s">
        <v>1191</v>
      </c>
      <c r="G152" t="s">
        <v>5701</v>
      </c>
      <c r="I152" t="str">
        <f t="shared" si="15"/>
        <v>N/A</v>
      </c>
      <c r="J152">
        <f t="shared" si="16"/>
        <v>17320000</v>
      </c>
      <c r="K152">
        <f t="shared" si="17"/>
        <v>10990000</v>
      </c>
      <c r="L152">
        <f t="shared" si="18"/>
        <v>8220000.0000000009</v>
      </c>
      <c r="M152">
        <f t="shared" si="19"/>
        <v>6910000</v>
      </c>
      <c r="N152">
        <f t="shared" si="20"/>
        <v>7610000</v>
      </c>
    </row>
    <row r="153" spans="1:14" x14ac:dyDescent="0.3">
      <c r="A153" s="1">
        <v>8</v>
      </c>
      <c r="B153" t="s">
        <v>1900</v>
      </c>
      <c r="C153" t="s">
        <v>9406</v>
      </c>
      <c r="D153" t="s">
        <v>314</v>
      </c>
      <c r="E153" t="s">
        <v>1886</v>
      </c>
      <c r="F153" t="s">
        <v>5032</v>
      </c>
      <c r="G153" t="s">
        <v>2249</v>
      </c>
      <c r="I153" t="str">
        <f t="shared" si="15"/>
        <v>neg_trend</v>
      </c>
      <c r="J153">
        <f t="shared" si="16"/>
        <v>15450000</v>
      </c>
      <c r="K153">
        <f t="shared" si="17"/>
        <v>9960000</v>
      </c>
      <c r="L153">
        <f t="shared" si="18"/>
        <v>7070000</v>
      </c>
      <c r="M153">
        <f t="shared" si="19"/>
        <v>5320000</v>
      </c>
      <c r="N153">
        <f t="shared" si="20"/>
        <v>5170000</v>
      </c>
    </row>
    <row r="154" spans="1:14" x14ac:dyDescent="0.3">
      <c r="A154" s="1">
        <v>9</v>
      </c>
      <c r="B154" t="s">
        <v>1905</v>
      </c>
      <c r="C154" t="s">
        <v>9407</v>
      </c>
      <c r="D154" t="s">
        <v>5910</v>
      </c>
      <c r="E154" t="s">
        <v>1435</v>
      </c>
      <c r="F154" t="s">
        <v>5335</v>
      </c>
      <c r="G154" t="s">
        <v>1419</v>
      </c>
      <c r="I154" t="str">
        <f t="shared" si="15"/>
        <v>N/A</v>
      </c>
      <c r="J154">
        <f t="shared" si="16"/>
        <v>1860000</v>
      </c>
      <c r="K154">
        <f t="shared" si="17"/>
        <v>1030000</v>
      </c>
      <c r="L154">
        <f t="shared" si="18"/>
        <v>1150000</v>
      </c>
      <c r="M154">
        <f t="shared" si="19"/>
        <v>1590000</v>
      </c>
      <c r="N154">
        <f t="shared" si="20"/>
        <v>2440000</v>
      </c>
    </row>
    <row r="155" spans="1:14" x14ac:dyDescent="0.3">
      <c r="A155" s="1">
        <v>10</v>
      </c>
      <c r="B155" t="s">
        <v>1911</v>
      </c>
      <c r="C155" t="s">
        <v>9407</v>
      </c>
      <c r="D155" t="s">
        <v>5910</v>
      </c>
      <c r="E155" t="s">
        <v>1435</v>
      </c>
      <c r="F155" t="s">
        <v>5335</v>
      </c>
      <c r="G155" t="s">
        <v>1419</v>
      </c>
      <c r="I155" t="str">
        <f t="shared" si="15"/>
        <v>N/A</v>
      </c>
      <c r="J155">
        <f t="shared" si="16"/>
        <v>1860000</v>
      </c>
      <c r="K155">
        <f t="shared" si="17"/>
        <v>1030000</v>
      </c>
      <c r="L155">
        <f t="shared" si="18"/>
        <v>1150000</v>
      </c>
      <c r="M155">
        <f t="shared" si="19"/>
        <v>1590000</v>
      </c>
      <c r="N155">
        <f t="shared" si="20"/>
        <v>2440000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9408</v>
      </c>
      <c r="E158" t="s">
        <v>9409</v>
      </c>
      <c r="F158" t="s">
        <v>9410</v>
      </c>
      <c r="G158" t="s">
        <v>5256</v>
      </c>
      <c r="I158" t="str">
        <f t="shared" si="15"/>
        <v>N/A</v>
      </c>
      <c r="J158" t="str">
        <f t="shared" si="16"/>
        <v>N/A</v>
      </c>
      <c r="K158">
        <f t="shared" si="17"/>
        <v>-0.36580000000000001</v>
      </c>
      <c r="L158">
        <f t="shared" si="18"/>
        <v>-0.25140000000000001</v>
      </c>
      <c r="M158">
        <f t="shared" si="19"/>
        <v>-0.15990000000000001</v>
      </c>
      <c r="N158">
        <f t="shared" si="20"/>
        <v>0.1012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9411</v>
      </c>
      <c r="D161" t="s">
        <v>9412</v>
      </c>
      <c r="E161" t="s">
        <v>9413</v>
      </c>
      <c r="F161" t="s">
        <v>9414</v>
      </c>
      <c r="G161" t="s">
        <v>4390</v>
      </c>
      <c r="I161" t="str">
        <f t="shared" si="15"/>
        <v>N/A</v>
      </c>
      <c r="J161">
        <f t="shared" si="16"/>
        <v>135200000</v>
      </c>
      <c r="K161">
        <f t="shared" si="17"/>
        <v>136530000</v>
      </c>
      <c r="L161">
        <f t="shared" si="18"/>
        <v>131610000.00000001</v>
      </c>
      <c r="M161">
        <f t="shared" si="19"/>
        <v>119750000</v>
      </c>
      <c r="N161">
        <f t="shared" si="20"/>
        <v>123380000</v>
      </c>
    </row>
    <row r="162" spans="1:14" x14ac:dyDescent="0.3">
      <c r="A162" s="1">
        <v>1</v>
      </c>
      <c r="B162" t="s">
        <v>1927</v>
      </c>
      <c r="C162" t="s">
        <v>264</v>
      </c>
      <c r="D162" t="s">
        <v>9415</v>
      </c>
      <c r="E162" t="s">
        <v>9416</v>
      </c>
      <c r="F162" t="s">
        <v>406</v>
      </c>
      <c r="G162" t="s">
        <v>9417</v>
      </c>
      <c r="I162" t="str">
        <f t="shared" si="15"/>
        <v>N/A</v>
      </c>
      <c r="J162" t="str">
        <f t="shared" si="16"/>
        <v>N/A</v>
      </c>
      <c r="K162">
        <f t="shared" si="17"/>
        <v>9.7999999999999997E-3</v>
      </c>
      <c r="L162">
        <f t="shared" si="18"/>
        <v>-3.6000000000000004E-2</v>
      </c>
      <c r="M162">
        <f t="shared" si="19"/>
        <v>-9.01E-2</v>
      </c>
      <c r="N162">
        <f t="shared" si="20"/>
        <v>3.0299999999999997E-2</v>
      </c>
    </row>
    <row r="163" spans="1:14" x14ac:dyDescent="0.3">
      <c r="A163" s="1">
        <v>2</v>
      </c>
      <c r="B163" t="s">
        <v>1932</v>
      </c>
      <c r="C163" t="s">
        <v>9418</v>
      </c>
      <c r="D163" t="s">
        <v>9419</v>
      </c>
      <c r="E163" t="s">
        <v>2567</v>
      </c>
      <c r="F163" t="s">
        <v>9420</v>
      </c>
      <c r="G163" t="s">
        <v>3758</v>
      </c>
      <c r="I163" t="str">
        <f t="shared" si="15"/>
        <v>N/A</v>
      </c>
      <c r="J163">
        <f t="shared" si="16"/>
        <v>79670000</v>
      </c>
      <c r="K163">
        <f t="shared" si="17"/>
        <v>30620000</v>
      </c>
      <c r="L163">
        <f t="shared" si="18"/>
        <v>10200000</v>
      </c>
      <c r="M163" t="str">
        <f t="shared" si="19"/>
        <v>(780,000)</v>
      </c>
      <c r="N163" t="str">
        <f t="shared" si="20"/>
        <v>(23,000)</v>
      </c>
    </row>
    <row r="164" spans="1:14" x14ac:dyDescent="0.3">
      <c r="A164" s="1">
        <v>3</v>
      </c>
      <c r="B164" t="s">
        <v>1937</v>
      </c>
      <c r="C164" t="s">
        <v>264</v>
      </c>
      <c r="D164" t="s">
        <v>9421</v>
      </c>
      <c r="E164" t="s">
        <v>9422</v>
      </c>
      <c r="F164" t="s">
        <v>9423</v>
      </c>
      <c r="G164" t="s">
        <v>9424</v>
      </c>
      <c r="I164" t="str">
        <f t="shared" si="15"/>
        <v>N/A</v>
      </c>
      <c r="J164" t="str">
        <f t="shared" si="16"/>
        <v>N/A</v>
      </c>
      <c r="K164">
        <f t="shared" si="17"/>
        <v>-0.61570000000000003</v>
      </c>
      <c r="L164">
        <f t="shared" si="18"/>
        <v>-0.66700000000000004</v>
      </c>
      <c r="M164">
        <f t="shared" si="19"/>
        <v>-1.0765</v>
      </c>
      <c r="N164">
        <f t="shared" si="20"/>
        <v>0.97050000000000003</v>
      </c>
    </row>
    <row r="165" spans="1:14" x14ac:dyDescent="0.3">
      <c r="A165" s="1">
        <v>4</v>
      </c>
      <c r="B165" t="s">
        <v>1942</v>
      </c>
      <c r="C165" t="s">
        <v>9425</v>
      </c>
      <c r="D165" t="s">
        <v>9426</v>
      </c>
      <c r="E165" t="s">
        <v>9427</v>
      </c>
      <c r="F165" t="s">
        <v>6266</v>
      </c>
      <c r="G165" t="s">
        <v>9428</v>
      </c>
      <c r="I165" t="str">
        <f t="shared" si="15"/>
        <v>N/A</v>
      </c>
      <c r="J165">
        <f t="shared" si="16"/>
        <v>55530000</v>
      </c>
      <c r="K165">
        <f t="shared" si="17"/>
        <v>105910000</v>
      </c>
      <c r="L165">
        <f t="shared" si="18"/>
        <v>121410000</v>
      </c>
      <c r="M165">
        <f t="shared" si="19"/>
        <v>120530000</v>
      </c>
      <c r="N165">
        <f t="shared" si="20"/>
        <v>123400000</v>
      </c>
    </row>
    <row r="166" spans="1:14" x14ac:dyDescent="0.3">
      <c r="A166" s="1">
        <v>5</v>
      </c>
      <c r="B166" t="s">
        <v>1948</v>
      </c>
      <c r="C166" t="s">
        <v>264</v>
      </c>
      <c r="D166" t="s">
        <v>9429</v>
      </c>
      <c r="E166" t="s">
        <v>7026</v>
      </c>
      <c r="F166" t="s">
        <v>9430</v>
      </c>
      <c r="G166" t="s">
        <v>9431</v>
      </c>
      <c r="I166" t="str">
        <f t="shared" si="15"/>
        <v>N/A</v>
      </c>
      <c r="J166" t="str">
        <f t="shared" si="16"/>
        <v>N/A</v>
      </c>
      <c r="K166">
        <f t="shared" si="17"/>
        <v>0.90730000000000011</v>
      </c>
      <c r="L166">
        <f t="shared" si="18"/>
        <v>0.1464</v>
      </c>
      <c r="M166">
        <f t="shared" si="19"/>
        <v>-7.3000000000000001E-3</v>
      </c>
      <c r="N166">
        <f t="shared" si="20"/>
        <v>2.3900000000000001E-2</v>
      </c>
    </row>
    <row r="167" spans="1:14" x14ac:dyDescent="0.3">
      <c r="A167" s="1">
        <v>6</v>
      </c>
      <c r="B167" t="s">
        <v>1953</v>
      </c>
      <c r="C167" t="s">
        <v>264</v>
      </c>
      <c r="D167" t="s">
        <v>264</v>
      </c>
      <c r="E167" t="s">
        <v>264</v>
      </c>
      <c r="F167" t="s">
        <v>264</v>
      </c>
      <c r="G167" t="s">
        <v>9432</v>
      </c>
      <c r="I167" t="str">
        <f t="shared" si="15"/>
        <v>N/A</v>
      </c>
      <c r="J167" t="str">
        <f t="shared" si="16"/>
        <v>N/A</v>
      </c>
      <c r="K167" t="str">
        <f t="shared" si="17"/>
        <v>N/A</v>
      </c>
      <c r="L167" t="str">
        <f t="shared" si="18"/>
        <v>N/A</v>
      </c>
      <c r="M167" t="str">
        <f t="shared" si="19"/>
        <v>N/A</v>
      </c>
      <c r="N167">
        <f t="shared" si="20"/>
        <v>4.0300000000000002E-2</v>
      </c>
    </row>
    <row r="168" spans="1:14" x14ac:dyDescent="0.3">
      <c r="A168" s="1">
        <v>7</v>
      </c>
      <c r="B168" t="s">
        <v>1955</v>
      </c>
      <c r="C168" t="s">
        <v>9433</v>
      </c>
      <c r="D168" t="s">
        <v>1030</v>
      </c>
      <c r="E168" t="s">
        <v>4970</v>
      </c>
      <c r="F168" t="s">
        <v>9434</v>
      </c>
      <c r="G168" t="s">
        <v>9435</v>
      </c>
      <c r="I168" t="str">
        <f t="shared" si="15"/>
        <v>N/A</v>
      </c>
      <c r="J168">
        <f t="shared" si="16"/>
        <v>29750000</v>
      </c>
      <c r="K168">
        <f t="shared" si="17"/>
        <v>30310000</v>
      </c>
      <c r="L168">
        <f t="shared" si="18"/>
        <v>27210000</v>
      </c>
      <c r="M168">
        <f t="shared" si="19"/>
        <v>27790000</v>
      </c>
      <c r="N168">
        <f t="shared" si="20"/>
        <v>34370000</v>
      </c>
    </row>
    <row r="169" spans="1:14" x14ac:dyDescent="0.3">
      <c r="A169" s="1">
        <v>8</v>
      </c>
      <c r="B169" t="s">
        <v>1960</v>
      </c>
      <c r="C169" t="s">
        <v>9436</v>
      </c>
      <c r="D169" t="s">
        <v>9437</v>
      </c>
      <c r="E169" t="s">
        <v>2028</v>
      </c>
      <c r="F169" t="s">
        <v>3203</v>
      </c>
      <c r="G169" t="s">
        <v>542</v>
      </c>
      <c r="I169" t="str">
        <f t="shared" si="15"/>
        <v>N/A</v>
      </c>
      <c r="J169" t="str">
        <f t="shared" si="16"/>
        <v>638000</v>
      </c>
      <c r="K169" t="str">
        <f t="shared" si="17"/>
        <v>532000</v>
      </c>
      <c r="L169" t="str">
        <f t="shared" si="18"/>
        <v>786000</v>
      </c>
      <c r="M169" t="str">
        <f t="shared" si="19"/>
        <v>(1,000)</v>
      </c>
      <c r="N169" t="str">
        <f t="shared" si="20"/>
        <v>3000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200</v>
      </c>
      <c r="D171" t="s">
        <v>9438</v>
      </c>
      <c r="E171" t="s">
        <v>9439</v>
      </c>
      <c r="F171" t="s">
        <v>9440</v>
      </c>
      <c r="G171" t="s">
        <v>9441</v>
      </c>
      <c r="I171" t="str">
        <f t="shared" si="15"/>
        <v>N/A</v>
      </c>
      <c r="J171">
        <f t="shared" si="16"/>
        <v>24910000</v>
      </c>
      <c r="K171">
        <f t="shared" si="17"/>
        <v>27110000</v>
      </c>
      <c r="L171">
        <f t="shared" si="18"/>
        <v>29180000</v>
      </c>
      <c r="M171">
        <f t="shared" si="19"/>
        <v>27670000</v>
      </c>
      <c r="N171">
        <f t="shared" si="20"/>
        <v>31510000</v>
      </c>
    </row>
    <row r="172" spans="1:14" x14ac:dyDescent="0.3">
      <c r="A172" s="1">
        <v>11</v>
      </c>
      <c r="B172" t="s">
        <v>273</v>
      </c>
      <c r="C172" t="s">
        <v>200</v>
      </c>
      <c r="D172" t="s">
        <v>9438</v>
      </c>
      <c r="E172" t="s">
        <v>9439</v>
      </c>
      <c r="F172" t="s">
        <v>9440</v>
      </c>
      <c r="G172" t="s">
        <v>9441</v>
      </c>
      <c r="I172" t="str">
        <f t="shared" si="15"/>
        <v>N/A</v>
      </c>
      <c r="J172">
        <f t="shared" si="16"/>
        <v>24910000</v>
      </c>
      <c r="K172">
        <f t="shared" si="17"/>
        <v>27110000</v>
      </c>
      <c r="L172">
        <f t="shared" si="18"/>
        <v>29180000</v>
      </c>
      <c r="M172">
        <f t="shared" si="19"/>
        <v>27670000</v>
      </c>
      <c r="N172">
        <f t="shared" si="20"/>
        <v>31510000</v>
      </c>
    </row>
    <row r="173" spans="1:14" x14ac:dyDescent="0.3">
      <c r="A173" s="1">
        <v>12</v>
      </c>
      <c r="B173" t="s">
        <v>1969</v>
      </c>
      <c r="C173" t="s">
        <v>9442</v>
      </c>
      <c r="D173" t="s">
        <v>2623</v>
      </c>
      <c r="E173" t="s">
        <v>9443</v>
      </c>
      <c r="F173" t="s">
        <v>3148</v>
      </c>
      <c r="G173" t="s">
        <v>911</v>
      </c>
      <c r="I173" t="str">
        <f t="shared" si="15"/>
        <v>N/A</v>
      </c>
      <c r="J173">
        <f t="shared" si="16"/>
        <v>4210000</v>
      </c>
      <c r="K173">
        <f t="shared" si="17"/>
        <v>2670000</v>
      </c>
      <c r="L173" t="str">
        <f t="shared" si="18"/>
        <v>(2.76M)</v>
      </c>
      <c r="M173" t="str">
        <f t="shared" si="19"/>
        <v>120000</v>
      </c>
      <c r="N173">
        <f t="shared" si="20"/>
        <v>1430000</v>
      </c>
    </row>
    <row r="174" spans="1:14" x14ac:dyDescent="0.3">
      <c r="A174" s="1">
        <v>13</v>
      </c>
      <c r="B174" t="s">
        <v>1974</v>
      </c>
      <c r="C174" t="s">
        <v>9444</v>
      </c>
      <c r="D174" t="s">
        <v>9445</v>
      </c>
      <c r="E174" t="s">
        <v>9446</v>
      </c>
      <c r="F174" t="s">
        <v>9447</v>
      </c>
      <c r="G174" t="s">
        <v>9448</v>
      </c>
      <c r="I174" t="str">
        <f t="shared" si="15"/>
        <v>N/A</v>
      </c>
      <c r="J174">
        <f t="shared" si="16"/>
        <v>97280000</v>
      </c>
      <c r="K174">
        <f t="shared" si="17"/>
        <v>101550000</v>
      </c>
      <c r="L174">
        <f t="shared" si="18"/>
        <v>110090000</v>
      </c>
      <c r="M174">
        <f t="shared" si="19"/>
        <v>106750000</v>
      </c>
      <c r="N174">
        <f t="shared" si="20"/>
        <v>108510000</v>
      </c>
    </row>
    <row r="175" spans="1:14" x14ac:dyDescent="0.3">
      <c r="A175" s="1">
        <v>14</v>
      </c>
      <c r="B175" t="s">
        <v>1980</v>
      </c>
      <c r="C175" t="s">
        <v>9449</v>
      </c>
      <c r="D175" t="s">
        <v>9450</v>
      </c>
      <c r="E175" t="s">
        <v>9451</v>
      </c>
      <c r="F175" t="s">
        <v>9452</v>
      </c>
      <c r="G175" t="s">
        <v>2614</v>
      </c>
      <c r="I175" t="str">
        <f t="shared" si="15"/>
        <v>N/A</v>
      </c>
      <c r="J175">
        <f t="shared" si="16"/>
        <v>56140000</v>
      </c>
      <c r="K175">
        <f t="shared" si="17"/>
        <v>56160000</v>
      </c>
      <c r="L175">
        <f t="shared" si="18"/>
        <v>55160000</v>
      </c>
      <c r="M175">
        <f t="shared" si="19"/>
        <v>58190000</v>
      </c>
      <c r="N175">
        <f t="shared" si="20"/>
        <v>63660000</v>
      </c>
    </row>
    <row r="176" spans="1:14" x14ac:dyDescent="0.3">
      <c r="A176" s="1">
        <v>15</v>
      </c>
      <c r="B176" t="s">
        <v>1986</v>
      </c>
      <c r="C176" t="s">
        <v>9453</v>
      </c>
      <c r="D176" t="s">
        <v>5068</v>
      </c>
      <c r="E176" t="s">
        <v>9454</v>
      </c>
      <c r="F176" t="s">
        <v>7810</v>
      </c>
      <c r="G176" t="s">
        <v>5057</v>
      </c>
      <c r="I176" t="str">
        <f t="shared" si="15"/>
        <v>N/A</v>
      </c>
      <c r="J176">
        <f t="shared" si="16"/>
        <v>13050000</v>
      </c>
      <c r="K176">
        <f t="shared" si="17"/>
        <v>11490000</v>
      </c>
      <c r="L176">
        <f t="shared" si="18"/>
        <v>11290000</v>
      </c>
      <c r="M176">
        <f t="shared" si="19"/>
        <v>6610000</v>
      </c>
      <c r="N176">
        <f t="shared" si="20"/>
        <v>11450000</v>
      </c>
    </row>
    <row r="177" spans="1:14" x14ac:dyDescent="0.3">
      <c r="A177" s="1">
        <v>16</v>
      </c>
      <c r="B177" t="s">
        <v>297</v>
      </c>
      <c r="C177" t="s">
        <v>9455</v>
      </c>
      <c r="D177" t="s">
        <v>9456</v>
      </c>
      <c r="E177" t="s">
        <v>9457</v>
      </c>
      <c r="F177" t="s">
        <v>9458</v>
      </c>
      <c r="G177" t="s">
        <v>57</v>
      </c>
      <c r="I177" t="str">
        <f t="shared" si="15"/>
        <v>N/A</v>
      </c>
      <c r="J177">
        <f t="shared" si="16"/>
        <v>23520000</v>
      </c>
      <c r="K177">
        <f t="shared" si="17"/>
        <v>29270000</v>
      </c>
      <c r="L177">
        <f t="shared" si="18"/>
        <v>39030000</v>
      </c>
      <c r="M177">
        <f t="shared" si="19"/>
        <v>37450000</v>
      </c>
      <c r="N177">
        <f t="shared" si="20"/>
        <v>28800000</v>
      </c>
    </row>
    <row r="178" spans="1:14" x14ac:dyDescent="0.3">
      <c r="A178" s="1">
        <v>17</v>
      </c>
      <c r="B178" t="s">
        <v>300</v>
      </c>
      <c r="C178" t="s">
        <v>9459</v>
      </c>
      <c r="D178" t="s">
        <v>9460</v>
      </c>
      <c r="E178" t="s">
        <v>9461</v>
      </c>
      <c r="F178" t="s">
        <v>9462</v>
      </c>
      <c r="G178" t="s">
        <v>5153</v>
      </c>
      <c r="I178" t="str">
        <f t="shared" si="15"/>
        <v>N/A</v>
      </c>
      <c r="J178" t="str">
        <f t="shared" si="16"/>
        <v>(12M)</v>
      </c>
      <c r="K178">
        <f t="shared" si="17"/>
        <v>34680000</v>
      </c>
      <c r="L178">
        <f t="shared" si="18"/>
        <v>38530000</v>
      </c>
      <c r="M178">
        <f t="shared" si="19"/>
        <v>41570000</v>
      </c>
      <c r="N178">
        <f t="shared" si="20"/>
        <v>49260000</v>
      </c>
    </row>
    <row r="179" spans="1:14" x14ac:dyDescent="0.3">
      <c r="A179" s="1">
        <v>18</v>
      </c>
      <c r="B179" t="s">
        <v>306</v>
      </c>
      <c r="C179" t="s">
        <v>264</v>
      </c>
      <c r="D179" t="s">
        <v>9463</v>
      </c>
      <c r="E179" t="s">
        <v>9464</v>
      </c>
      <c r="F179" t="s">
        <v>5109</v>
      </c>
      <c r="G179" t="s">
        <v>9465</v>
      </c>
      <c r="I179" t="str">
        <f t="shared" si="15"/>
        <v>N/A</v>
      </c>
      <c r="J179" t="str">
        <f t="shared" si="16"/>
        <v>N/A</v>
      </c>
      <c r="K179">
        <f t="shared" si="17"/>
        <v>3.8900999999999999</v>
      </c>
      <c r="L179">
        <f t="shared" si="18"/>
        <v>0.11119999999999999</v>
      </c>
      <c r="M179">
        <f t="shared" si="19"/>
        <v>7.8799999999999995E-2</v>
      </c>
      <c r="N179">
        <f t="shared" si="20"/>
        <v>0.1852</v>
      </c>
    </row>
    <row r="180" spans="1:14" x14ac:dyDescent="0.3">
      <c r="A180" s="1">
        <v>19</v>
      </c>
      <c r="B180" t="s">
        <v>2003</v>
      </c>
      <c r="C180" t="s">
        <v>264</v>
      </c>
      <c r="D180" t="s">
        <v>264</v>
      </c>
      <c r="E180" t="s">
        <v>264</v>
      </c>
      <c r="F180" t="s">
        <v>264</v>
      </c>
      <c r="G180" t="s">
        <v>9466</v>
      </c>
      <c r="I180" t="str">
        <f t="shared" si="15"/>
        <v>N/A</v>
      </c>
      <c r="J180" t="str">
        <f t="shared" si="16"/>
        <v>N/A</v>
      </c>
      <c r="K180" t="str">
        <f t="shared" si="17"/>
        <v>N/A</v>
      </c>
      <c r="L180" t="str">
        <f t="shared" si="18"/>
        <v>N/A</v>
      </c>
      <c r="M180" t="str">
        <f t="shared" si="19"/>
        <v>N/A</v>
      </c>
      <c r="N180">
        <f t="shared" si="20"/>
        <v>0.2979</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5476</v>
      </c>
      <c r="D185" t="s">
        <v>5287</v>
      </c>
      <c r="E185" t="s">
        <v>264</v>
      </c>
      <c r="F185" t="s">
        <v>9467</v>
      </c>
      <c r="G185" t="s">
        <v>9468</v>
      </c>
      <c r="I185" t="str">
        <f t="shared" si="15"/>
        <v>N/A</v>
      </c>
      <c r="J185">
        <f t="shared" si="16"/>
        <v>28360000</v>
      </c>
      <c r="K185">
        <f t="shared" si="17"/>
        <v>1900000</v>
      </c>
      <c r="L185" t="str">
        <f t="shared" si="18"/>
        <v>N/A</v>
      </c>
      <c r="M185" t="str">
        <f t="shared" si="19"/>
        <v>406000</v>
      </c>
      <c r="N185">
        <f t="shared" si="20"/>
        <v>7130000</v>
      </c>
    </row>
    <row r="186" spans="1:14" x14ac:dyDescent="0.3">
      <c r="A186" s="1">
        <v>25</v>
      </c>
      <c r="B186" t="s">
        <v>322</v>
      </c>
      <c r="C186" t="s">
        <v>9469</v>
      </c>
      <c r="D186" t="s">
        <v>9470</v>
      </c>
      <c r="E186" t="s">
        <v>9461</v>
      </c>
      <c r="F186" t="s">
        <v>9471</v>
      </c>
      <c r="G186" t="s">
        <v>9472</v>
      </c>
      <c r="I186" t="str">
        <f t="shared" si="15"/>
        <v>N/A</v>
      </c>
      <c r="J186" t="str">
        <f t="shared" si="16"/>
        <v>(40.36M)</v>
      </c>
      <c r="K186">
        <f t="shared" si="17"/>
        <v>32780000</v>
      </c>
      <c r="L186">
        <f t="shared" si="18"/>
        <v>38530000</v>
      </c>
      <c r="M186">
        <f t="shared" si="19"/>
        <v>41160000</v>
      </c>
      <c r="N186">
        <f t="shared" si="20"/>
        <v>42130000</v>
      </c>
    </row>
    <row r="187" spans="1:14" x14ac:dyDescent="0.3">
      <c r="A187" s="1">
        <v>26</v>
      </c>
      <c r="B187" t="s">
        <v>326</v>
      </c>
      <c r="C187" t="s">
        <v>264</v>
      </c>
      <c r="D187" t="s">
        <v>9473</v>
      </c>
      <c r="E187" t="s">
        <v>9474</v>
      </c>
      <c r="F187" t="s">
        <v>8271</v>
      </c>
      <c r="G187" t="s">
        <v>9475</v>
      </c>
      <c r="I187" t="str">
        <f t="shared" si="15"/>
        <v>neg_trend</v>
      </c>
      <c r="J187" t="str">
        <f t="shared" si="16"/>
        <v>N/A</v>
      </c>
      <c r="K187">
        <f t="shared" si="17"/>
        <v>1.8122</v>
      </c>
      <c r="L187">
        <f t="shared" si="18"/>
        <v>0.1754</v>
      </c>
      <c r="M187">
        <f t="shared" si="19"/>
        <v>6.8200000000000011E-2</v>
      </c>
      <c r="N187">
        <f t="shared" si="20"/>
        <v>2.3599999999999999E-2</v>
      </c>
    </row>
    <row r="188" spans="1:14" x14ac:dyDescent="0.3">
      <c r="A188" s="1">
        <v>27</v>
      </c>
      <c r="B188" t="s">
        <v>330</v>
      </c>
      <c r="C188" t="s">
        <v>264</v>
      </c>
      <c r="D188" t="s">
        <v>264</v>
      </c>
      <c r="E188" t="s">
        <v>264</v>
      </c>
      <c r="F188" t="s">
        <v>264</v>
      </c>
      <c r="G188" t="s">
        <v>9476</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0.25480000000000003</v>
      </c>
    </row>
    <row r="189" spans="1:14" x14ac:dyDescent="0.3">
      <c r="A189" s="1">
        <v>28</v>
      </c>
      <c r="B189" t="s">
        <v>332</v>
      </c>
      <c r="C189" t="s">
        <v>9477</v>
      </c>
      <c r="D189" t="s">
        <v>5786</v>
      </c>
      <c r="E189" t="s">
        <v>9478</v>
      </c>
      <c r="F189" t="s">
        <v>2960</v>
      </c>
      <c r="G189" t="s">
        <v>9479</v>
      </c>
      <c r="I189" t="str">
        <f t="shared" si="21"/>
        <v>N/A</v>
      </c>
      <c r="J189" t="str">
        <f t="shared" si="22"/>
        <v>(16.95M)</v>
      </c>
      <c r="K189">
        <f t="shared" si="23"/>
        <v>12080000</v>
      </c>
      <c r="L189">
        <f t="shared" si="24"/>
        <v>13540000</v>
      </c>
      <c r="M189">
        <f t="shared" si="25"/>
        <v>14130000</v>
      </c>
      <c r="N189">
        <f t="shared" si="26"/>
        <v>14620000</v>
      </c>
    </row>
    <row r="190" spans="1:14" x14ac:dyDescent="0.3">
      <c r="A190" s="1">
        <v>29</v>
      </c>
      <c r="B190" t="s">
        <v>333</v>
      </c>
      <c r="C190" t="s">
        <v>9480</v>
      </c>
      <c r="D190" t="s">
        <v>9481</v>
      </c>
      <c r="E190" t="s">
        <v>266</v>
      </c>
      <c r="F190" t="s">
        <v>453</v>
      </c>
      <c r="G190" t="s">
        <v>9482</v>
      </c>
      <c r="I190" t="str">
        <f t="shared" si="21"/>
        <v>N/A</v>
      </c>
      <c r="J190" t="str">
        <f t="shared" si="22"/>
        <v>(8.44M)</v>
      </c>
      <c r="K190">
        <f t="shared" si="23"/>
        <v>9350000</v>
      </c>
      <c r="L190">
        <f t="shared" si="24"/>
        <v>2220000</v>
      </c>
      <c r="M190">
        <f t="shared" si="25"/>
        <v>10590000</v>
      </c>
      <c r="N190">
        <f t="shared" si="26"/>
        <v>14510000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9483</v>
      </c>
      <c r="D192" t="s">
        <v>9484</v>
      </c>
      <c r="E192" t="s">
        <v>9485</v>
      </c>
      <c r="F192" t="s">
        <v>9486</v>
      </c>
      <c r="G192" t="s">
        <v>3524</v>
      </c>
      <c r="I192" t="str">
        <f t="shared" si="21"/>
        <v>N/A</v>
      </c>
      <c r="J192" t="str">
        <f t="shared" si="22"/>
        <v>(8.51M)</v>
      </c>
      <c r="K192">
        <f t="shared" si="23"/>
        <v>2740000</v>
      </c>
      <c r="L192">
        <f t="shared" si="24"/>
        <v>11320000</v>
      </c>
      <c r="M192">
        <f t="shared" si="25"/>
        <v>3540000</v>
      </c>
      <c r="N192" t="str">
        <f t="shared" si="26"/>
        <v>118000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9487</v>
      </c>
      <c r="D197" t="s">
        <v>9488</v>
      </c>
      <c r="E197" t="s">
        <v>2966</v>
      </c>
      <c r="F197" t="s">
        <v>9489</v>
      </c>
      <c r="G197" t="s">
        <v>9490</v>
      </c>
      <c r="I197" t="str">
        <f t="shared" si="21"/>
        <v>N/A</v>
      </c>
      <c r="J197" t="str">
        <f t="shared" si="22"/>
        <v>(23.41M)</v>
      </c>
      <c r="K197">
        <f t="shared" si="23"/>
        <v>20700000</v>
      </c>
      <c r="L197">
        <f t="shared" si="24"/>
        <v>25000000</v>
      </c>
      <c r="M197">
        <f t="shared" si="25"/>
        <v>27030000</v>
      </c>
      <c r="N197">
        <f t="shared" si="26"/>
        <v>27510000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9487</v>
      </c>
      <c r="D199" t="s">
        <v>9488</v>
      </c>
      <c r="E199" t="s">
        <v>2966</v>
      </c>
      <c r="F199" t="s">
        <v>9489</v>
      </c>
      <c r="G199" t="s">
        <v>9490</v>
      </c>
      <c r="I199" t="str">
        <f t="shared" si="21"/>
        <v>N/A</v>
      </c>
      <c r="J199" t="str">
        <f t="shared" si="22"/>
        <v>(23.41M)</v>
      </c>
      <c r="K199">
        <f t="shared" si="23"/>
        <v>20700000</v>
      </c>
      <c r="L199">
        <f t="shared" si="24"/>
        <v>25000000</v>
      </c>
      <c r="M199">
        <f t="shared" si="25"/>
        <v>27030000</v>
      </c>
      <c r="N199">
        <f t="shared" si="26"/>
        <v>27510000</v>
      </c>
    </row>
    <row r="200" spans="1:14" x14ac:dyDescent="0.3">
      <c r="A200" s="1">
        <v>39</v>
      </c>
      <c r="B200" t="s">
        <v>353</v>
      </c>
      <c r="C200" t="s">
        <v>264</v>
      </c>
      <c r="D200" t="s">
        <v>9491</v>
      </c>
      <c r="E200" t="s">
        <v>9492</v>
      </c>
      <c r="F200" t="s">
        <v>9493</v>
      </c>
      <c r="G200" t="s">
        <v>5022</v>
      </c>
      <c r="I200" t="str">
        <f t="shared" si="21"/>
        <v>neg_trend</v>
      </c>
      <c r="J200" t="str">
        <f t="shared" si="22"/>
        <v>N/A</v>
      </c>
      <c r="K200">
        <f t="shared" si="23"/>
        <v>1.8843000000000001</v>
      </c>
      <c r="L200">
        <f t="shared" si="24"/>
        <v>0.20760000000000001</v>
      </c>
      <c r="M200">
        <f t="shared" si="25"/>
        <v>8.1500000000000003E-2</v>
      </c>
      <c r="N200">
        <f t="shared" si="26"/>
        <v>1.7600000000000001E-2</v>
      </c>
    </row>
    <row r="201" spans="1:14" x14ac:dyDescent="0.3">
      <c r="A201" s="1">
        <v>40</v>
      </c>
      <c r="B201" t="s">
        <v>358</v>
      </c>
      <c r="C201" t="s">
        <v>264</v>
      </c>
      <c r="D201" t="s">
        <v>264</v>
      </c>
      <c r="E201" t="s">
        <v>264</v>
      </c>
      <c r="F201" t="s">
        <v>264</v>
      </c>
      <c r="G201" t="s">
        <v>9494</v>
      </c>
      <c r="I201" t="str">
        <f t="shared" si="21"/>
        <v>N/A</v>
      </c>
      <c r="J201" t="str">
        <f t="shared" si="22"/>
        <v>N/A</v>
      </c>
      <c r="K201" t="str">
        <f t="shared" si="23"/>
        <v>N/A</v>
      </c>
      <c r="L201" t="str">
        <f t="shared" si="24"/>
        <v>N/A</v>
      </c>
      <c r="M201" t="str">
        <f t="shared" si="25"/>
        <v>N/A</v>
      </c>
      <c r="N201">
        <f t="shared" si="26"/>
        <v>0.16640000000000002</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5289</v>
      </c>
      <c r="D207" t="s">
        <v>9495</v>
      </c>
      <c r="E207" t="s">
        <v>9496</v>
      </c>
      <c r="F207" t="s">
        <v>9497</v>
      </c>
      <c r="G207" t="s">
        <v>5015</v>
      </c>
      <c r="I207" t="str">
        <f t="shared" si="21"/>
        <v>N/A</v>
      </c>
      <c r="J207">
        <f t="shared" si="22"/>
        <v>2810000</v>
      </c>
      <c r="K207" t="str">
        <f t="shared" si="23"/>
        <v>895000</v>
      </c>
      <c r="L207" t="str">
        <f t="shared" si="24"/>
        <v>868000</v>
      </c>
      <c r="M207" t="str">
        <f t="shared" si="25"/>
        <v>603000</v>
      </c>
      <c r="N207" t="str">
        <f t="shared" si="26"/>
        <v>175000</v>
      </c>
    </row>
    <row r="208" spans="1:14" x14ac:dyDescent="0.3">
      <c r="A208" s="1">
        <v>47</v>
      </c>
      <c r="B208" t="s">
        <v>378</v>
      </c>
      <c r="C208" t="s">
        <v>9498</v>
      </c>
      <c r="D208" t="s">
        <v>9499</v>
      </c>
      <c r="E208" t="s">
        <v>9500</v>
      </c>
      <c r="F208" t="s">
        <v>9501</v>
      </c>
      <c r="G208" t="s">
        <v>5492</v>
      </c>
      <c r="I208" t="str">
        <f t="shared" si="21"/>
        <v>N/A</v>
      </c>
      <c r="J208" t="str">
        <f t="shared" si="22"/>
        <v>(26.22M)</v>
      </c>
      <c r="K208">
        <f t="shared" si="23"/>
        <v>19800000</v>
      </c>
      <c r="L208">
        <f t="shared" si="24"/>
        <v>24130000</v>
      </c>
      <c r="M208">
        <f t="shared" si="25"/>
        <v>26430000</v>
      </c>
      <c r="N208">
        <f t="shared" si="26"/>
        <v>27330000</v>
      </c>
    </row>
    <row r="209" spans="1:14" x14ac:dyDescent="0.3">
      <c r="A209" s="1">
        <v>48</v>
      </c>
      <c r="B209" t="s">
        <v>382</v>
      </c>
      <c r="C209" t="s">
        <v>9502</v>
      </c>
      <c r="D209" t="s">
        <v>1715</v>
      </c>
      <c r="E209" t="s">
        <v>3589</v>
      </c>
      <c r="F209" t="s">
        <v>8902</v>
      </c>
      <c r="G209" t="s">
        <v>8223</v>
      </c>
      <c r="I209" t="str">
        <f t="shared" si="21"/>
        <v>pos_trend</v>
      </c>
      <c r="J209" t="str">
        <f t="shared" si="22"/>
        <v>(1.54)</v>
      </c>
      <c r="K209" t="str">
        <f t="shared" si="23"/>
        <v>1.01</v>
      </c>
      <c r="L209" t="str">
        <f t="shared" si="24"/>
        <v>1.22</v>
      </c>
      <c r="M209" t="str">
        <f t="shared" si="25"/>
        <v>1.34</v>
      </c>
      <c r="N209" t="str">
        <f t="shared" si="26"/>
        <v>1.37</v>
      </c>
    </row>
    <row r="210" spans="1:14" x14ac:dyDescent="0.3">
      <c r="A210" s="1">
        <v>49</v>
      </c>
      <c r="B210" t="s">
        <v>2042</v>
      </c>
      <c r="C210" t="s">
        <v>264</v>
      </c>
      <c r="D210" t="s">
        <v>9503</v>
      </c>
      <c r="E210" t="s">
        <v>9504</v>
      </c>
      <c r="F210" t="s">
        <v>9194</v>
      </c>
      <c r="G210" t="s">
        <v>9505</v>
      </c>
      <c r="I210" t="str">
        <f t="shared" si="21"/>
        <v>neg_trend</v>
      </c>
      <c r="J210" t="str">
        <f t="shared" si="22"/>
        <v>N/A</v>
      </c>
      <c r="K210">
        <f t="shared" si="23"/>
        <v>1.6558000000000002</v>
      </c>
      <c r="L210">
        <f t="shared" si="24"/>
        <v>0.2079</v>
      </c>
      <c r="M210">
        <f t="shared" si="25"/>
        <v>9.8400000000000001E-2</v>
      </c>
      <c r="N210">
        <f t="shared" si="26"/>
        <v>2.2400000000000003E-2</v>
      </c>
    </row>
    <row r="211" spans="1:14" x14ac:dyDescent="0.3">
      <c r="A211" s="1">
        <v>50</v>
      </c>
      <c r="B211" t="s">
        <v>393</v>
      </c>
      <c r="C211" t="s">
        <v>9506</v>
      </c>
      <c r="D211" t="s">
        <v>9507</v>
      </c>
      <c r="E211" t="s">
        <v>9508</v>
      </c>
      <c r="F211" t="s">
        <v>3267</v>
      </c>
      <c r="G211" t="s">
        <v>9509</v>
      </c>
      <c r="I211" t="str">
        <f t="shared" si="21"/>
        <v>pos_trend</v>
      </c>
      <c r="J211">
        <f t="shared" si="22"/>
        <v>17050000</v>
      </c>
      <c r="K211">
        <f t="shared" si="23"/>
        <v>19680000</v>
      </c>
      <c r="L211">
        <f t="shared" si="24"/>
        <v>19700000</v>
      </c>
      <c r="M211">
        <f t="shared" si="25"/>
        <v>19770000</v>
      </c>
      <c r="N211">
        <f t="shared" si="26"/>
        <v>19960000</v>
      </c>
    </row>
    <row r="212" spans="1:14" x14ac:dyDescent="0.3">
      <c r="A212" s="1">
        <v>51</v>
      </c>
      <c r="B212" t="s">
        <v>399</v>
      </c>
      <c r="C212" t="s">
        <v>9502</v>
      </c>
      <c r="D212" t="s">
        <v>9510</v>
      </c>
      <c r="E212" t="s">
        <v>9511</v>
      </c>
      <c r="F212" t="s">
        <v>3620</v>
      </c>
      <c r="G212" t="s">
        <v>9512</v>
      </c>
      <c r="I212" t="str">
        <f t="shared" si="21"/>
        <v>pos_trend</v>
      </c>
      <c r="J212" t="str">
        <f t="shared" si="22"/>
        <v>(1.54)</v>
      </c>
      <c r="K212" t="str">
        <f t="shared" si="23"/>
        <v>0.98</v>
      </c>
      <c r="L212" t="str">
        <f t="shared" si="24"/>
        <v>1.19</v>
      </c>
      <c r="M212" t="str">
        <f t="shared" si="25"/>
        <v>1.30</v>
      </c>
      <c r="N212" t="str">
        <f t="shared" si="26"/>
        <v>1.33</v>
      </c>
    </row>
    <row r="213" spans="1:14" x14ac:dyDescent="0.3">
      <c r="A213" s="1">
        <v>52</v>
      </c>
      <c r="B213" t="s">
        <v>402</v>
      </c>
      <c r="C213" t="s">
        <v>264</v>
      </c>
      <c r="D213" t="s">
        <v>9513</v>
      </c>
      <c r="E213" t="s">
        <v>9514</v>
      </c>
      <c r="F213" t="s">
        <v>9515</v>
      </c>
      <c r="G213" t="s">
        <v>9516</v>
      </c>
      <c r="I213" t="str">
        <f t="shared" si="21"/>
        <v>neg_trend</v>
      </c>
      <c r="J213" t="str">
        <f t="shared" si="22"/>
        <v>N/A</v>
      </c>
      <c r="K213">
        <f t="shared" si="23"/>
        <v>1.6363999999999999</v>
      </c>
      <c r="L213">
        <f t="shared" si="24"/>
        <v>0.21429999999999999</v>
      </c>
      <c r="M213">
        <f t="shared" si="25"/>
        <v>9.240000000000001E-2</v>
      </c>
      <c r="N213">
        <f t="shared" si="26"/>
        <v>2.3100000000000002E-2</v>
      </c>
    </row>
    <row r="214" spans="1:14" x14ac:dyDescent="0.3">
      <c r="A214" s="1">
        <v>53</v>
      </c>
      <c r="B214" t="s">
        <v>407</v>
      </c>
      <c r="C214" t="s">
        <v>9506</v>
      </c>
      <c r="D214" t="s">
        <v>3416</v>
      </c>
      <c r="E214" t="s">
        <v>9517</v>
      </c>
      <c r="F214" t="s">
        <v>7259</v>
      </c>
      <c r="G214" t="s">
        <v>9518</v>
      </c>
      <c r="I214" t="str">
        <f t="shared" si="21"/>
        <v>pos_trend</v>
      </c>
      <c r="J214">
        <f t="shared" si="22"/>
        <v>17050000</v>
      </c>
      <c r="K214">
        <f t="shared" si="23"/>
        <v>20400000</v>
      </c>
      <c r="L214">
        <f t="shared" si="24"/>
        <v>20430000</v>
      </c>
      <c r="M214">
        <f t="shared" si="25"/>
        <v>20500000</v>
      </c>
      <c r="N214">
        <f t="shared" si="26"/>
        <v>20730000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9519</v>
      </c>
      <c r="D217" t="s">
        <v>9520</v>
      </c>
      <c r="E217" t="s">
        <v>9521</v>
      </c>
      <c r="F217" t="s">
        <v>9522</v>
      </c>
      <c r="G217" t="s">
        <v>9523</v>
      </c>
      <c r="I217" t="str">
        <f t="shared" si="21"/>
        <v>N/A</v>
      </c>
      <c r="J217">
        <f t="shared" si="22"/>
        <v>96590000</v>
      </c>
      <c r="K217">
        <f t="shared" si="23"/>
        <v>83880000</v>
      </c>
      <c r="L217">
        <f t="shared" si="24"/>
        <v>81070000</v>
      </c>
      <c r="M217">
        <f t="shared" si="25"/>
        <v>53290000</v>
      </c>
      <c r="N217">
        <f t="shared" si="26"/>
        <v>71650000</v>
      </c>
    </row>
    <row r="218" spans="1:14" x14ac:dyDescent="0.3">
      <c r="A218" s="1">
        <v>1</v>
      </c>
      <c r="B218" t="s">
        <v>2053</v>
      </c>
      <c r="C218" t="s">
        <v>264</v>
      </c>
      <c r="D218" t="s">
        <v>9524</v>
      </c>
      <c r="E218" t="s">
        <v>9525</v>
      </c>
      <c r="F218" t="s">
        <v>9526</v>
      </c>
      <c r="G218" t="s">
        <v>3536</v>
      </c>
      <c r="I218" t="str">
        <f t="shared" si="21"/>
        <v>N/A</v>
      </c>
      <c r="J218" t="str">
        <f t="shared" si="22"/>
        <v>N/A</v>
      </c>
      <c r="K218">
        <f t="shared" si="23"/>
        <v>-0.13159999999999999</v>
      </c>
      <c r="L218">
        <f t="shared" si="24"/>
        <v>-3.3500000000000002E-2</v>
      </c>
      <c r="M218">
        <f t="shared" si="25"/>
        <v>-0.34270000000000006</v>
      </c>
      <c r="N218">
        <f t="shared" si="26"/>
        <v>0.34460000000000002</v>
      </c>
    </row>
    <row r="219" spans="1:14" x14ac:dyDescent="0.3">
      <c r="A219" s="1">
        <v>2</v>
      </c>
      <c r="B219" t="s">
        <v>2058</v>
      </c>
      <c r="C219" t="s">
        <v>9527</v>
      </c>
      <c r="D219" t="s">
        <v>9528</v>
      </c>
      <c r="E219" t="s">
        <v>9529</v>
      </c>
      <c r="F219" t="s">
        <v>9530</v>
      </c>
      <c r="G219" t="s">
        <v>9531</v>
      </c>
      <c r="I219" t="str">
        <f t="shared" si="21"/>
        <v>N/A</v>
      </c>
      <c r="J219">
        <f t="shared" si="22"/>
        <v>407220000</v>
      </c>
      <c r="K219">
        <f t="shared" si="23"/>
        <v>366430000</v>
      </c>
      <c r="L219">
        <f t="shared" si="24"/>
        <v>520760000</v>
      </c>
      <c r="M219">
        <f t="shared" si="25"/>
        <v>540830000</v>
      </c>
      <c r="N219">
        <f t="shared" si="26"/>
        <v>585330000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3216</v>
      </c>
      <c r="E221" t="s">
        <v>9532</v>
      </c>
      <c r="F221" t="s">
        <v>9533</v>
      </c>
      <c r="G221" t="s">
        <v>264</v>
      </c>
      <c r="I221" t="str">
        <f t="shared" si="21"/>
        <v>N/A</v>
      </c>
      <c r="J221" t="str">
        <f t="shared" si="22"/>
        <v>N/A</v>
      </c>
      <c r="K221">
        <f t="shared" si="23"/>
        <v>2750000</v>
      </c>
      <c r="L221" t="str">
        <f t="shared" si="24"/>
        <v>768000</v>
      </c>
      <c r="M221" t="str">
        <f t="shared" si="25"/>
        <v>557000</v>
      </c>
      <c r="N221" t="str">
        <f t="shared" si="26"/>
        <v>N/A</v>
      </c>
    </row>
    <row r="222" spans="1:14" x14ac:dyDescent="0.3">
      <c r="A222" s="1">
        <v>5</v>
      </c>
      <c r="B222" t="s">
        <v>2071</v>
      </c>
      <c r="C222" t="s">
        <v>264</v>
      </c>
      <c r="D222" t="s">
        <v>3216</v>
      </c>
      <c r="E222" t="s">
        <v>9532</v>
      </c>
      <c r="F222" t="s">
        <v>9533</v>
      </c>
      <c r="G222" t="s">
        <v>264</v>
      </c>
      <c r="I222" t="str">
        <f t="shared" si="21"/>
        <v>N/A</v>
      </c>
      <c r="J222" t="str">
        <f t="shared" si="22"/>
        <v>N/A</v>
      </c>
      <c r="K222">
        <f t="shared" si="23"/>
        <v>2750000</v>
      </c>
      <c r="L222" t="str">
        <f t="shared" si="24"/>
        <v>768000</v>
      </c>
      <c r="M222" t="str">
        <f t="shared" si="25"/>
        <v>557000</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1769</v>
      </c>
      <c r="D224" t="s">
        <v>9534</v>
      </c>
      <c r="E224" t="s">
        <v>9535</v>
      </c>
      <c r="F224" t="s">
        <v>5357</v>
      </c>
      <c r="G224" t="s">
        <v>6824</v>
      </c>
      <c r="I224" t="str">
        <f t="shared" si="21"/>
        <v>N/A</v>
      </c>
      <c r="J224">
        <f t="shared" si="22"/>
        <v>11600000</v>
      </c>
      <c r="K224">
        <f t="shared" si="23"/>
        <v>18250000</v>
      </c>
      <c r="L224">
        <f t="shared" si="24"/>
        <v>27520000</v>
      </c>
      <c r="M224">
        <f t="shared" si="25"/>
        <v>18970000</v>
      </c>
      <c r="N224">
        <f t="shared" si="26"/>
        <v>17490000</v>
      </c>
    </row>
    <row r="225" spans="1:14" x14ac:dyDescent="0.3">
      <c r="A225" s="1">
        <v>8</v>
      </c>
      <c r="B225" t="s">
        <v>2079</v>
      </c>
      <c r="C225" t="s">
        <v>264</v>
      </c>
      <c r="D225" t="s">
        <v>264</v>
      </c>
      <c r="E225" t="s">
        <v>264</v>
      </c>
      <c r="F225" t="s">
        <v>264</v>
      </c>
      <c r="G225" t="s">
        <v>9536</v>
      </c>
      <c r="I225" t="str">
        <f t="shared" si="21"/>
        <v>N/A</v>
      </c>
      <c r="J225" t="str">
        <f t="shared" si="22"/>
        <v>N/A</v>
      </c>
      <c r="K225" t="str">
        <f t="shared" si="23"/>
        <v>N/A</v>
      </c>
      <c r="L225" t="str">
        <f t="shared" si="24"/>
        <v>N/A</v>
      </c>
      <c r="M225" t="str">
        <f t="shared" si="25"/>
        <v>N/A</v>
      </c>
      <c r="N225">
        <f t="shared" si="26"/>
        <v>19830000</v>
      </c>
    </row>
    <row r="226" spans="1:14" x14ac:dyDescent="0.3">
      <c r="A226" s="1">
        <v>9</v>
      </c>
      <c r="B226" t="s">
        <v>2080</v>
      </c>
      <c r="C226" t="s">
        <v>9537</v>
      </c>
      <c r="D226" t="s">
        <v>9538</v>
      </c>
      <c r="E226" t="s">
        <v>9539</v>
      </c>
      <c r="F226" t="s">
        <v>9540</v>
      </c>
      <c r="G226" t="s">
        <v>9541</v>
      </c>
      <c r="I226" t="str">
        <f t="shared" si="21"/>
        <v>neg_trend</v>
      </c>
      <c r="J226">
        <f t="shared" si="22"/>
        <v>56060000</v>
      </c>
      <c r="K226">
        <f t="shared" si="23"/>
        <v>54000000</v>
      </c>
      <c r="L226">
        <f t="shared" si="24"/>
        <v>53760000</v>
      </c>
      <c r="M226">
        <f t="shared" si="25"/>
        <v>52100000</v>
      </c>
      <c r="N226">
        <f t="shared" si="26"/>
        <v>49130000</v>
      </c>
    </row>
    <row r="227" spans="1:14" x14ac:dyDescent="0.3">
      <c r="A227" s="1">
        <v>10</v>
      </c>
      <c r="B227" t="s">
        <v>2086</v>
      </c>
      <c r="C227" t="s">
        <v>9542</v>
      </c>
      <c r="D227" t="s">
        <v>9543</v>
      </c>
      <c r="E227" t="s">
        <v>9544</v>
      </c>
      <c r="F227" t="s">
        <v>9545</v>
      </c>
      <c r="G227" t="s">
        <v>9546</v>
      </c>
      <c r="I227" t="str">
        <f t="shared" si="21"/>
        <v>N/A</v>
      </c>
      <c r="J227">
        <f t="shared" si="22"/>
        <v>146930000</v>
      </c>
      <c r="K227">
        <f t="shared" si="23"/>
        <v>147190000</v>
      </c>
      <c r="L227">
        <f t="shared" si="24"/>
        <v>254430000</v>
      </c>
      <c r="M227">
        <f t="shared" si="25"/>
        <v>224060000</v>
      </c>
      <c r="N227">
        <f t="shared" si="26"/>
        <v>228650000</v>
      </c>
    </row>
    <row r="228" spans="1:14" x14ac:dyDescent="0.3">
      <c r="A228" s="1">
        <v>11</v>
      </c>
      <c r="B228" t="s">
        <v>2090</v>
      </c>
      <c r="C228" t="s">
        <v>9404</v>
      </c>
      <c r="D228" t="s">
        <v>5701</v>
      </c>
      <c r="E228" t="s">
        <v>9547</v>
      </c>
      <c r="F228" t="s">
        <v>9548</v>
      </c>
      <c r="G228" t="s">
        <v>9549</v>
      </c>
      <c r="I228" t="str">
        <f t="shared" si="21"/>
        <v>N/A</v>
      </c>
      <c r="J228">
        <f t="shared" si="22"/>
        <v>17320000</v>
      </c>
      <c r="K228">
        <f t="shared" si="23"/>
        <v>7610000</v>
      </c>
      <c r="L228">
        <f t="shared" si="24"/>
        <v>13020000</v>
      </c>
      <c r="M228">
        <f t="shared" si="25"/>
        <v>31710000</v>
      </c>
      <c r="N228">
        <f t="shared" si="26"/>
        <v>35890000</v>
      </c>
    </row>
    <row r="229" spans="1:14" x14ac:dyDescent="0.3">
      <c r="A229" s="1">
        <v>12</v>
      </c>
      <c r="B229" t="s">
        <v>440</v>
      </c>
      <c r="C229" t="s">
        <v>9550</v>
      </c>
      <c r="D229" t="s">
        <v>9551</v>
      </c>
      <c r="E229" t="s">
        <v>9552</v>
      </c>
      <c r="F229" t="s">
        <v>9553</v>
      </c>
      <c r="G229" t="s">
        <v>9554</v>
      </c>
      <c r="I229" t="str">
        <f t="shared" si="21"/>
        <v>N/A</v>
      </c>
      <c r="J229">
        <f t="shared" si="22"/>
        <v>175310000</v>
      </c>
      <c r="K229">
        <f t="shared" si="23"/>
        <v>136640000</v>
      </c>
      <c r="L229">
        <f t="shared" si="24"/>
        <v>171250000</v>
      </c>
      <c r="M229">
        <f t="shared" si="25"/>
        <v>213430000</v>
      </c>
      <c r="N229">
        <f t="shared" si="26"/>
        <v>234350000</v>
      </c>
    </row>
    <row r="230" spans="1:14" x14ac:dyDescent="0.3">
      <c r="A230" s="1">
        <v>13</v>
      </c>
      <c r="B230" t="s">
        <v>2097</v>
      </c>
      <c r="C230" t="s">
        <v>264</v>
      </c>
      <c r="D230" t="s">
        <v>9555</v>
      </c>
      <c r="E230" t="s">
        <v>9556</v>
      </c>
      <c r="F230" t="s">
        <v>6732</v>
      </c>
      <c r="G230" t="s">
        <v>5680</v>
      </c>
      <c r="I230" t="str">
        <f t="shared" si="21"/>
        <v>N/A</v>
      </c>
      <c r="J230" t="str">
        <f t="shared" si="22"/>
        <v>N/A</v>
      </c>
      <c r="K230">
        <f t="shared" si="23"/>
        <v>-0.1002</v>
      </c>
      <c r="L230">
        <f t="shared" si="24"/>
        <v>0.42119999999999996</v>
      </c>
      <c r="M230">
        <f t="shared" si="25"/>
        <v>3.85E-2</v>
      </c>
      <c r="N230">
        <f t="shared" si="26"/>
        <v>8.2300000000000012E-2</v>
      </c>
    </row>
    <row r="231" spans="1:14" x14ac:dyDescent="0.3">
      <c r="A231" s="1">
        <v>14</v>
      </c>
      <c r="B231" t="s">
        <v>2102</v>
      </c>
      <c r="C231" t="s">
        <v>5223</v>
      </c>
      <c r="D231" t="s">
        <v>1542</v>
      </c>
      <c r="E231" t="s">
        <v>1563</v>
      </c>
      <c r="F231" t="s">
        <v>5114</v>
      </c>
      <c r="G231" t="s">
        <v>9557</v>
      </c>
      <c r="I231" t="str">
        <f t="shared" si="21"/>
        <v>N/A</v>
      </c>
      <c r="J231">
        <f t="shared" si="22"/>
        <v>2330000000</v>
      </c>
      <c r="K231">
        <f t="shared" si="23"/>
        <v>2420000000</v>
      </c>
      <c r="L231">
        <f t="shared" si="24"/>
        <v>2360000000</v>
      </c>
      <c r="M231">
        <f t="shared" si="25"/>
        <v>2490000000</v>
      </c>
      <c r="N231">
        <f t="shared" si="26"/>
        <v>2690000000</v>
      </c>
    </row>
    <row r="232" spans="1:14" x14ac:dyDescent="0.3">
      <c r="A232" s="1">
        <v>15</v>
      </c>
      <c r="B232" t="s">
        <v>2108</v>
      </c>
      <c r="C232" t="s">
        <v>1559</v>
      </c>
      <c r="D232" t="s">
        <v>5112</v>
      </c>
      <c r="E232" t="s">
        <v>9558</v>
      </c>
      <c r="F232" t="s">
        <v>9559</v>
      </c>
      <c r="G232" t="s">
        <v>9560</v>
      </c>
      <c r="I232" t="str">
        <f t="shared" si="21"/>
        <v>N/A</v>
      </c>
      <c r="J232">
        <f t="shared" si="22"/>
        <v>2380000000</v>
      </c>
      <c r="K232">
        <f t="shared" si="23"/>
        <v>2470000000</v>
      </c>
      <c r="L232">
        <f t="shared" si="24"/>
        <v>2400000000</v>
      </c>
      <c r="M232">
        <f t="shared" si="25"/>
        <v>2520000000</v>
      </c>
      <c r="N232">
        <f t="shared" si="26"/>
        <v>2710000000</v>
      </c>
    </row>
    <row r="233" spans="1:14" x14ac:dyDescent="0.3">
      <c r="A233" s="1">
        <v>16</v>
      </c>
      <c r="B233" t="s">
        <v>2114</v>
      </c>
      <c r="C233" t="s">
        <v>9561</v>
      </c>
      <c r="D233" t="s">
        <v>9562</v>
      </c>
      <c r="E233" t="s">
        <v>9563</v>
      </c>
      <c r="F233" t="s">
        <v>9564</v>
      </c>
      <c r="G233" t="s">
        <v>9565</v>
      </c>
      <c r="I233" t="str">
        <f t="shared" si="21"/>
        <v>N/A</v>
      </c>
      <c r="J233">
        <f t="shared" si="22"/>
        <v>160790000</v>
      </c>
      <c r="K233">
        <f t="shared" si="23"/>
        <v>168470000</v>
      </c>
      <c r="L233">
        <f t="shared" si="24"/>
        <v>160880000</v>
      </c>
      <c r="M233">
        <f t="shared" si="25"/>
        <v>202670000</v>
      </c>
      <c r="N233">
        <f t="shared" si="26"/>
        <v>261810000</v>
      </c>
    </row>
    <row r="234" spans="1:14" x14ac:dyDescent="0.3">
      <c r="A234" s="1">
        <v>17</v>
      </c>
      <c r="B234" t="s">
        <v>2120</v>
      </c>
      <c r="C234" t="s">
        <v>8697</v>
      </c>
      <c r="D234" t="s">
        <v>9566</v>
      </c>
      <c r="E234" t="s">
        <v>6106</v>
      </c>
      <c r="F234" t="s">
        <v>9567</v>
      </c>
      <c r="G234" t="s">
        <v>9568</v>
      </c>
      <c r="I234" t="str">
        <f t="shared" si="21"/>
        <v>N/A</v>
      </c>
      <c r="J234">
        <f t="shared" si="22"/>
        <v>71930000</v>
      </c>
      <c r="K234">
        <f t="shared" si="23"/>
        <v>66530000</v>
      </c>
      <c r="L234">
        <f t="shared" si="24"/>
        <v>50700000</v>
      </c>
      <c r="M234">
        <f t="shared" si="25"/>
        <v>47670000</v>
      </c>
      <c r="N234">
        <f t="shared" si="26"/>
        <v>55040000</v>
      </c>
    </row>
    <row r="235" spans="1:14" x14ac:dyDescent="0.3">
      <c r="A235" s="1">
        <v>18</v>
      </c>
      <c r="B235" t="s">
        <v>2126</v>
      </c>
      <c r="C235" t="s">
        <v>9178</v>
      </c>
      <c r="D235" t="s">
        <v>9569</v>
      </c>
      <c r="E235" t="s">
        <v>9116</v>
      </c>
      <c r="F235" t="s">
        <v>9570</v>
      </c>
      <c r="G235" t="s">
        <v>6977</v>
      </c>
      <c r="I235" t="str">
        <f t="shared" si="21"/>
        <v>N/A</v>
      </c>
      <c r="J235">
        <f t="shared" si="22"/>
        <v>2140000000.0000002</v>
      </c>
      <c r="K235">
        <f t="shared" si="23"/>
        <v>2230000000</v>
      </c>
      <c r="L235">
        <f t="shared" si="24"/>
        <v>2180000000</v>
      </c>
      <c r="M235">
        <f t="shared" si="25"/>
        <v>2270000000</v>
      </c>
      <c r="N235">
        <f t="shared" si="26"/>
        <v>2390000000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1574</v>
      </c>
      <c r="D239" t="s">
        <v>9571</v>
      </c>
      <c r="E239" t="s">
        <v>9572</v>
      </c>
      <c r="F239" t="s">
        <v>9573</v>
      </c>
      <c r="G239" t="s">
        <v>264</v>
      </c>
      <c r="I239" t="str">
        <f t="shared" si="21"/>
        <v>N/A</v>
      </c>
      <c r="J239">
        <f t="shared" si="22"/>
        <v>1320000</v>
      </c>
      <c r="K239" t="str">
        <f t="shared" si="23"/>
        <v>928000</v>
      </c>
      <c r="L239" t="str">
        <f t="shared" si="24"/>
        <v>946000</v>
      </c>
      <c r="M239" t="str">
        <f t="shared" si="25"/>
        <v>873000</v>
      </c>
      <c r="N239" t="str">
        <f t="shared" si="26"/>
        <v>N/A</v>
      </c>
    </row>
    <row r="240" spans="1:14" x14ac:dyDescent="0.3">
      <c r="A240" s="1">
        <v>23</v>
      </c>
      <c r="B240" t="s">
        <v>2136</v>
      </c>
      <c r="C240" t="s">
        <v>264</v>
      </c>
      <c r="D240" t="s">
        <v>264</v>
      </c>
      <c r="E240" t="s">
        <v>264</v>
      </c>
      <c r="F240" t="s">
        <v>264</v>
      </c>
      <c r="G240" t="s">
        <v>9574</v>
      </c>
      <c r="I240" t="str">
        <f t="shared" si="21"/>
        <v>N/A</v>
      </c>
      <c r="J240" t="str">
        <f t="shared" si="22"/>
        <v>N/A</v>
      </c>
      <c r="K240" t="str">
        <f t="shared" si="23"/>
        <v>N/A</v>
      </c>
      <c r="L240" t="str">
        <f t="shared" si="24"/>
        <v>N/A</v>
      </c>
      <c r="M240" t="str">
        <f t="shared" si="25"/>
        <v>N/A</v>
      </c>
      <c r="N240" t="str">
        <f t="shared" si="26"/>
        <v>(49,000)</v>
      </c>
    </row>
    <row r="241" spans="1:14" x14ac:dyDescent="0.3">
      <c r="A241" s="1">
        <v>24</v>
      </c>
      <c r="B241" t="s">
        <v>2142</v>
      </c>
      <c r="C241" t="s">
        <v>9575</v>
      </c>
      <c r="D241" t="s">
        <v>9576</v>
      </c>
      <c r="E241" t="s">
        <v>9577</v>
      </c>
      <c r="F241" t="s">
        <v>9578</v>
      </c>
      <c r="G241" t="s">
        <v>9579</v>
      </c>
      <c r="I241" t="str">
        <f t="shared" si="21"/>
        <v>N/A</v>
      </c>
      <c r="J241" t="str">
        <f t="shared" si="22"/>
        <v>(46.4M)</v>
      </c>
      <c r="K241" t="str">
        <f t="shared" si="23"/>
        <v>(48.51M)</v>
      </c>
      <c r="L241" t="str">
        <f t="shared" si="24"/>
        <v>(40.63M)</v>
      </c>
      <c r="M241" t="str">
        <f t="shared" si="25"/>
        <v>(28.58M)</v>
      </c>
      <c r="N241" t="str">
        <f t="shared" si="26"/>
        <v>(23.78M)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9580</v>
      </c>
      <c r="E243" t="s">
        <v>9581</v>
      </c>
      <c r="F243" t="s">
        <v>9582</v>
      </c>
      <c r="G243" t="s">
        <v>9583</v>
      </c>
      <c r="I243" t="str">
        <f t="shared" si="21"/>
        <v>N/A</v>
      </c>
      <c r="J243" t="str">
        <f t="shared" si="22"/>
        <v>N/A</v>
      </c>
      <c r="K243">
        <f t="shared" si="23"/>
        <v>3.8600000000000002E-2</v>
      </c>
      <c r="L243">
        <f t="shared" si="24"/>
        <v>-2.6700000000000002E-2</v>
      </c>
      <c r="M243">
        <f t="shared" si="25"/>
        <v>5.7200000000000001E-2</v>
      </c>
      <c r="N243">
        <f t="shared" si="26"/>
        <v>7.8899999999999998E-2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9584</v>
      </c>
      <c r="D246" t="s">
        <v>9585</v>
      </c>
      <c r="E246" t="s">
        <v>9586</v>
      </c>
      <c r="F246" t="s">
        <v>9587</v>
      </c>
      <c r="G246" t="s">
        <v>9588</v>
      </c>
      <c r="I246" t="str">
        <f t="shared" si="21"/>
        <v>N/A</v>
      </c>
      <c r="J246">
        <f t="shared" si="22"/>
        <v>74370000</v>
      </c>
      <c r="K246">
        <f t="shared" si="23"/>
        <v>77450000</v>
      </c>
      <c r="L246">
        <f t="shared" si="24"/>
        <v>75110000</v>
      </c>
      <c r="M246">
        <f t="shared" si="25"/>
        <v>74560000</v>
      </c>
      <c r="N246">
        <f t="shared" si="26"/>
        <v>75350000</v>
      </c>
    </row>
    <row r="247" spans="1:14" x14ac:dyDescent="0.3">
      <c r="A247" s="1">
        <v>30</v>
      </c>
      <c r="B247" t="s">
        <v>446</v>
      </c>
      <c r="C247" t="s">
        <v>9589</v>
      </c>
      <c r="D247" t="s">
        <v>9590</v>
      </c>
      <c r="E247" t="s">
        <v>9591</v>
      </c>
      <c r="F247" t="s">
        <v>9592</v>
      </c>
      <c r="G247" t="s">
        <v>9593</v>
      </c>
      <c r="I247" t="str">
        <f t="shared" si="21"/>
        <v>N/A</v>
      </c>
      <c r="J247">
        <f t="shared" si="22"/>
        <v>233920000</v>
      </c>
      <c r="K247">
        <f t="shared" si="23"/>
        <v>173580000</v>
      </c>
      <c r="L247">
        <f t="shared" si="24"/>
        <v>157470000</v>
      </c>
      <c r="M247">
        <f t="shared" si="25"/>
        <v>186190000</v>
      </c>
      <c r="N247">
        <f t="shared" si="26"/>
        <v>169530000</v>
      </c>
    </row>
    <row r="248" spans="1:14" x14ac:dyDescent="0.3">
      <c r="A248" s="1">
        <v>31</v>
      </c>
      <c r="B248" t="s">
        <v>452</v>
      </c>
      <c r="C248" t="s">
        <v>9594</v>
      </c>
      <c r="D248" t="s">
        <v>9595</v>
      </c>
      <c r="E248" t="s">
        <v>9596</v>
      </c>
      <c r="F248" t="s">
        <v>9597</v>
      </c>
      <c r="G248" t="s">
        <v>9598</v>
      </c>
      <c r="I248" t="str">
        <f t="shared" si="21"/>
        <v>N/A</v>
      </c>
      <c r="J248">
        <f t="shared" si="22"/>
        <v>164970000</v>
      </c>
      <c r="K248">
        <f t="shared" si="23"/>
        <v>104910000</v>
      </c>
      <c r="L248">
        <f t="shared" si="24"/>
        <v>89570000</v>
      </c>
      <c r="M248">
        <f t="shared" si="25"/>
        <v>119020000</v>
      </c>
      <c r="N248">
        <f t="shared" si="26"/>
        <v>90060000</v>
      </c>
    </row>
    <row r="249" spans="1:14" x14ac:dyDescent="0.3">
      <c r="A249" s="1">
        <v>32</v>
      </c>
      <c r="B249" t="s">
        <v>457</v>
      </c>
      <c r="C249" t="s">
        <v>685</v>
      </c>
      <c r="D249" t="s">
        <v>9599</v>
      </c>
      <c r="E249" t="s">
        <v>9600</v>
      </c>
      <c r="F249" t="s">
        <v>261</v>
      </c>
      <c r="G249" t="s">
        <v>9601</v>
      </c>
      <c r="I249" t="str">
        <f t="shared" si="21"/>
        <v>N/A</v>
      </c>
      <c r="J249">
        <f t="shared" si="22"/>
        <v>68940000</v>
      </c>
      <c r="K249">
        <f t="shared" si="23"/>
        <v>68670000</v>
      </c>
      <c r="L249">
        <f t="shared" si="24"/>
        <v>67890000</v>
      </c>
      <c r="M249">
        <f t="shared" si="25"/>
        <v>67170000</v>
      </c>
      <c r="N249">
        <f t="shared" si="26"/>
        <v>79480000</v>
      </c>
    </row>
    <row r="250" spans="1:14" x14ac:dyDescent="0.3">
      <c r="A250" s="1">
        <v>33</v>
      </c>
      <c r="B250" t="s">
        <v>2171</v>
      </c>
      <c r="C250" t="s">
        <v>2567</v>
      </c>
      <c r="D250" t="s">
        <v>9602</v>
      </c>
      <c r="E250" t="s">
        <v>4677</v>
      </c>
      <c r="F250" t="s">
        <v>9603</v>
      </c>
      <c r="G250" t="s">
        <v>3256</v>
      </c>
      <c r="I250" t="str">
        <f t="shared" si="21"/>
        <v>N/A</v>
      </c>
      <c r="J250">
        <f t="shared" si="22"/>
        <v>10200000</v>
      </c>
      <c r="K250">
        <f t="shared" si="23"/>
        <v>9650000</v>
      </c>
      <c r="L250">
        <f t="shared" si="24"/>
        <v>8920000</v>
      </c>
      <c r="M250">
        <f t="shared" si="25"/>
        <v>9170000</v>
      </c>
      <c r="N250">
        <f t="shared" si="26"/>
        <v>9290000</v>
      </c>
    </row>
    <row r="251" spans="1:14" x14ac:dyDescent="0.3">
      <c r="A251" s="1">
        <v>34</v>
      </c>
      <c r="B251" t="s">
        <v>462</v>
      </c>
      <c r="C251" t="s">
        <v>8370</v>
      </c>
      <c r="D251" t="s">
        <v>4476</v>
      </c>
      <c r="E251" t="s">
        <v>9604</v>
      </c>
      <c r="F251" t="s">
        <v>9605</v>
      </c>
      <c r="G251" t="s">
        <v>9606</v>
      </c>
      <c r="I251" t="str">
        <f t="shared" si="21"/>
        <v>N/A</v>
      </c>
      <c r="J251">
        <f t="shared" si="22"/>
        <v>3260000000</v>
      </c>
      <c r="K251">
        <f t="shared" si="23"/>
        <v>3210000000</v>
      </c>
      <c r="L251">
        <f t="shared" si="24"/>
        <v>3240000000</v>
      </c>
      <c r="M251">
        <f t="shared" si="25"/>
        <v>3380000000</v>
      </c>
      <c r="N251">
        <f t="shared" si="26"/>
        <v>3630000000</v>
      </c>
    </row>
    <row r="252" spans="1:14" x14ac:dyDescent="0.3">
      <c r="A252" s="1">
        <v>35</v>
      </c>
      <c r="B252" t="s">
        <v>2177</v>
      </c>
      <c r="C252" t="s">
        <v>264</v>
      </c>
      <c r="D252" t="s">
        <v>9607</v>
      </c>
      <c r="E252" t="s">
        <v>9608</v>
      </c>
      <c r="F252" t="s">
        <v>2440</v>
      </c>
      <c r="G252" t="s">
        <v>9609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-1.5800000000000002E-2</v>
      </c>
      <c r="L252">
        <f t="shared" ref="L252:L315" si="30">IF(TRIM(E252)="-", "N/A", IF(RIGHT(E252,1)="M",1000000*VALUE(LEFT(E252,LEN(E252)-1)),IF(RIGHT(E252,1)="B",1000000000*VALUE(LEFT(E252,LEN(E252)-1)),IF(RIGHT(E252,1)="%",0.01*VALUE(LEFT(E252,LEN(E252)-1)),E252))))</f>
        <v>8.3999999999999995E-3</v>
      </c>
      <c r="M252">
        <f t="shared" ref="M252:M315" si="31">IF(TRIM(F252)="-", "N/A", IF(RIGHT(F252,1)="M",1000000*VALUE(LEFT(F252,LEN(F252)-1)),IF(RIGHT(F252,1)="B",1000000000*VALUE(LEFT(F252,LEN(F252)-1)),IF(RIGHT(F252,1)="%",0.01*VALUE(LEFT(F252,LEN(F252)-1)),F252))))</f>
        <v>4.41E-2</v>
      </c>
      <c r="N252">
        <f t="shared" ref="N252:N315" si="32">IF(TRIM(G252)="-", "N/A", IF(RIGHT(G252,1)="M",1000000*VALUE(LEFT(G252,LEN(G252)-1)),IF(RIGHT(G252,1)="B",1000000000*VALUE(LEFT(G252,LEN(G252)-1)),IF(RIGHT(G252,1)="%",0.01*VALUE(LEFT(G252,LEN(G252)-1)),G252))))</f>
        <v>7.4499999999999997E-2</v>
      </c>
    </row>
    <row r="253" spans="1:14" x14ac:dyDescent="0.3">
      <c r="A253" s="1">
        <v>36</v>
      </c>
      <c r="B253" t="s">
        <v>473</v>
      </c>
      <c r="C253" t="s">
        <v>264</v>
      </c>
      <c r="D253" t="s">
        <v>264</v>
      </c>
      <c r="E253" t="s">
        <v>264</v>
      </c>
      <c r="F253" t="s">
        <v>264</v>
      </c>
      <c r="G253" t="s">
        <v>2225</v>
      </c>
      <c r="I253" t="str">
        <f t="shared" si="27"/>
        <v>N/A</v>
      </c>
      <c r="J253" t="str">
        <f t="shared" si="28"/>
        <v>N/A</v>
      </c>
      <c r="K253" t="str">
        <f t="shared" si="29"/>
        <v>N/A</v>
      </c>
      <c r="L253" t="str">
        <f t="shared" si="30"/>
        <v>N/A</v>
      </c>
      <c r="M253" t="str">
        <f t="shared" si="31"/>
        <v>N/A</v>
      </c>
      <c r="N253">
        <f t="shared" si="32"/>
        <v>7.9000000000000008E-3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7005</v>
      </c>
      <c r="D256" t="s">
        <v>7010</v>
      </c>
      <c r="E256" t="s">
        <v>3014</v>
      </c>
      <c r="F256" t="s">
        <v>9610</v>
      </c>
      <c r="G256" t="s">
        <v>1538</v>
      </c>
      <c r="I256" t="str">
        <f t="shared" si="27"/>
        <v>N/A</v>
      </c>
      <c r="J256">
        <f t="shared" si="28"/>
        <v>2820000000</v>
      </c>
      <c r="K256">
        <f t="shared" si="29"/>
        <v>2750000000</v>
      </c>
      <c r="L256">
        <f t="shared" si="30"/>
        <v>2700000000</v>
      </c>
      <c r="M256">
        <f t="shared" si="31"/>
        <v>2810000000</v>
      </c>
      <c r="N256">
        <f t="shared" si="32"/>
        <v>2950000000</v>
      </c>
    </row>
    <row r="257" spans="1:14" x14ac:dyDescent="0.3">
      <c r="A257" s="1">
        <v>1</v>
      </c>
      <c r="B257" t="s">
        <v>2188</v>
      </c>
      <c r="C257" t="s">
        <v>9611</v>
      </c>
      <c r="D257" t="s">
        <v>1658</v>
      </c>
      <c r="E257" t="s">
        <v>3352</v>
      </c>
      <c r="F257" t="s">
        <v>9612</v>
      </c>
      <c r="G257" t="s">
        <v>9613</v>
      </c>
      <c r="I257" t="str">
        <f t="shared" si="27"/>
        <v>N/A</v>
      </c>
      <c r="J257">
        <f t="shared" si="28"/>
        <v>932770000</v>
      </c>
      <c r="K257">
        <f t="shared" si="29"/>
        <v>1040000000</v>
      </c>
      <c r="L257">
        <f t="shared" si="30"/>
        <v>1140000000</v>
      </c>
      <c r="M257">
        <f t="shared" si="31"/>
        <v>659040000</v>
      </c>
      <c r="N257">
        <f t="shared" si="32"/>
        <v>756000000</v>
      </c>
    </row>
    <row r="258" spans="1:14" x14ac:dyDescent="0.3">
      <c r="A258" s="1">
        <v>2</v>
      </c>
      <c r="B258" t="s">
        <v>2194</v>
      </c>
      <c r="C258" t="s">
        <v>8573</v>
      </c>
      <c r="D258" t="s">
        <v>7079</v>
      </c>
      <c r="E258" t="s">
        <v>3395</v>
      </c>
      <c r="F258" t="s">
        <v>5174</v>
      </c>
      <c r="G258" t="s">
        <v>7401</v>
      </c>
      <c r="I258" t="str">
        <f t="shared" si="27"/>
        <v>N/A</v>
      </c>
      <c r="J258">
        <f t="shared" si="28"/>
        <v>1890000000</v>
      </c>
      <c r="K258">
        <f t="shared" si="29"/>
        <v>1710000000</v>
      </c>
      <c r="L258">
        <f t="shared" si="30"/>
        <v>1550000000</v>
      </c>
      <c r="M258">
        <f t="shared" si="31"/>
        <v>2150000000</v>
      </c>
      <c r="N258">
        <f t="shared" si="32"/>
        <v>2190000000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9614</v>
      </c>
      <c r="E260" t="s">
        <v>8560</v>
      </c>
      <c r="F260" t="s">
        <v>9615</v>
      </c>
      <c r="G260" t="s">
        <v>2043</v>
      </c>
      <c r="I260" t="str">
        <f t="shared" si="27"/>
        <v>N/A</v>
      </c>
      <c r="J260" t="str">
        <f t="shared" si="28"/>
        <v>N/A</v>
      </c>
      <c r="K260">
        <f t="shared" si="29"/>
        <v>-2.4900000000000002E-2</v>
      </c>
      <c r="L260">
        <f t="shared" si="30"/>
        <v>-0.02</v>
      </c>
      <c r="M260">
        <f t="shared" si="31"/>
        <v>4.2800000000000005E-2</v>
      </c>
      <c r="N260">
        <f t="shared" si="32"/>
        <v>4.8399999999999999E-2</v>
      </c>
    </row>
    <row r="261" spans="1:14" x14ac:dyDescent="0.3">
      <c r="A261" s="1">
        <v>5</v>
      </c>
      <c r="B261" t="s">
        <v>475</v>
      </c>
      <c r="C261" t="s">
        <v>9616</v>
      </c>
      <c r="D261" t="s">
        <v>9616</v>
      </c>
      <c r="E261" t="s">
        <v>9617</v>
      </c>
      <c r="F261" t="s">
        <v>9618</v>
      </c>
      <c r="G261" t="s">
        <v>9619</v>
      </c>
      <c r="I261" t="str">
        <f t="shared" si="27"/>
        <v>N/A</v>
      </c>
      <c r="J261">
        <f t="shared" si="28"/>
        <v>46390000</v>
      </c>
      <c r="K261">
        <f t="shared" si="29"/>
        <v>46390000</v>
      </c>
      <c r="L261">
        <f t="shared" si="30"/>
        <v>116390000</v>
      </c>
      <c r="M261">
        <f t="shared" si="31"/>
        <v>186390000</v>
      </c>
      <c r="N261">
        <f t="shared" si="32"/>
        <v>271390000</v>
      </c>
    </row>
    <row r="262" spans="1:14" x14ac:dyDescent="0.3">
      <c r="A262" s="1">
        <v>6</v>
      </c>
      <c r="B262" t="s">
        <v>481</v>
      </c>
      <c r="C262" t="s">
        <v>264</v>
      </c>
      <c r="D262" t="s">
        <v>264</v>
      </c>
      <c r="E262" t="s">
        <v>9620</v>
      </c>
      <c r="F262" t="s">
        <v>2964</v>
      </c>
      <c r="G262" t="s">
        <v>9621</v>
      </c>
      <c r="I262" t="str">
        <f t="shared" si="27"/>
        <v>N/A</v>
      </c>
      <c r="J262" t="str">
        <f t="shared" si="28"/>
        <v>N/A</v>
      </c>
      <c r="K262" t="str">
        <f t="shared" si="29"/>
        <v>N/A</v>
      </c>
      <c r="L262">
        <f t="shared" si="30"/>
        <v>70000000</v>
      </c>
      <c r="M262">
        <f t="shared" si="31"/>
        <v>100000000</v>
      </c>
      <c r="N262">
        <f t="shared" si="32"/>
        <v>205000000</v>
      </c>
    </row>
    <row r="263" spans="1:14" x14ac:dyDescent="0.3">
      <c r="A263" s="1">
        <v>7</v>
      </c>
      <c r="B263" t="s">
        <v>486</v>
      </c>
      <c r="C263" t="s">
        <v>264</v>
      </c>
      <c r="D263" t="s">
        <v>264</v>
      </c>
      <c r="E263" t="s">
        <v>9620</v>
      </c>
      <c r="F263" t="s">
        <v>2964</v>
      </c>
      <c r="G263" t="s">
        <v>9621</v>
      </c>
      <c r="I263" t="str">
        <f t="shared" si="27"/>
        <v>N/A</v>
      </c>
      <c r="J263" t="str">
        <f t="shared" si="28"/>
        <v>N/A</v>
      </c>
      <c r="K263" t="str">
        <f t="shared" si="29"/>
        <v>N/A</v>
      </c>
      <c r="L263">
        <f t="shared" si="30"/>
        <v>70000000</v>
      </c>
      <c r="M263">
        <f t="shared" si="31"/>
        <v>100000000</v>
      </c>
      <c r="N263">
        <f t="shared" si="32"/>
        <v>205000000</v>
      </c>
    </row>
    <row r="264" spans="1:14" x14ac:dyDescent="0.3">
      <c r="A264" s="1">
        <v>8</v>
      </c>
      <c r="B264" t="s">
        <v>485</v>
      </c>
      <c r="C264" t="s">
        <v>264</v>
      </c>
      <c r="D264" t="s">
        <v>264</v>
      </c>
      <c r="E264" t="s">
        <v>264</v>
      </c>
      <c r="F264" t="s">
        <v>264</v>
      </c>
      <c r="G264" t="s">
        <v>264</v>
      </c>
      <c r="I264" t="str">
        <f t="shared" si="27"/>
        <v>N/A</v>
      </c>
      <c r="J264" t="str">
        <f t="shared" si="28"/>
        <v>N/A</v>
      </c>
      <c r="K264" t="str">
        <f t="shared" si="29"/>
        <v>N/A</v>
      </c>
      <c r="L264" t="str">
        <f t="shared" si="30"/>
        <v>N/A</v>
      </c>
      <c r="M264" t="str">
        <f t="shared" si="31"/>
        <v>N/A</v>
      </c>
      <c r="N264" t="str">
        <f t="shared" si="32"/>
        <v>N/A</v>
      </c>
    </row>
    <row r="265" spans="1:14" x14ac:dyDescent="0.3">
      <c r="A265" s="1">
        <v>9</v>
      </c>
      <c r="B265" t="s">
        <v>487</v>
      </c>
      <c r="C265" t="s">
        <v>9616</v>
      </c>
      <c r="D265" t="s">
        <v>9616</v>
      </c>
      <c r="E265" t="s">
        <v>9616</v>
      </c>
      <c r="F265" t="s">
        <v>9622</v>
      </c>
      <c r="G265" t="s">
        <v>9623</v>
      </c>
      <c r="I265" t="str">
        <f t="shared" si="27"/>
        <v>N/A</v>
      </c>
      <c r="J265">
        <f t="shared" si="28"/>
        <v>46390000</v>
      </c>
      <c r="K265">
        <f t="shared" si="29"/>
        <v>46390000</v>
      </c>
      <c r="L265">
        <f t="shared" si="30"/>
        <v>46390000</v>
      </c>
      <c r="M265">
        <f t="shared" si="31"/>
        <v>86390000</v>
      </c>
      <c r="N265">
        <f t="shared" si="32"/>
        <v>66390000</v>
      </c>
    </row>
    <row r="266" spans="1:14" x14ac:dyDescent="0.3">
      <c r="A266" s="1">
        <v>10</v>
      </c>
      <c r="B266" t="s">
        <v>491</v>
      </c>
      <c r="C266" t="s">
        <v>9616</v>
      </c>
      <c r="D266" t="s">
        <v>9616</v>
      </c>
      <c r="E266" t="s">
        <v>9616</v>
      </c>
      <c r="F266" t="s">
        <v>9622</v>
      </c>
      <c r="G266" t="s">
        <v>9623</v>
      </c>
      <c r="I266" t="str">
        <f t="shared" si="27"/>
        <v>N/A</v>
      </c>
      <c r="J266">
        <f t="shared" si="28"/>
        <v>46390000</v>
      </c>
      <c r="K266">
        <f t="shared" si="29"/>
        <v>46390000</v>
      </c>
      <c r="L266">
        <f t="shared" si="30"/>
        <v>46390000</v>
      </c>
      <c r="M266">
        <f t="shared" si="31"/>
        <v>86390000</v>
      </c>
      <c r="N266">
        <f t="shared" si="32"/>
        <v>66390000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855</v>
      </c>
      <c r="E268" t="s">
        <v>855</v>
      </c>
      <c r="F268" t="s">
        <v>9624</v>
      </c>
      <c r="G268" t="s">
        <v>9625</v>
      </c>
      <c r="I268" t="str">
        <f t="shared" si="27"/>
        <v>N/A</v>
      </c>
      <c r="J268" t="str">
        <f t="shared" si="28"/>
        <v>N/A</v>
      </c>
      <c r="K268">
        <f t="shared" si="29"/>
        <v>0</v>
      </c>
      <c r="L268">
        <f t="shared" si="30"/>
        <v>0</v>
      </c>
      <c r="M268">
        <f t="shared" si="31"/>
        <v>0.86219999999999997</v>
      </c>
      <c r="N268">
        <f t="shared" si="32"/>
        <v>-0.23149999999999998</v>
      </c>
    </row>
    <row r="269" spans="1:14" x14ac:dyDescent="0.3">
      <c r="A269" s="1">
        <v>13</v>
      </c>
      <c r="B269" t="s">
        <v>498</v>
      </c>
      <c r="C269" t="s">
        <v>5882</v>
      </c>
      <c r="D269" t="s">
        <v>9626</v>
      </c>
      <c r="E269" t="s">
        <v>3001</v>
      </c>
      <c r="F269" t="s">
        <v>9627</v>
      </c>
      <c r="G269" t="s">
        <v>9628</v>
      </c>
      <c r="I269" t="str">
        <f t="shared" si="27"/>
        <v>pos_trend</v>
      </c>
      <c r="J269">
        <f t="shared" si="28"/>
        <v>1.4199999999999999E-2</v>
      </c>
      <c r="K269">
        <f t="shared" si="29"/>
        <v>1.4499999999999999E-2</v>
      </c>
      <c r="L269">
        <f t="shared" si="30"/>
        <v>3.6000000000000004E-2</v>
      </c>
      <c r="M269">
        <f t="shared" si="31"/>
        <v>5.5199999999999999E-2</v>
      </c>
      <c r="N269">
        <f t="shared" si="32"/>
        <v>7.4800000000000005E-2</v>
      </c>
    </row>
    <row r="270" spans="1:14" x14ac:dyDescent="0.3">
      <c r="A270" s="1">
        <v>14</v>
      </c>
      <c r="B270" t="s">
        <v>506</v>
      </c>
      <c r="C270" t="s">
        <v>8363</v>
      </c>
      <c r="D270" t="s">
        <v>9629</v>
      </c>
      <c r="E270" t="s">
        <v>4501</v>
      </c>
      <c r="F270" t="s">
        <v>9630</v>
      </c>
      <c r="G270" t="s">
        <v>9631</v>
      </c>
      <c r="I270" t="str">
        <f t="shared" si="27"/>
        <v>N/A</v>
      </c>
      <c r="J270">
        <f t="shared" si="28"/>
        <v>21040000</v>
      </c>
      <c r="K270">
        <f t="shared" si="29"/>
        <v>15740000</v>
      </c>
      <c r="L270">
        <f t="shared" si="30"/>
        <v>18380000</v>
      </c>
      <c r="M270">
        <f t="shared" si="31"/>
        <v>21520000</v>
      </c>
      <c r="N270">
        <f t="shared" si="32"/>
        <v>28010000</v>
      </c>
    </row>
    <row r="271" spans="1:14" x14ac:dyDescent="0.3">
      <c r="A271" s="1">
        <v>15</v>
      </c>
      <c r="B271" t="s">
        <v>512</v>
      </c>
      <c r="C271" t="s">
        <v>8363</v>
      </c>
      <c r="D271" t="s">
        <v>9629</v>
      </c>
      <c r="E271" t="s">
        <v>4501</v>
      </c>
      <c r="F271" t="s">
        <v>9630</v>
      </c>
      <c r="G271" t="s">
        <v>9631</v>
      </c>
      <c r="I271" t="str">
        <f t="shared" si="27"/>
        <v>N/A</v>
      </c>
      <c r="J271">
        <f t="shared" si="28"/>
        <v>21040000</v>
      </c>
      <c r="K271">
        <f t="shared" si="29"/>
        <v>15740000</v>
      </c>
      <c r="L271">
        <f t="shared" si="30"/>
        <v>18380000</v>
      </c>
      <c r="M271">
        <f t="shared" si="31"/>
        <v>21520000</v>
      </c>
      <c r="N271">
        <f t="shared" si="32"/>
        <v>28010000</v>
      </c>
    </row>
    <row r="272" spans="1:14" x14ac:dyDescent="0.3">
      <c r="A272" s="1">
        <v>16</v>
      </c>
      <c r="B272" t="s">
        <v>517</v>
      </c>
      <c r="C272" t="s">
        <v>9632</v>
      </c>
      <c r="D272" t="s">
        <v>1605</v>
      </c>
      <c r="E272" t="s">
        <v>9633</v>
      </c>
      <c r="F272" t="s">
        <v>9634</v>
      </c>
      <c r="G272" t="s">
        <v>8370</v>
      </c>
      <c r="I272" t="str">
        <f t="shared" si="27"/>
        <v>N/A</v>
      </c>
      <c r="J272">
        <f t="shared" si="28"/>
        <v>2900000000</v>
      </c>
      <c r="K272">
        <f t="shared" si="29"/>
        <v>2840000000</v>
      </c>
      <c r="L272">
        <f t="shared" si="30"/>
        <v>2850000000</v>
      </c>
      <c r="M272">
        <f t="shared" si="31"/>
        <v>3040000000</v>
      </c>
      <c r="N272">
        <f t="shared" si="32"/>
        <v>3260000000</v>
      </c>
    </row>
    <row r="273" spans="1:14" x14ac:dyDescent="0.3">
      <c r="A273" s="1">
        <v>17</v>
      </c>
      <c r="B273" t="s">
        <v>528</v>
      </c>
      <c r="C273" t="s">
        <v>9635</v>
      </c>
      <c r="D273" t="s">
        <v>9635</v>
      </c>
      <c r="E273" t="s">
        <v>9635</v>
      </c>
      <c r="F273" t="s">
        <v>4438</v>
      </c>
      <c r="G273" t="s">
        <v>264</v>
      </c>
      <c r="I273" t="str">
        <f t="shared" si="27"/>
        <v>N/A</v>
      </c>
      <c r="J273">
        <f t="shared" si="28"/>
        <v>70790000</v>
      </c>
      <c r="K273">
        <f t="shared" si="29"/>
        <v>70790000</v>
      </c>
      <c r="L273">
        <f t="shared" si="30"/>
        <v>70790000</v>
      </c>
      <c r="M273">
        <f t="shared" si="31"/>
        <v>7290000</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9635</v>
      </c>
      <c r="D275" t="s">
        <v>9635</v>
      </c>
      <c r="E275" t="s">
        <v>9635</v>
      </c>
      <c r="F275" t="s">
        <v>4438</v>
      </c>
      <c r="G275" t="s">
        <v>264</v>
      </c>
      <c r="I275" t="str">
        <f t="shared" si="27"/>
        <v>N/A</v>
      </c>
      <c r="J275">
        <f t="shared" si="28"/>
        <v>70790000</v>
      </c>
      <c r="K275">
        <f t="shared" si="29"/>
        <v>70790000</v>
      </c>
      <c r="L275">
        <f t="shared" si="30"/>
        <v>70790000</v>
      </c>
      <c r="M275">
        <f t="shared" si="31"/>
        <v>7290000</v>
      </c>
      <c r="N275" t="str">
        <f t="shared" si="32"/>
        <v>N/A</v>
      </c>
    </row>
    <row r="276" spans="1:14" x14ac:dyDescent="0.3">
      <c r="A276" s="1">
        <v>20</v>
      </c>
      <c r="B276" t="s">
        <v>531</v>
      </c>
      <c r="C276" t="s">
        <v>9636</v>
      </c>
      <c r="D276" t="s">
        <v>9637</v>
      </c>
      <c r="E276" t="s">
        <v>9638</v>
      </c>
      <c r="F276" t="s">
        <v>9639</v>
      </c>
      <c r="G276" t="s">
        <v>9640</v>
      </c>
      <c r="I276" t="str">
        <f t="shared" si="27"/>
        <v>pos_trend</v>
      </c>
      <c r="J276">
        <f t="shared" si="28"/>
        <v>285330000</v>
      </c>
      <c r="K276">
        <f t="shared" si="29"/>
        <v>301140000</v>
      </c>
      <c r="L276">
        <f t="shared" si="30"/>
        <v>316910000</v>
      </c>
      <c r="M276">
        <f t="shared" si="31"/>
        <v>334900000</v>
      </c>
      <c r="N276">
        <f t="shared" si="32"/>
        <v>368100000</v>
      </c>
    </row>
    <row r="277" spans="1:14" x14ac:dyDescent="0.3">
      <c r="A277" s="1">
        <v>21</v>
      </c>
      <c r="B277" t="s">
        <v>537</v>
      </c>
      <c r="C277" t="s">
        <v>9641</v>
      </c>
      <c r="D277" t="s">
        <v>9642</v>
      </c>
      <c r="E277" t="s">
        <v>9643</v>
      </c>
      <c r="F277" t="s">
        <v>9644</v>
      </c>
      <c r="G277" t="s">
        <v>9645</v>
      </c>
      <c r="I277" t="str">
        <f t="shared" si="27"/>
        <v>pos_trend</v>
      </c>
      <c r="J277">
        <f t="shared" si="28"/>
        <v>131880000</v>
      </c>
      <c r="K277">
        <f t="shared" si="29"/>
        <v>132100000</v>
      </c>
      <c r="L277">
        <f t="shared" si="30"/>
        <v>132530000</v>
      </c>
      <c r="M277">
        <f t="shared" si="31"/>
        <v>133389999.99999999</v>
      </c>
      <c r="N277">
        <f t="shared" si="32"/>
        <v>147290000</v>
      </c>
    </row>
    <row r="278" spans="1:14" x14ac:dyDescent="0.3">
      <c r="A278" s="1">
        <v>22</v>
      </c>
      <c r="B278" t="s">
        <v>543</v>
      </c>
      <c r="C278" t="s">
        <v>264</v>
      </c>
      <c r="D278" t="s">
        <v>264</v>
      </c>
      <c r="E278" t="s">
        <v>264</v>
      </c>
      <c r="F278" t="s">
        <v>264</v>
      </c>
      <c r="G278" t="s">
        <v>264</v>
      </c>
      <c r="I278" t="str">
        <f t="shared" si="27"/>
        <v>N/A</v>
      </c>
      <c r="J278" t="str">
        <f t="shared" si="28"/>
        <v>N/A</v>
      </c>
      <c r="K278" t="str">
        <f t="shared" si="29"/>
        <v>N/A</v>
      </c>
      <c r="L278" t="str">
        <f t="shared" si="30"/>
        <v>N/A</v>
      </c>
      <c r="M278" t="str">
        <f t="shared" si="31"/>
        <v>N/A</v>
      </c>
      <c r="N278" t="str">
        <f t="shared" si="32"/>
        <v>N/A</v>
      </c>
    </row>
    <row r="279" spans="1:14" x14ac:dyDescent="0.3">
      <c r="A279" s="1">
        <v>23</v>
      </c>
      <c r="B279" t="s">
        <v>549</v>
      </c>
      <c r="C279" t="s">
        <v>9646</v>
      </c>
      <c r="D279" t="s">
        <v>9647</v>
      </c>
      <c r="E279" t="s">
        <v>9648</v>
      </c>
      <c r="F279" t="s">
        <v>9649</v>
      </c>
      <c r="G279" t="s">
        <v>9650</v>
      </c>
      <c r="I279" t="str">
        <f t="shared" si="27"/>
        <v>pos_trend</v>
      </c>
      <c r="J279">
        <f t="shared" si="28"/>
        <v>153630000</v>
      </c>
      <c r="K279">
        <f t="shared" si="29"/>
        <v>167140000</v>
      </c>
      <c r="L279">
        <f t="shared" si="30"/>
        <v>184960000</v>
      </c>
      <c r="M279">
        <f t="shared" si="31"/>
        <v>205060000</v>
      </c>
      <c r="N279">
        <f t="shared" si="32"/>
        <v>225920000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9651</v>
      </c>
      <c r="D282" t="s">
        <v>9652</v>
      </c>
      <c r="E282" t="s">
        <v>9653</v>
      </c>
      <c r="F282" t="s">
        <v>9654</v>
      </c>
      <c r="G282" t="s">
        <v>9655</v>
      </c>
      <c r="I282" t="str">
        <f t="shared" si="27"/>
        <v>N/A</v>
      </c>
      <c r="J282">
        <f t="shared" si="28"/>
        <v>2009999.9999999998</v>
      </c>
      <c r="K282" t="str">
        <f t="shared" si="29"/>
        <v>(1.23M)</v>
      </c>
      <c r="L282" t="str">
        <f t="shared" si="30"/>
        <v>(421,000)</v>
      </c>
      <c r="M282" t="str">
        <f t="shared" si="31"/>
        <v>(709,000)</v>
      </c>
      <c r="N282" t="str">
        <f t="shared" si="32"/>
        <v>(1.95M)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6308</v>
      </c>
      <c r="D284" t="s">
        <v>9656</v>
      </c>
      <c r="E284" t="s">
        <v>1466</v>
      </c>
      <c r="F284" t="s">
        <v>4030</v>
      </c>
      <c r="G284" t="s">
        <v>9657</v>
      </c>
      <c r="I284" t="str">
        <f t="shared" si="27"/>
        <v>N/A</v>
      </c>
      <c r="J284" t="str">
        <f t="shared" si="28"/>
        <v>(2.18M)</v>
      </c>
      <c r="K284">
        <f t="shared" si="29"/>
        <v>3130000</v>
      </c>
      <c r="L284" t="str">
        <f t="shared" si="30"/>
        <v>(157,000)</v>
      </c>
      <c r="M284" t="str">
        <f t="shared" si="31"/>
        <v>(2.84M)</v>
      </c>
      <c r="N284" t="str">
        <f t="shared" si="32"/>
        <v>(3.16M)</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9658</v>
      </c>
      <c r="D286" t="s">
        <v>9659</v>
      </c>
      <c r="E286" t="s">
        <v>9660</v>
      </c>
      <c r="F286" t="s">
        <v>9661</v>
      </c>
      <c r="G286" t="s">
        <v>9662</v>
      </c>
      <c r="I286" t="str">
        <f t="shared" si="27"/>
        <v>pos_trend</v>
      </c>
      <c r="J286">
        <f t="shared" si="28"/>
        <v>8.7500000000000008E-2</v>
      </c>
      <c r="K286">
        <f t="shared" si="29"/>
        <v>9.3900000000000011E-2</v>
      </c>
      <c r="L286">
        <f t="shared" si="30"/>
        <v>9.7899999999999987E-2</v>
      </c>
      <c r="M286">
        <f t="shared" si="31"/>
        <v>9.9100000000000008E-2</v>
      </c>
      <c r="N286">
        <f t="shared" si="32"/>
        <v>0.1014</v>
      </c>
    </row>
    <row r="287" spans="1:14" x14ac:dyDescent="0.3">
      <c r="A287" s="1">
        <v>31</v>
      </c>
      <c r="B287" t="s">
        <v>573</v>
      </c>
      <c r="C287" t="s">
        <v>9663</v>
      </c>
      <c r="D287" t="s">
        <v>9664</v>
      </c>
      <c r="E287" t="s">
        <v>9665</v>
      </c>
      <c r="F287" t="s">
        <v>9666</v>
      </c>
      <c r="G287" t="s">
        <v>9640</v>
      </c>
      <c r="I287" t="str">
        <f t="shared" si="27"/>
        <v>N/A</v>
      </c>
      <c r="J287">
        <f t="shared" si="28"/>
        <v>356120000</v>
      </c>
      <c r="K287">
        <f t="shared" si="29"/>
        <v>371920000</v>
      </c>
      <c r="L287">
        <f t="shared" si="30"/>
        <v>387700000</v>
      </c>
      <c r="M287">
        <f t="shared" si="31"/>
        <v>342190000</v>
      </c>
      <c r="N287">
        <f t="shared" si="32"/>
        <v>368100000</v>
      </c>
    </row>
    <row r="288" spans="1:14" x14ac:dyDescent="0.3">
      <c r="A288" s="1">
        <v>32</v>
      </c>
      <c r="B288" t="s">
        <v>574</v>
      </c>
      <c r="C288" t="s">
        <v>9667</v>
      </c>
      <c r="D288" t="s">
        <v>8237</v>
      </c>
      <c r="E288" t="s">
        <v>9668</v>
      </c>
      <c r="F288" t="s">
        <v>9669</v>
      </c>
      <c r="G288" t="s">
        <v>9662</v>
      </c>
      <c r="I288" t="str">
        <f t="shared" si="27"/>
        <v>N/A</v>
      </c>
      <c r="J288">
        <f t="shared" si="28"/>
        <v>0.10920000000000001</v>
      </c>
      <c r="K288">
        <f t="shared" si="29"/>
        <v>0.1159</v>
      </c>
      <c r="L288">
        <f t="shared" si="30"/>
        <v>0.1198</v>
      </c>
      <c r="M288">
        <f t="shared" si="31"/>
        <v>0.10130000000000002</v>
      </c>
      <c r="N288">
        <f t="shared" si="32"/>
        <v>0.1014</v>
      </c>
    </row>
    <row r="289" spans="1:14" x14ac:dyDescent="0.3">
      <c r="A289" s="1">
        <v>33</v>
      </c>
      <c r="B289" t="s">
        <v>575</v>
      </c>
      <c r="C289" t="s">
        <v>264</v>
      </c>
      <c r="D289" t="s">
        <v>264</v>
      </c>
      <c r="E289" t="s">
        <v>264</v>
      </c>
      <c r="F289" t="s">
        <v>264</v>
      </c>
      <c r="G289" t="s">
        <v>9670</v>
      </c>
      <c r="I289" t="str">
        <f t="shared" si="27"/>
        <v>N/A</v>
      </c>
      <c r="J289" t="str">
        <f t="shared" si="28"/>
        <v>N/A</v>
      </c>
      <c r="K289" t="str">
        <f t="shared" si="29"/>
        <v>N/A</v>
      </c>
      <c r="L289" t="str">
        <f t="shared" si="30"/>
        <v>N/A</v>
      </c>
      <c r="M289" t="str">
        <f t="shared" si="31"/>
        <v>N/A</v>
      </c>
      <c r="N289">
        <f t="shared" si="32"/>
        <v>7.7499999999999999E-2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9663</v>
      </c>
      <c r="D291" t="s">
        <v>9664</v>
      </c>
      <c r="E291" t="s">
        <v>9665</v>
      </c>
      <c r="F291" t="s">
        <v>9666</v>
      </c>
      <c r="G291" t="s">
        <v>9640</v>
      </c>
      <c r="I291" t="str">
        <f t="shared" si="27"/>
        <v>N/A</v>
      </c>
      <c r="J291">
        <f t="shared" si="28"/>
        <v>356120000</v>
      </c>
      <c r="K291">
        <f t="shared" si="29"/>
        <v>371920000</v>
      </c>
      <c r="L291">
        <f t="shared" si="30"/>
        <v>387700000</v>
      </c>
      <c r="M291">
        <f t="shared" si="31"/>
        <v>342190000</v>
      </c>
      <c r="N291">
        <f t="shared" si="32"/>
        <v>368100000</v>
      </c>
    </row>
    <row r="292" spans="1:14" x14ac:dyDescent="0.3">
      <c r="A292" s="1">
        <v>36</v>
      </c>
      <c r="B292" t="s">
        <v>589</v>
      </c>
      <c r="C292" t="s">
        <v>8370</v>
      </c>
      <c r="D292" t="s">
        <v>4476</v>
      </c>
      <c r="E292" t="s">
        <v>9604</v>
      </c>
      <c r="F292" t="s">
        <v>9605</v>
      </c>
      <c r="G292" t="s">
        <v>9606</v>
      </c>
      <c r="I292" t="str">
        <f t="shared" si="27"/>
        <v>N/A</v>
      </c>
      <c r="J292">
        <f t="shared" si="28"/>
        <v>3260000000</v>
      </c>
      <c r="K292">
        <f t="shared" si="29"/>
        <v>3210000000</v>
      </c>
      <c r="L292">
        <f t="shared" si="30"/>
        <v>3240000000</v>
      </c>
      <c r="M292">
        <f t="shared" si="31"/>
        <v>3380000000</v>
      </c>
      <c r="N292">
        <f t="shared" si="32"/>
        <v>3630000000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9671</v>
      </c>
      <c r="D295" t="s">
        <v>9672</v>
      </c>
      <c r="E295" t="s">
        <v>9673</v>
      </c>
      <c r="F295" t="s">
        <v>9674</v>
      </c>
      <c r="G295" t="s">
        <v>9675</v>
      </c>
      <c r="I295" t="str">
        <f t="shared" si="27"/>
        <v>N/A</v>
      </c>
      <c r="J295" t="str">
        <f t="shared" si="28"/>
        <v>(8.95M)</v>
      </c>
      <c r="K295" t="str">
        <f t="shared" si="29"/>
        <v>(6.29M)</v>
      </c>
      <c r="L295" t="str">
        <f t="shared" si="30"/>
        <v>(4.75M)</v>
      </c>
      <c r="M295" t="str">
        <f t="shared" si="31"/>
        <v>(5.48M)</v>
      </c>
      <c r="N295" t="str">
        <f t="shared" si="32"/>
        <v>(8.69M)</v>
      </c>
    </row>
    <row r="296" spans="1:14" x14ac:dyDescent="0.3">
      <c r="A296" s="1">
        <v>1</v>
      </c>
      <c r="B296" t="s">
        <v>596</v>
      </c>
      <c r="C296" t="s">
        <v>9671</v>
      </c>
      <c r="D296" t="s">
        <v>9672</v>
      </c>
      <c r="E296" t="s">
        <v>9673</v>
      </c>
      <c r="F296" t="s">
        <v>9674</v>
      </c>
      <c r="G296" t="s">
        <v>9675</v>
      </c>
      <c r="I296" t="str">
        <f t="shared" si="27"/>
        <v>N/A</v>
      </c>
      <c r="J296" t="str">
        <f t="shared" si="28"/>
        <v>(8.95M)</v>
      </c>
      <c r="K296" t="str">
        <f t="shared" si="29"/>
        <v>(6.29M)</v>
      </c>
      <c r="L296" t="str">
        <f t="shared" si="30"/>
        <v>(4.75M)</v>
      </c>
      <c r="M296" t="str">
        <f t="shared" si="31"/>
        <v>(5.48M)</v>
      </c>
      <c r="N296" t="str">
        <f t="shared" si="32"/>
        <v>(8.69M)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9676</v>
      </c>
      <c r="I298" t="str">
        <f t="shared" si="27"/>
        <v>N/A</v>
      </c>
      <c r="J298" t="str">
        <f t="shared" si="28"/>
        <v>N/A</v>
      </c>
      <c r="K298" t="str">
        <f t="shared" si="29"/>
        <v>N/A</v>
      </c>
      <c r="L298" t="str">
        <f t="shared" si="30"/>
        <v>N/A</v>
      </c>
      <c r="M298" t="str">
        <f t="shared" si="31"/>
        <v>N/A</v>
      </c>
      <c r="N298" t="str">
        <f t="shared" si="32"/>
        <v>(53.64M)</v>
      </c>
    </row>
    <row r="299" spans="1:14" x14ac:dyDescent="0.3">
      <c r="A299" s="1">
        <v>4</v>
      </c>
      <c r="B299" t="s">
        <v>612</v>
      </c>
      <c r="C299" t="s">
        <v>3366</v>
      </c>
      <c r="D299" t="s">
        <v>7755</v>
      </c>
      <c r="E299" t="s">
        <v>1434</v>
      </c>
      <c r="F299" t="s">
        <v>1014</v>
      </c>
      <c r="G299" t="s">
        <v>9677</v>
      </c>
      <c r="I299" t="str">
        <f t="shared" si="27"/>
        <v>N/A</v>
      </c>
      <c r="J299">
        <f t="shared" si="28"/>
        <v>9310000</v>
      </c>
      <c r="K299">
        <f t="shared" si="29"/>
        <v>38320000</v>
      </c>
      <c r="L299">
        <f t="shared" si="30"/>
        <v>1310000</v>
      </c>
      <c r="M299">
        <f t="shared" si="31"/>
        <v>1620000</v>
      </c>
      <c r="N299">
        <f t="shared" si="32"/>
        <v>28240000</v>
      </c>
    </row>
    <row r="300" spans="1:14" x14ac:dyDescent="0.3">
      <c r="A300" s="1">
        <v>5</v>
      </c>
      <c r="B300" t="s">
        <v>615</v>
      </c>
      <c r="C300" t="s">
        <v>4613</v>
      </c>
      <c r="D300" t="s">
        <v>9678</v>
      </c>
      <c r="E300" t="s">
        <v>9679</v>
      </c>
      <c r="F300" t="s">
        <v>9680</v>
      </c>
      <c r="G300" t="s">
        <v>1683</v>
      </c>
      <c r="I300" t="str">
        <f t="shared" si="27"/>
        <v>N/A</v>
      </c>
      <c r="J300">
        <f t="shared" si="28"/>
        <v>90290000</v>
      </c>
      <c r="K300">
        <f t="shared" si="29"/>
        <v>49500000</v>
      </c>
      <c r="L300" t="str">
        <f t="shared" si="30"/>
        <v>(82.24M)</v>
      </c>
      <c r="M300">
        <f t="shared" si="31"/>
        <v>14200000</v>
      </c>
      <c r="N300" t="str">
        <f t="shared" si="32"/>
        <v>(10.06M)</v>
      </c>
    </row>
    <row r="301" spans="1:14" x14ac:dyDescent="0.3">
      <c r="A301" s="1">
        <v>6</v>
      </c>
      <c r="B301" t="s">
        <v>619</v>
      </c>
      <c r="C301" t="s">
        <v>9681</v>
      </c>
      <c r="D301" t="s">
        <v>9682</v>
      </c>
      <c r="E301" t="s">
        <v>9683</v>
      </c>
      <c r="F301" t="s">
        <v>9684</v>
      </c>
      <c r="G301" t="s">
        <v>9685</v>
      </c>
      <c r="I301" t="str">
        <f t="shared" si="27"/>
        <v>N/A</v>
      </c>
      <c r="J301" t="str">
        <f t="shared" si="28"/>
        <v>(92.06M)</v>
      </c>
      <c r="K301" t="str">
        <f t="shared" si="29"/>
        <v>(65.73M)</v>
      </c>
      <c r="L301" t="str">
        <f t="shared" si="30"/>
        <v>(194.79M)</v>
      </c>
      <c r="M301" t="str">
        <f t="shared" si="31"/>
        <v>(203.67M)</v>
      </c>
      <c r="N301" t="str">
        <f t="shared" si="32"/>
        <v>(118.33M)</v>
      </c>
    </row>
    <row r="302" spans="1:14" x14ac:dyDescent="0.3">
      <c r="A302" s="1">
        <v>7</v>
      </c>
      <c r="B302" t="s">
        <v>621</v>
      </c>
      <c r="C302" t="s">
        <v>9686</v>
      </c>
      <c r="D302" t="s">
        <v>9687</v>
      </c>
      <c r="E302" t="s">
        <v>9688</v>
      </c>
      <c r="F302" t="s">
        <v>9689</v>
      </c>
      <c r="G302" t="s">
        <v>9690</v>
      </c>
      <c r="I302" t="str">
        <f t="shared" si="27"/>
        <v>N/A</v>
      </c>
      <c r="J302">
        <f t="shared" si="28"/>
        <v>182340000</v>
      </c>
      <c r="K302">
        <f t="shared" si="29"/>
        <v>115230000</v>
      </c>
      <c r="L302">
        <f t="shared" si="30"/>
        <v>112550000</v>
      </c>
      <c r="M302">
        <f t="shared" si="31"/>
        <v>217870000</v>
      </c>
      <c r="N302">
        <f t="shared" si="32"/>
        <v>108270000</v>
      </c>
    </row>
    <row r="303" spans="1:14" x14ac:dyDescent="0.3">
      <c r="A303" s="1">
        <v>8</v>
      </c>
      <c r="B303" t="s">
        <v>2279</v>
      </c>
      <c r="C303" t="s">
        <v>9691</v>
      </c>
      <c r="D303" t="s">
        <v>9692</v>
      </c>
      <c r="E303" t="s">
        <v>264</v>
      </c>
      <c r="F303" t="s">
        <v>9693</v>
      </c>
      <c r="G303" t="s">
        <v>9694</v>
      </c>
      <c r="I303" t="str">
        <f t="shared" si="27"/>
        <v>N/A</v>
      </c>
      <c r="J303" t="str">
        <f t="shared" si="28"/>
        <v>(89.72M)</v>
      </c>
      <c r="K303" t="str">
        <f t="shared" si="29"/>
        <v>(101.44M)</v>
      </c>
      <c r="L303" t="str">
        <f t="shared" si="30"/>
        <v>N/A</v>
      </c>
      <c r="M303" t="str">
        <f t="shared" si="31"/>
        <v>(138.35M)</v>
      </c>
      <c r="N303" t="str">
        <f t="shared" si="32"/>
        <v>(198.59M)</v>
      </c>
    </row>
    <row r="304" spans="1:14" x14ac:dyDescent="0.3">
      <c r="A304" s="1">
        <v>9</v>
      </c>
      <c r="B304" t="s">
        <v>2284</v>
      </c>
      <c r="C304" t="s">
        <v>264</v>
      </c>
      <c r="D304" t="s">
        <v>264</v>
      </c>
      <c r="E304" t="s">
        <v>9316</v>
      </c>
      <c r="F304" t="s">
        <v>264</v>
      </c>
      <c r="G304" t="s">
        <v>9695</v>
      </c>
      <c r="I304" t="str">
        <f t="shared" si="27"/>
        <v>N/A</v>
      </c>
      <c r="J304" t="str">
        <f t="shared" si="28"/>
        <v>N/A</v>
      </c>
      <c r="K304" t="str">
        <f t="shared" si="29"/>
        <v>N/A</v>
      </c>
      <c r="L304">
        <f t="shared" si="30"/>
        <v>52160000</v>
      </c>
      <c r="M304" t="str">
        <f t="shared" si="31"/>
        <v>N/A</v>
      </c>
      <c r="N304">
        <f t="shared" si="32"/>
        <v>5650000</v>
      </c>
    </row>
    <row r="305" spans="1:14" x14ac:dyDescent="0.3">
      <c r="A305" s="1">
        <v>10</v>
      </c>
      <c r="B305" t="s">
        <v>623</v>
      </c>
      <c r="C305" t="s">
        <v>3520</v>
      </c>
      <c r="D305" t="s">
        <v>3357</v>
      </c>
      <c r="E305" t="s">
        <v>4018</v>
      </c>
      <c r="F305" t="s">
        <v>3357</v>
      </c>
      <c r="G305" t="s">
        <v>9696</v>
      </c>
      <c r="I305" t="str">
        <f t="shared" si="27"/>
        <v>N/A</v>
      </c>
      <c r="J305" t="str">
        <f t="shared" si="28"/>
        <v>(25M)</v>
      </c>
      <c r="K305" t="str">
        <f t="shared" si="29"/>
        <v>(15M)</v>
      </c>
      <c r="L305" t="str">
        <f t="shared" si="30"/>
        <v>(10M)</v>
      </c>
      <c r="M305" t="str">
        <f t="shared" si="31"/>
        <v>(15M)</v>
      </c>
      <c r="N305" t="str">
        <f t="shared" si="32"/>
        <v>(3.57M)</v>
      </c>
    </row>
    <row r="306" spans="1:14" x14ac:dyDescent="0.3">
      <c r="A306" s="1">
        <v>11</v>
      </c>
      <c r="B306" t="s">
        <v>624</v>
      </c>
      <c r="C306" t="s">
        <v>9697</v>
      </c>
      <c r="D306" t="s">
        <v>6773</v>
      </c>
      <c r="E306" t="s">
        <v>9698</v>
      </c>
      <c r="F306" t="s">
        <v>1888</v>
      </c>
      <c r="G306" t="s">
        <v>264</v>
      </c>
      <c r="I306" t="str">
        <f t="shared" si="27"/>
        <v>N/A</v>
      </c>
      <c r="J306">
        <f t="shared" si="28"/>
        <v>29800000</v>
      </c>
      <c r="K306">
        <f t="shared" si="29"/>
        <v>79970000</v>
      </c>
      <c r="L306">
        <f t="shared" si="30"/>
        <v>17720000</v>
      </c>
      <c r="M306">
        <f t="shared" si="31"/>
        <v>6670000</v>
      </c>
      <c r="N306" t="str">
        <f t="shared" si="32"/>
        <v>N/A</v>
      </c>
    </row>
    <row r="307" spans="1:14" x14ac:dyDescent="0.3">
      <c r="A307" s="1">
        <v>12</v>
      </c>
      <c r="B307" t="s">
        <v>627</v>
      </c>
      <c r="C307" t="s">
        <v>9699</v>
      </c>
      <c r="D307" t="s">
        <v>9700</v>
      </c>
      <c r="E307" t="s">
        <v>9701</v>
      </c>
      <c r="F307" t="s">
        <v>9702</v>
      </c>
      <c r="G307" t="s">
        <v>9703</v>
      </c>
      <c r="I307" t="str">
        <f t="shared" si="27"/>
        <v>N/A</v>
      </c>
      <c r="J307">
        <f t="shared" si="28"/>
        <v>5720000</v>
      </c>
      <c r="K307">
        <f t="shared" si="29"/>
        <v>45040000</v>
      </c>
      <c r="L307" t="str">
        <f t="shared" si="30"/>
        <v>(25.8M)</v>
      </c>
      <c r="M307" t="str">
        <f t="shared" si="31"/>
        <v>(136.33M)</v>
      </c>
      <c r="N307" t="str">
        <f t="shared" si="32"/>
        <v>(240.66M)</v>
      </c>
    </row>
    <row r="308" spans="1:14" x14ac:dyDescent="0.3">
      <c r="A308" s="1">
        <v>13</v>
      </c>
      <c r="B308" t="s">
        <v>2292</v>
      </c>
      <c r="C308" t="s">
        <v>264</v>
      </c>
      <c r="D308" t="s">
        <v>9704</v>
      </c>
      <c r="E308" t="s">
        <v>9705</v>
      </c>
      <c r="F308" t="s">
        <v>9706</v>
      </c>
      <c r="G308" t="s">
        <v>9707</v>
      </c>
      <c r="I308" t="str">
        <f t="shared" si="27"/>
        <v>N/A</v>
      </c>
      <c r="J308" t="str">
        <f t="shared" si="28"/>
        <v>N/A</v>
      </c>
      <c r="K308">
        <f t="shared" si="29"/>
        <v>6.8714000000000004</v>
      </c>
      <c r="L308">
        <f t="shared" si="30"/>
        <v>-1.5729</v>
      </c>
      <c r="M308">
        <f t="shared" si="31"/>
        <v>-4.2835999999999999</v>
      </c>
      <c r="N308">
        <f t="shared" si="32"/>
        <v>-0.76519999999999999</v>
      </c>
    </row>
    <row r="309" spans="1:14" x14ac:dyDescent="0.3">
      <c r="A309" s="1">
        <v>14</v>
      </c>
      <c r="B309" t="s">
        <v>2297</v>
      </c>
      <c r="C309" t="s">
        <v>5178</v>
      </c>
      <c r="D309" t="s">
        <v>9708</v>
      </c>
      <c r="E309" t="s">
        <v>9709</v>
      </c>
      <c r="F309" t="s">
        <v>9710</v>
      </c>
      <c r="G309" t="s">
        <v>9711</v>
      </c>
      <c r="I309" t="str">
        <f t="shared" si="27"/>
        <v>N/A</v>
      </c>
      <c r="J309">
        <f t="shared" si="28"/>
        <v>3.7499999999999999E-2</v>
      </c>
      <c r="K309">
        <f t="shared" si="29"/>
        <v>0.30530000000000002</v>
      </c>
      <c r="L309">
        <f t="shared" si="30"/>
        <v>-0.1845</v>
      </c>
      <c r="M309">
        <f t="shared" si="31"/>
        <v>-1.0764</v>
      </c>
      <c r="N309">
        <f t="shared" si="32"/>
        <v>-1.8372999999999999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9712</v>
      </c>
      <c r="D312" t="s">
        <v>6248</v>
      </c>
      <c r="E312" t="s">
        <v>9713</v>
      </c>
      <c r="F312" t="s">
        <v>9714</v>
      </c>
      <c r="G312" t="s">
        <v>8391</v>
      </c>
      <c r="I312" t="str">
        <f t="shared" si="27"/>
        <v>neg_trend</v>
      </c>
      <c r="J312" t="str">
        <f t="shared" si="28"/>
        <v>(8.46M)</v>
      </c>
      <c r="K312" t="str">
        <f t="shared" si="29"/>
        <v>(7.51M)</v>
      </c>
      <c r="L312" t="str">
        <f t="shared" si="30"/>
        <v>(7.17M)</v>
      </c>
      <c r="M312" t="str">
        <f t="shared" si="31"/>
        <v>(7.11M)</v>
      </c>
      <c r="N312" t="str">
        <f t="shared" si="32"/>
        <v>(6.63M)</v>
      </c>
    </row>
    <row r="313" spans="1:14" x14ac:dyDescent="0.3">
      <c r="A313" s="1">
        <v>1</v>
      </c>
      <c r="B313" t="s">
        <v>639</v>
      </c>
      <c r="C313" t="s">
        <v>9715</v>
      </c>
      <c r="D313" t="s">
        <v>9716</v>
      </c>
      <c r="E313" t="s">
        <v>9716</v>
      </c>
      <c r="F313" t="s">
        <v>9717</v>
      </c>
      <c r="G313" t="s">
        <v>9718</v>
      </c>
      <c r="I313" t="str">
        <f t="shared" si="27"/>
        <v>N/A</v>
      </c>
      <c r="J313" t="str">
        <f t="shared" si="28"/>
        <v>(5.43M)</v>
      </c>
      <c r="K313" t="str">
        <f t="shared" si="29"/>
        <v>(6.3M)</v>
      </c>
      <c r="L313" t="str">
        <f t="shared" si="30"/>
        <v>(6.3M)</v>
      </c>
      <c r="M313" t="str">
        <f t="shared" si="31"/>
        <v>(6.31M)</v>
      </c>
      <c r="N313" t="str">
        <f t="shared" si="32"/>
        <v>(6.4M)</v>
      </c>
    </row>
    <row r="314" spans="1:14" x14ac:dyDescent="0.3">
      <c r="A314" s="1">
        <v>2</v>
      </c>
      <c r="B314" t="s">
        <v>377</v>
      </c>
      <c r="C314" t="s">
        <v>9719</v>
      </c>
      <c r="D314" t="s">
        <v>2263</v>
      </c>
      <c r="E314" t="s">
        <v>9720</v>
      </c>
      <c r="F314" t="s">
        <v>9721</v>
      </c>
      <c r="G314" t="s">
        <v>2137</v>
      </c>
      <c r="I314" t="str">
        <f t="shared" si="27"/>
        <v>N/A</v>
      </c>
      <c r="J314" t="str">
        <f t="shared" si="28"/>
        <v>(3.04M)</v>
      </c>
      <c r="K314" t="str">
        <f t="shared" si="29"/>
        <v>(1.21M)</v>
      </c>
      <c r="L314" t="str">
        <f t="shared" si="30"/>
        <v>(868,000)</v>
      </c>
      <c r="M314" t="str">
        <f t="shared" si="31"/>
        <v>(796,000)</v>
      </c>
      <c r="N314" t="str">
        <f t="shared" si="32"/>
        <v>(233,000)</v>
      </c>
    </row>
    <row r="315" spans="1:14" x14ac:dyDescent="0.3">
      <c r="A315" s="1">
        <v>3</v>
      </c>
      <c r="B315" t="s">
        <v>640</v>
      </c>
      <c r="C315" t="s">
        <v>264</v>
      </c>
      <c r="D315" t="s">
        <v>808</v>
      </c>
      <c r="E315" t="s">
        <v>9722</v>
      </c>
      <c r="F315" t="s">
        <v>9723</v>
      </c>
      <c r="G315" t="s">
        <v>9724</v>
      </c>
      <c r="I315" t="str">
        <f t="shared" si="27"/>
        <v>N/A</v>
      </c>
      <c r="J315" t="str">
        <f t="shared" si="28"/>
        <v>N/A</v>
      </c>
      <c r="K315">
        <f t="shared" si="29"/>
        <v>0.113</v>
      </c>
      <c r="L315">
        <f t="shared" si="30"/>
        <v>4.4800000000000006E-2</v>
      </c>
      <c r="M315">
        <f t="shared" si="31"/>
        <v>9.1999999999999998E-3</v>
      </c>
      <c r="N315">
        <f t="shared" si="32"/>
        <v>6.6600000000000006E-2</v>
      </c>
    </row>
    <row r="316" spans="1:14" x14ac:dyDescent="0.3">
      <c r="A316" s="1">
        <v>4</v>
      </c>
      <c r="B316" t="s">
        <v>2311</v>
      </c>
      <c r="C316" t="s">
        <v>264</v>
      </c>
      <c r="D316" t="s">
        <v>9725</v>
      </c>
      <c r="E316" t="s">
        <v>9726</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127650000</v>
      </c>
      <c r="L316">
        <f t="shared" ref="L316:L379" si="36">IF(TRIM(E316)="-", "N/A", IF(RIGHT(E316,1)="M",1000000*VALUE(LEFT(E316,LEN(E316)-1)),IF(RIGHT(E316,1)="B",1000000000*VALUE(LEFT(E316,LEN(E316)-1)),IF(RIGHT(E316,1)="%",0.01*VALUE(LEFT(E316,LEN(E316)-1)),E316))))</f>
        <v>55110000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9727</v>
      </c>
      <c r="D317" t="s">
        <v>264</v>
      </c>
      <c r="E317" t="s">
        <v>264</v>
      </c>
      <c r="F317" t="s">
        <v>9728</v>
      </c>
      <c r="G317" t="s">
        <v>9729</v>
      </c>
      <c r="I317" t="str">
        <f t="shared" si="33"/>
        <v>N/A</v>
      </c>
      <c r="J317">
        <f t="shared" si="34"/>
        <v>39890000</v>
      </c>
      <c r="K317" t="str">
        <f t="shared" si="35"/>
        <v>N/A</v>
      </c>
      <c r="L317" t="str">
        <f t="shared" si="36"/>
        <v>N/A</v>
      </c>
      <c r="M317">
        <f t="shared" si="37"/>
        <v>115380000</v>
      </c>
      <c r="N317">
        <f t="shared" si="38"/>
        <v>158990000</v>
      </c>
    </row>
    <row r="318" spans="1:14" x14ac:dyDescent="0.3">
      <c r="A318" s="1">
        <v>6</v>
      </c>
      <c r="B318" t="s">
        <v>645</v>
      </c>
      <c r="C318" t="s">
        <v>9730</v>
      </c>
      <c r="D318" t="s">
        <v>264</v>
      </c>
      <c r="E318" t="s">
        <v>9731</v>
      </c>
      <c r="F318" t="s">
        <v>9732</v>
      </c>
      <c r="G318" t="s">
        <v>9733</v>
      </c>
      <c r="I318" t="str">
        <f t="shared" si="33"/>
        <v>N/A</v>
      </c>
      <c r="J318">
        <f t="shared" si="34"/>
        <v>34010000</v>
      </c>
      <c r="K318" t="str">
        <f t="shared" si="35"/>
        <v>N/A</v>
      </c>
      <c r="L318" t="str">
        <f t="shared" si="36"/>
        <v>70000</v>
      </c>
      <c r="M318" t="str">
        <f t="shared" si="37"/>
        <v>(63.39M)</v>
      </c>
      <c r="N318" t="str">
        <f t="shared" si="38"/>
        <v>375000</v>
      </c>
    </row>
    <row r="319" spans="1:14" x14ac:dyDescent="0.3">
      <c r="A319" s="1">
        <v>7</v>
      </c>
      <c r="B319" t="s">
        <v>651</v>
      </c>
      <c r="C319" t="s">
        <v>9734</v>
      </c>
      <c r="D319" t="s">
        <v>264</v>
      </c>
      <c r="E319" t="s">
        <v>264</v>
      </c>
      <c r="F319" t="s">
        <v>9735</v>
      </c>
      <c r="G319" t="s">
        <v>264</v>
      </c>
      <c r="I319" t="str">
        <f t="shared" si="33"/>
        <v>N/A</v>
      </c>
      <c r="J319" t="str">
        <f t="shared" si="34"/>
        <v>(2,000)</v>
      </c>
      <c r="K319" t="str">
        <f t="shared" si="35"/>
        <v>N/A</v>
      </c>
      <c r="L319" t="str">
        <f t="shared" si="36"/>
        <v>N/A</v>
      </c>
      <c r="M319" t="str">
        <f t="shared" si="37"/>
        <v>(63.5M)</v>
      </c>
      <c r="N319" t="str">
        <f t="shared" si="38"/>
        <v>N/A</v>
      </c>
    </row>
    <row r="320" spans="1:14" x14ac:dyDescent="0.3">
      <c r="A320" s="1">
        <v>8</v>
      </c>
      <c r="B320" t="s">
        <v>653</v>
      </c>
      <c r="C320" t="s">
        <v>9730</v>
      </c>
      <c r="D320" t="s">
        <v>264</v>
      </c>
      <c r="E320" t="s">
        <v>9731</v>
      </c>
      <c r="F320" t="s">
        <v>9736</v>
      </c>
      <c r="G320" t="s">
        <v>9733</v>
      </c>
      <c r="I320" t="str">
        <f t="shared" si="33"/>
        <v>N/A</v>
      </c>
      <c r="J320">
        <f t="shared" si="34"/>
        <v>34010000</v>
      </c>
      <c r="K320" t="str">
        <f t="shared" si="35"/>
        <v>N/A</v>
      </c>
      <c r="L320" t="str">
        <f t="shared" si="36"/>
        <v>70000</v>
      </c>
      <c r="M320" t="str">
        <f t="shared" si="37"/>
        <v>112000</v>
      </c>
      <c r="N320" t="str">
        <f t="shared" si="38"/>
        <v>375000</v>
      </c>
    </row>
    <row r="321" spans="1:14" x14ac:dyDescent="0.3">
      <c r="A321" s="1">
        <v>9</v>
      </c>
      <c r="B321" t="s">
        <v>655</v>
      </c>
      <c r="C321" t="s">
        <v>9730</v>
      </c>
      <c r="D321" t="s">
        <v>264</v>
      </c>
      <c r="E321" t="s">
        <v>9731</v>
      </c>
      <c r="F321" t="s">
        <v>264</v>
      </c>
      <c r="G321" t="s">
        <v>264</v>
      </c>
      <c r="I321" t="str">
        <f t="shared" si="33"/>
        <v>N/A</v>
      </c>
      <c r="J321">
        <f t="shared" si="34"/>
        <v>34010000</v>
      </c>
      <c r="K321" t="str">
        <f t="shared" si="35"/>
        <v>N/A</v>
      </c>
      <c r="L321" t="str">
        <f t="shared" si="36"/>
        <v>70000</v>
      </c>
      <c r="M321" t="str">
        <f t="shared" si="37"/>
        <v>N/A</v>
      </c>
      <c r="N321" t="str">
        <f t="shared" si="38"/>
        <v>N/A</v>
      </c>
    </row>
    <row r="322" spans="1:14" x14ac:dyDescent="0.3">
      <c r="A322" s="1">
        <v>10</v>
      </c>
      <c r="B322" t="s">
        <v>657</v>
      </c>
      <c r="C322" t="s">
        <v>9737</v>
      </c>
      <c r="D322" t="s">
        <v>264</v>
      </c>
      <c r="E322" t="s">
        <v>9620</v>
      </c>
      <c r="F322" t="s">
        <v>9620</v>
      </c>
      <c r="G322" t="s">
        <v>9738</v>
      </c>
      <c r="I322" t="str">
        <f t="shared" si="33"/>
        <v>N/A</v>
      </c>
      <c r="J322" t="str">
        <f t="shared" si="34"/>
        <v>(87.5M)</v>
      </c>
      <c r="K322" t="str">
        <f t="shared" si="35"/>
        <v>N/A</v>
      </c>
      <c r="L322">
        <f t="shared" si="36"/>
        <v>70000000</v>
      </c>
      <c r="M322">
        <f t="shared" si="37"/>
        <v>70000000</v>
      </c>
      <c r="N322">
        <f t="shared" si="38"/>
        <v>85000000</v>
      </c>
    </row>
    <row r="323" spans="1:14" x14ac:dyDescent="0.3">
      <c r="A323" s="1">
        <v>11</v>
      </c>
      <c r="B323" t="s">
        <v>663</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664</v>
      </c>
      <c r="C324" t="s">
        <v>9737</v>
      </c>
      <c r="D324" t="s">
        <v>264</v>
      </c>
      <c r="E324" t="s">
        <v>9620</v>
      </c>
      <c r="F324" t="s">
        <v>9620</v>
      </c>
      <c r="G324" t="s">
        <v>9738</v>
      </c>
      <c r="I324" t="str">
        <f t="shared" si="33"/>
        <v>N/A</v>
      </c>
      <c r="J324" t="str">
        <f t="shared" si="34"/>
        <v>(87.5M)</v>
      </c>
      <c r="K324" t="str">
        <f t="shared" si="35"/>
        <v>N/A</v>
      </c>
      <c r="L324">
        <f t="shared" si="36"/>
        <v>70000000</v>
      </c>
      <c r="M324">
        <f t="shared" si="37"/>
        <v>70000000</v>
      </c>
      <c r="N324">
        <f t="shared" si="38"/>
        <v>85000000</v>
      </c>
    </row>
    <row r="325" spans="1:14" x14ac:dyDescent="0.3">
      <c r="A325" s="1">
        <v>13</v>
      </c>
      <c r="B325" t="s">
        <v>665</v>
      </c>
      <c r="C325" t="s">
        <v>264</v>
      </c>
      <c r="D325" t="s">
        <v>264</v>
      </c>
      <c r="E325" t="s">
        <v>9620</v>
      </c>
      <c r="F325" t="s">
        <v>9620</v>
      </c>
      <c r="G325" t="s">
        <v>9738</v>
      </c>
      <c r="I325" t="str">
        <f t="shared" si="33"/>
        <v>N/A</v>
      </c>
      <c r="J325" t="str">
        <f t="shared" si="34"/>
        <v>N/A</v>
      </c>
      <c r="K325" t="str">
        <f t="shared" si="35"/>
        <v>N/A</v>
      </c>
      <c r="L325">
        <f t="shared" si="36"/>
        <v>70000000</v>
      </c>
      <c r="M325">
        <f t="shared" si="37"/>
        <v>70000000</v>
      </c>
      <c r="N325">
        <f t="shared" si="38"/>
        <v>85000000</v>
      </c>
    </row>
    <row r="326" spans="1:14" x14ac:dyDescent="0.3">
      <c r="A326" s="1">
        <v>14</v>
      </c>
      <c r="B326" t="s">
        <v>671</v>
      </c>
      <c r="C326" t="s">
        <v>9737</v>
      </c>
      <c r="D326" t="s">
        <v>264</v>
      </c>
      <c r="E326" t="s">
        <v>264</v>
      </c>
      <c r="F326" t="s">
        <v>264</v>
      </c>
      <c r="G326" t="s">
        <v>264</v>
      </c>
      <c r="I326" t="str">
        <f t="shared" si="33"/>
        <v>N/A</v>
      </c>
      <c r="J326" t="str">
        <f t="shared" si="34"/>
        <v>(87.5M)</v>
      </c>
      <c r="K326" t="str">
        <f t="shared" si="35"/>
        <v>N/A</v>
      </c>
      <c r="L326" t="str">
        <f t="shared" si="36"/>
        <v>N/A</v>
      </c>
      <c r="M326" t="str">
        <f t="shared" si="37"/>
        <v>N/A</v>
      </c>
      <c r="N326" t="str">
        <f t="shared" si="38"/>
        <v>N/A</v>
      </c>
    </row>
    <row r="327" spans="1:14" x14ac:dyDescent="0.3">
      <c r="A327" s="1">
        <v>15</v>
      </c>
      <c r="B327" t="s">
        <v>677</v>
      </c>
      <c r="C327" t="s">
        <v>264</v>
      </c>
      <c r="D327" t="s">
        <v>264</v>
      </c>
      <c r="E327" t="s">
        <v>264</v>
      </c>
      <c r="F327" t="s">
        <v>9739</v>
      </c>
      <c r="G327" t="s">
        <v>9740</v>
      </c>
      <c r="I327" t="str">
        <f t="shared" si="33"/>
        <v>N/A</v>
      </c>
      <c r="J327" t="str">
        <f t="shared" si="34"/>
        <v>N/A</v>
      </c>
      <c r="K327" t="str">
        <f t="shared" si="35"/>
        <v>N/A</v>
      </c>
      <c r="L327" t="str">
        <f t="shared" si="36"/>
        <v>N/A</v>
      </c>
      <c r="M327" t="str">
        <f t="shared" si="37"/>
        <v>(54,000)</v>
      </c>
      <c r="N327" t="str">
        <f t="shared" si="38"/>
        <v>(166,000)</v>
      </c>
    </row>
    <row r="328" spans="1:14" x14ac:dyDescent="0.3">
      <c r="A328" s="1">
        <v>16</v>
      </c>
      <c r="B328" t="s">
        <v>623</v>
      </c>
      <c r="C328" t="s">
        <v>264</v>
      </c>
      <c r="D328" t="s">
        <v>264</v>
      </c>
      <c r="E328" t="s">
        <v>264</v>
      </c>
      <c r="F328" t="s">
        <v>9739</v>
      </c>
      <c r="G328" t="s">
        <v>9740</v>
      </c>
      <c r="I328" t="str">
        <f t="shared" si="33"/>
        <v>N/A</v>
      </c>
      <c r="J328" t="str">
        <f t="shared" si="34"/>
        <v>N/A</v>
      </c>
      <c r="K328" t="str">
        <f t="shared" si="35"/>
        <v>N/A</v>
      </c>
      <c r="L328" t="str">
        <f t="shared" si="36"/>
        <v>N/A</v>
      </c>
      <c r="M328" t="str">
        <f t="shared" si="37"/>
        <v>(54,000)</v>
      </c>
      <c r="N328" t="str">
        <f t="shared" si="38"/>
        <v>(166,000)</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9741</v>
      </c>
      <c r="D330" t="s">
        <v>9742</v>
      </c>
      <c r="E330" t="s">
        <v>8388</v>
      </c>
      <c r="F330" t="s">
        <v>9743</v>
      </c>
      <c r="G330" t="s">
        <v>9744</v>
      </c>
      <c r="I330" t="str">
        <f t="shared" si="33"/>
        <v>N/A</v>
      </c>
      <c r="J330" t="str">
        <f t="shared" si="34"/>
        <v>(22.06M)</v>
      </c>
      <c r="K330" t="str">
        <f t="shared" si="35"/>
        <v>(135.15M)</v>
      </c>
      <c r="L330">
        <f t="shared" si="36"/>
        <v>7790000</v>
      </c>
      <c r="M330">
        <f t="shared" si="37"/>
        <v>114830000</v>
      </c>
      <c r="N330">
        <f t="shared" si="38"/>
        <v>237570000</v>
      </c>
    </row>
    <row r="331" spans="1:14" x14ac:dyDescent="0.3">
      <c r="A331" s="1">
        <v>19</v>
      </c>
      <c r="B331" t="s">
        <v>689</v>
      </c>
      <c r="C331" t="s">
        <v>264</v>
      </c>
      <c r="D331" t="s">
        <v>9745</v>
      </c>
      <c r="E331" t="s">
        <v>8717</v>
      </c>
      <c r="F331" t="s">
        <v>9746</v>
      </c>
      <c r="G331" t="s">
        <v>9747</v>
      </c>
      <c r="I331" t="str">
        <f t="shared" si="33"/>
        <v>N/A</v>
      </c>
      <c r="J331" t="str">
        <f t="shared" si="34"/>
        <v>N/A</v>
      </c>
      <c r="K331">
        <f t="shared" si="35"/>
        <v>-5.1258000000000008</v>
      </c>
      <c r="L331">
        <f t="shared" si="36"/>
        <v>1.0577000000000001</v>
      </c>
      <c r="M331">
        <f t="shared" si="37"/>
        <v>13.735300000000001</v>
      </c>
      <c r="N331">
        <f t="shared" si="38"/>
        <v>1.0688</v>
      </c>
    </row>
    <row r="332" spans="1:14" x14ac:dyDescent="0.3">
      <c r="A332" s="1">
        <v>20</v>
      </c>
      <c r="B332" t="s">
        <v>2337</v>
      </c>
      <c r="C332" t="s">
        <v>9748</v>
      </c>
      <c r="D332" t="s">
        <v>9749</v>
      </c>
      <c r="E332" t="s">
        <v>9065</v>
      </c>
      <c r="F332" t="s">
        <v>9750</v>
      </c>
      <c r="G332" t="s">
        <v>9751</v>
      </c>
      <c r="I332" t="str">
        <f t="shared" si="33"/>
        <v>N/A</v>
      </c>
      <c r="J332">
        <f t="shared" si="34"/>
        <v>-0.14470000000000002</v>
      </c>
      <c r="K332">
        <f t="shared" si="35"/>
        <v>-0.91620000000000001</v>
      </c>
      <c r="L332">
        <f t="shared" si="36"/>
        <v>5.5700000000000006E-2</v>
      </c>
      <c r="M332">
        <f t="shared" si="37"/>
        <v>0.90670000000000006</v>
      </c>
      <c r="N332">
        <f t="shared" si="38"/>
        <v>1.8137000000000001</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264</v>
      </c>
      <c r="D334" t="s">
        <v>264</v>
      </c>
      <c r="E334" t="s">
        <v>696</v>
      </c>
      <c r="F334" t="s">
        <v>264</v>
      </c>
      <c r="G334" t="s">
        <v>264</v>
      </c>
      <c r="I334" t="str">
        <f t="shared" si="33"/>
        <v>N/A</v>
      </c>
      <c r="J334" t="str">
        <f t="shared" si="34"/>
        <v>N/A</v>
      </c>
      <c r="K334" t="str">
        <f t="shared" si="35"/>
        <v>N/A</v>
      </c>
      <c r="L334" t="str">
        <f t="shared" si="36"/>
        <v>0</v>
      </c>
      <c r="M334" t="str">
        <f t="shared" si="37"/>
        <v>N/A</v>
      </c>
      <c r="N334" t="str">
        <f t="shared" si="38"/>
        <v>N/A</v>
      </c>
    </row>
    <row r="335" spans="1:14" x14ac:dyDescent="0.3">
      <c r="A335" s="1">
        <v>23</v>
      </c>
      <c r="B335" t="s">
        <v>697</v>
      </c>
      <c r="C335" t="s">
        <v>9752</v>
      </c>
      <c r="D335" t="s">
        <v>9753</v>
      </c>
      <c r="E335" t="s">
        <v>9754</v>
      </c>
      <c r="F335" t="s">
        <v>9755</v>
      </c>
      <c r="G335" t="s">
        <v>9756</v>
      </c>
      <c r="I335" t="str">
        <f t="shared" si="33"/>
        <v>N/A</v>
      </c>
      <c r="J335">
        <f t="shared" si="34"/>
        <v>25340000</v>
      </c>
      <c r="K335" t="str">
        <f t="shared" si="35"/>
        <v>(18.23M)</v>
      </c>
      <c r="L335">
        <f t="shared" si="36"/>
        <v>29810000</v>
      </c>
      <c r="M335">
        <f t="shared" si="37"/>
        <v>14180000</v>
      </c>
      <c r="N335">
        <f t="shared" si="38"/>
        <v>38730000</v>
      </c>
    </row>
    <row r="336" spans="1:14" x14ac:dyDescent="0.3">
      <c r="A336" s="1">
        <v>24</v>
      </c>
      <c r="B336" t="s">
        <v>703</v>
      </c>
      <c r="C336" t="s">
        <v>9757</v>
      </c>
      <c r="D336" t="s">
        <v>9758</v>
      </c>
      <c r="E336" t="s">
        <v>9759</v>
      </c>
      <c r="F336" t="s">
        <v>9760</v>
      </c>
      <c r="G336" t="s">
        <v>9761</v>
      </c>
      <c r="I336" t="str">
        <f t="shared" si="33"/>
        <v>N/A</v>
      </c>
      <c r="J336">
        <f t="shared" si="34"/>
        <v>32729999.999999996</v>
      </c>
      <c r="K336">
        <f t="shared" si="35"/>
        <v>65590000</v>
      </c>
      <c r="L336">
        <f t="shared" si="36"/>
        <v>43070000</v>
      </c>
      <c r="M336">
        <f t="shared" si="37"/>
        <v>30200000</v>
      </c>
      <c r="N336">
        <f t="shared" si="38"/>
        <v>33130000.000000004</v>
      </c>
    </row>
    <row r="337" spans="1:14" x14ac:dyDescent="0.3">
      <c r="A337" s="1">
        <v>25</v>
      </c>
      <c r="B337" t="s">
        <v>709</v>
      </c>
      <c r="C337" t="s">
        <v>264</v>
      </c>
      <c r="D337" t="s">
        <v>9762</v>
      </c>
      <c r="E337" t="s">
        <v>9763</v>
      </c>
      <c r="F337" t="s">
        <v>9764</v>
      </c>
      <c r="G337" t="s">
        <v>9765</v>
      </c>
      <c r="I337" t="str">
        <f t="shared" si="33"/>
        <v>N/A</v>
      </c>
      <c r="J337" t="str">
        <f t="shared" si="34"/>
        <v>N/A</v>
      </c>
      <c r="K337">
        <f t="shared" si="35"/>
        <v>1.004</v>
      </c>
      <c r="L337">
        <f t="shared" si="36"/>
        <v>-0.34329999999999999</v>
      </c>
      <c r="M337">
        <f t="shared" si="37"/>
        <v>-0.29870000000000002</v>
      </c>
      <c r="N337">
        <f t="shared" si="38"/>
        <v>9.69E-2</v>
      </c>
    </row>
    <row r="338" spans="1:14" x14ac:dyDescent="0.3">
      <c r="A338" s="1">
        <v>26</v>
      </c>
      <c r="B338" t="s">
        <v>714</v>
      </c>
      <c r="C338" t="s">
        <v>264</v>
      </c>
      <c r="D338" t="s">
        <v>264</v>
      </c>
      <c r="E338" t="s">
        <v>264</v>
      </c>
      <c r="F338" t="s">
        <v>264</v>
      </c>
      <c r="G338" t="s">
        <v>9766</v>
      </c>
      <c r="I338" t="str">
        <f t="shared" si="33"/>
        <v>N/A</v>
      </c>
      <c r="J338" t="str">
        <f t="shared" si="34"/>
        <v>N/A</v>
      </c>
      <c r="K338" t="str">
        <f t="shared" si="35"/>
        <v>N/A</v>
      </c>
      <c r="L338" t="str">
        <f t="shared" si="36"/>
        <v>N/A</v>
      </c>
      <c r="M338" t="str">
        <f t="shared" si="37"/>
        <v>N/A</v>
      </c>
      <c r="N338">
        <f t="shared" si="38"/>
        <v>4.7100000000000003E-2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9767</v>
      </c>
      <c r="C340" t="s">
        <v>9768</v>
      </c>
      <c r="I340" t="str">
        <f t="shared" si="33"/>
        <v>N/A</v>
      </c>
      <c r="J340" t="str">
        <f t="shared" si="34"/>
        <v>ASB Bancorp</v>
      </c>
      <c r="K340">
        <f t="shared" si="35"/>
        <v>0</v>
      </c>
      <c r="L340">
        <f t="shared" si="36"/>
        <v>0</v>
      </c>
      <c r="M340">
        <f t="shared" si="37"/>
        <v>0</v>
      </c>
      <c r="N340">
        <f t="shared" si="38"/>
        <v>0</v>
      </c>
    </row>
    <row r="341" spans="1:14" x14ac:dyDescent="0.3">
      <c r="A341" s="1">
        <v>1</v>
      </c>
      <c r="B341" t="s">
        <v>9769</v>
      </c>
      <c r="C341" t="s">
        <v>9770</v>
      </c>
      <c r="I341" t="str">
        <f t="shared" si="33"/>
        <v>N/A</v>
      </c>
      <c r="J341" t="str">
        <f t="shared" si="34"/>
        <v>First NBC Bank Holding</v>
      </c>
      <c r="K341">
        <f t="shared" si="35"/>
        <v>0</v>
      </c>
      <c r="L341">
        <f t="shared" si="36"/>
        <v>0</v>
      </c>
      <c r="M341">
        <f t="shared" si="37"/>
        <v>0</v>
      </c>
      <c r="N341">
        <f t="shared" si="38"/>
        <v>0</v>
      </c>
    </row>
    <row r="342" spans="1:14" x14ac:dyDescent="0.3">
      <c r="A342" s="1">
        <v>2</v>
      </c>
      <c r="B342" t="s">
        <v>2356</v>
      </c>
      <c r="C342" t="s">
        <v>2357</v>
      </c>
      <c r="I342" t="str">
        <f t="shared" si="33"/>
        <v>N/A</v>
      </c>
      <c r="J342" t="str">
        <f t="shared" si="34"/>
        <v>American National</v>
      </c>
      <c r="K342">
        <f t="shared" si="35"/>
        <v>0</v>
      </c>
      <c r="L342">
        <f t="shared" si="36"/>
        <v>0</v>
      </c>
      <c r="M342">
        <f t="shared" si="37"/>
        <v>0</v>
      </c>
      <c r="N342">
        <f t="shared" si="38"/>
        <v>0</v>
      </c>
    </row>
    <row r="343" spans="1:14" x14ac:dyDescent="0.3">
      <c r="A343" s="1">
        <v>3</v>
      </c>
      <c r="B343" t="s">
        <v>2358</v>
      </c>
      <c r="C343" t="s">
        <v>2359</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2360</v>
      </c>
      <c r="C344" t="s">
        <v>2361</v>
      </c>
      <c r="I344" t="str">
        <f t="shared" si="33"/>
        <v>N/A</v>
      </c>
      <c r="J344" t="str">
        <f t="shared" si="34"/>
        <v>Access National</v>
      </c>
      <c r="K344">
        <f t="shared" si="35"/>
        <v>0</v>
      </c>
      <c r="L344">
        <f t="shared" si="36"/>
        <v>0</v>
      </c>
      <c r="M344">
        <f t="shared" si="37"/>
        <v>0</v>
      </c>
      <c r="N344">
        <f t="shared" si="38"/>
        <v>0</v>
      </c>
    </row>
    <row r="345" spans="1:14" x14ac:dyDescent="0.3">
      <c r="A345" s="1">
        <v>5</v>
      </c>
      <c r="B345" t="s">
        <v>2362</v>
      </c>
      <c r="C345" t="s">
        <v>2363</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9771</v>
      </c>
      <c r="I348" t="str">
        <f t="shared" si="33"/>
        <v>N/A</v>
      </c>
      <c r="J348">
        <f t="shared" si="34"/>
        <v>166670000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9772</v>
      </c>
      <c r="I350" t="str">
        <f t="shared" si="33"/>
        <v>N/A</v>
      </c>
      <c r="J350" t="str">
        <f t="shared" si="34"/>
        <v>82.86</v>
      </c>
      <c r="K350">
        <f t="shared" si="35"/>
        <v>0</v>
      </c>
      <c r="L350">
        <f t="shared" si="36"/>
        <v>0</v>
      </c>
      <c r="M350">
        <f t="shared" si="37"/>
        <v>0</v>
      </c>
      <c r="N350">
        <f t="shared" si="38"/>
        <v>0</v>
      </c>
    </row>
    <row r="351" spans="1:14" x14ac:dyDescent="0.3">
      <c r="A351" s="1">
        <v>3</v>
      </c>
      <c r="B351" t="s">
        <v>128</v>
      </c>
      <c r="I351" t="str">
        <f t="shared" si="33"/>
        <v>N/A</v>
      </c>
      <c r="J351">
        <f t="shared" si="34"/>
        <v>0</v>
      </c>
      <c r="K351">
        <f t="shared" si="35"/>
        <v>0</v>
      </c>
      <c r="L351">
        <f t="shared" si="36"/>
        <v>0</v>
      </c>
      <c r="M351">
        <f t="shared" si="37"/>
        <v>0</v>
      </c>
      <c r="N351">
        <f t="shared" si="38"/>
        <v>0</v>
      </c>
    </row>
    <row r="352" spans="1:14" x14ac:dyDescent="0.3">
      <c r="A352" s="1">
        <v>4</v>
      </c>
      <c r="B352" t="s">
        <v>130</v>
      </c>
      <c r="I352" t="str">
        <f t="shared" si="33"/>
        <v>N/A</v>
      </c>
      <c r="J352">
        <f t="shared" si="34"/>
        <v>0</v>
      </c>
      <c r="K352">
        <f t="shared" si="35"/>
        <v>0</v>
      </c>
      <c r="L352">
        <f t="shared" si="36"/>
        <v>0</v>
      </c>
      <c r="M352">
        <f t="shared" si="37"/>
        <v>0</v>
      </c>
      <c r="N352">
        <f t="shared" si="38"/>
        <v>0</v>
      </c>
    </row>
    <row r="353" spans="1:14" x14ac:dyDescent="0.3">
      <c r="A353" s="1">
        <v>5</v>
      </c>
      <c r="B353" t="s">
        <v>132</v>
      </c>
      <c r="C353" t="s">
        <v>9773</v>
      </c>
      <c r="I353" t="str">
        <f t="shared" si="33"/>
        <v>N/A</v>
      </c>
      <c r="J353" t="str">
        <f t="shared" si="34"/>
        <v>5.11</v>
      </c>
      <c r="K353">
        <f t="shared" si="35"/>
        <v>0</v>
      </c>
      <c r="L353">
        <f t="shared" si="36"/>
        <v>0</v>
      </c>
      <c r="M353">
        <f t="shared" si="37"/>
        <v>0</v>
      </c>
      <c r="N353">
        <f t="shared" si="38"/>
        <v>0</v>
      </c>
    </row>
    <row r="354" spans="1:14" x14ac:dyDescent="0.3">
      <c r="A354" s="1">
        <v>6</v>
      </c>
      <c r="B354" t="s">
        <v>134</v>
      </c>
      <c r="C354" t="s">
        <v>9774</v>
      </c>
      <c r="I354" t="str">
        <f t="shared" si="33"/>
        <v>N/A</v>
      </c>
      <c r="J354" t="str">
        <f t="shared" si="34"/>
        <v>1.65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9775</v>
      </c>
      <c r="I359" t="str">
        <f t="shared" si="33"/>
        <v>N/A</v>
      </c>
      <c r="J359" t="str">
        <f t="shared" si="34"/>
        <v>307.69k</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8045</v>
      </c>
      <c r="I361" t="str">
        <f t="shared" si="33"/>
        <v>N/A</v>
      </c>
      <c r="J361" t="str">
        <f t="shared" si="34"/>
        <v>-0.01</v>
      </c>
      <c r="K361">
        <f t="shared" si="35"/>
        <v>0</v>
      </c>
      <c r="L361">
        <f t="shared" si="36"/>
        <v>0</v>
      </c>
      <c r="M361">
        <f t="shared" si="37"/>
        <v>0</v>
      </c>
      <c r="N361">
        <f t="shared" si="38"/>
        <v>0</v>
      </c>
    </row>
    <row r="362" spans="1:14" x14ac:dyDescent="0.3">
      <c r="A362" s="1">
        <v>3</v>
      </c>
      <c r="B362" t="s">
        <v>128</v>
      </c>
      <c r="C362" t="s">
        <v>1236</v>
      </c>
      <c r="I362" t="str">
        <f t="shared" si="33"/>
        <v>N/A</v>
      </c>
      <c r="J362" t="str">
        <f t="shared" si="34"/>
        <v>0.01</v>
      </c>
      <c r="K362">
        <f t="shared" si="35"/>
        <v>0</v>
      </c>
      <c r="L362">
        <f t="shared" si="36"/>
        <v>0</v>
      </c>
      <c r="M362">
        <f t="shared" si="37"/>
        <v>0</v>
      </c>
      <c r="N362">
        <f t="shared" si="38"/>
        <v>0</v>
      </c>
    </row>
    <row r="363" spans="1:14" x14ac:dyDescent="0.3">
      <c r="A363" s="1">
        <v>4</v>
      </c>
      <c r="B363" t="s">
        <v>130</v>
      </c>
      <c r="C363" t="s">
        <v>1236</v>
      </c>
      <c r="I363" t="str">
        <f t="shared" si="33"/>
        <v>N/A</v>
      </c>
      <c r="J363" t="str">
        <f t="shared" si="34"/>
        <v>0.01</v>
      </c>
      <c r="K363">
        <f t="shared" si="35"/>
        <v>0</v>
      </c>
      <c r="L363">
        <f t="shared" si="36"/>
        <v>0</v>
      </c>
      <c r="M363">
        <f t="shared" si="37"/>
        <v>0</v>
      </c>
      <c r="N363">
        <f t="shared" si="38"/>
        <v>0</v>
      </c>
    </row>
    <row r="364" spans="1:14" x14ac:dyDescent="0.3">
      <c r="A364" s="1">
        <v>5</v>
      </c>
      <c r="B364" t="s">
        <v>132</v>
      </c>
      <c r="C364" t="s">
        <v>8045</v>
      </c>
      <c r="I364" t="str">
        <f t="shared" si="33"/>
        <v>N/A</v>
      </c>
      <c r="J364" t="str">
        <f t="shared" si="34"/>
        <v>-0.01</v>
      </c>
      <c r="K364">
        <f t="shared" si="35"/>
        <v>0</v>
      </c>
      <c r="L364">
        <f t="shared" si="36"/>
        <v>0</v>
      </c>
      <c r="M364">
        <f t="shared" si="37"/>
        <v>0</v>
      </c>
      <c r="N364">
        <f t="shared" si="38"/>
        <v>0</v>
      </c>
    </row>
    <row r="365" spans="1:14" x14ac:dyDescent="0.3">
      <c r="A365" s="1">
        <v>6</v>
      </c>
      <c r="B365" t="s">
        <v>134</v>
      </c>
      <c r="C365" t="s">
        <v>7642</v>
      </c>
      <c r="I365" t="str">
        <f t="shared" si="33"/>
        <v>N/A</v>
      </c>
      <c r="J365" t="str">
        <f t="shared" si="34"/>
        <v>0.00</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2368</v>
      </c>
      <c r="I370" t="str">
        <f t="shared" si="33"/>
        <v>N/A</v>
      </c>
      <c r="J370">
        <f t="shared" si="34"/>
        <v>316180000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2369</v>
      </c>
      <c r="I372" t="str">
        <f t="shared" si="33"/>
        <v>N/A</v>
      </c>
      <c r="J372" t="str">
        <f t="shared" si="34"/>
        <v>19.47</v>
      </c>
      <c r="K372">
        <f t="shared" si="35"/>
        <v>0</v>
      </c>
      <c r="L372">
        <f t="shared" si="36"/>
        <v>0</v>
      </c>
      <c r="M372">
        <f t="shared" si="37"/>
        <v>0</v>
      </c>
      <c r="N372">
        <f t="shared" si="38"/>
        <v>0</v>
      </c>
    </row>
    <row r="373" spans="1:14" x14ac:dyDescent="0.3">
      <c r="A373" s="1">
        <v>3</v>
      </c>
      <c r="B373" t="s">
        <v>128</v>
      </c>
      <c r="C373" t="s">
        <v>2370</v>
      </c>
      <c r="I373" t="str">
        <f t="shared" si="33"/>
        <v>N/A</v>
      </c>
      <c r="J373" t="str">
        <f t="shared" si="34"/>
        <v>15.51</v>
      </c>
      <c r="K373">
        <f t="shared" si="35"/>
        <v>0</v>
      </c>
      <c r="L373">
        <f t="shared" si="36"/>
        <v>0</v>
      </c>
      <c r="M373">
        <f t="shared" si="37"/>
        <v>0</v>
      </c>
      <c r="N373">
        <f t="shared" si="38"/>
        <v>0</v>
      </c>
    </row>
    <row r="374" spans="1:14" x14ac:dyDescent="0.3">
      <c r="A374" s="1">
        <v>4</v>
      </c>
      <c r="B374" t="s">
        <v>130</v>
      </c>
      <c r="C374" t="s">
        <v>2371</v>
      </c>
      <c r="I374" t="str">
        <f t="shared" si="33"/>
        <v>N/A</v>
      </c>
      <c r="J374" t="str">
        <f t="shared" si="34"/>
        <v>4.52</v>
      </c>
      <c r="K374">
        <f t="shared" si="35"/>
        <v>0</v>
      </c>
      <c r="L374">
        <f t="shared" si="36"/>
        <v>0</v>
      </c>
      <c r="M374">
        <f t="shared" si="37"/>
        <v>0</v>
      </c>
      <c r="N374">
        <f t="shared" si="38"/>
        <v>0</v>
      </c>
    </row>
    <row r="375" spans="1:14" x14ac:dyDescent="0.3">
      <c r="A375" s="1">
        <v>5</v>
      </c>
      <c r="B375" t="s">
        <v>132</v>
      </c>
      <c r="C375" t="s">
        <v>2372</v>
      </c>
      <c r="I375" t="str">
        <f t="shared" si="33"/>
        <v>N/A</v>
      </c>
      <c r="J375" t="str">
        <f t="shared" si="34"/>
        <v>4.99</v>
      </c>
      <c r="K375">
        <f t="shared" si="35"/>
        <v>0</v>
      </c>
      <c r="L375">
        <f t="shared" si="36"/>
        <v>0</v>
      </c>
      <c r="M375">
        <f t="shared" si="37"/>
        <v>0</v>
      </c>
      <c r="N375">
        <f t="shared" si="38"/>
        <v>0</v>
      </c>
    </row>
    <row r="376" spans="1:14" x14ac:dyDescent="0.3">
      <c r="A376" s="1">
        <v>6</v>
      </c>
      <c r="B376" t="s">
        <v>134</v>
      </c>
      <c r="C376" t="s">
        <v>2373</v>
      </c>
      <c r="I376" t="str">
        <f t="shared" si="33"/>
        <v>N/A</v>
      </c>
      <c r="J376" t="str">
        <f t="shared" si="34"/>
        <v>1.55</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2374</v>
      </c>
      <c r="I381" t="str">
        <f t="shared" si="39"/>
        <v>N/A</v>
      </c>
      <c r="J381">
        <f t="shared" si="40"/>
        <v>90150000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2375</v>
      </c>
      <c r="I383" t="str">
        <f t="shared" si="39"/>
        <v>N/A</v>
      </c>
      <c r="J383" t="str">
        <f t="shared" si="40"/>
        <v>14.95</v>
      </c>
      <c r="K383">
        <f t="shared" si="41"/>
        <v>0</v>
      </c>
      <c r="L383">
        <f t="shared" si="42"/>
        <v>0</v>
      </c>
      <c r="M383">
        <f t="shared" si="43"/>
        <v>0</v>
      </c>
      <c r="N383">
        <f t="shared" si="44"/>
        <v>0</v>
      </c>
    </row>
    <row r="384" spans="1:14" x14ac:dyDescent="0.3">
      <c r="A384" s="1">
        <v>3</v>
      </c>
      <c r="B384" t="s">
        <v>128</v>
      </c>
      <c r="C384" t="s">
        <v>2376</v>
      </c>
      <c r="I384" t="str">
        <f t="shared" si="39"/>
        <v>N/A</v>
      </c>
      <c r="J384" t="str">
        <f t="shared" si="40"/>
        <v>16.03</v>
      </c>
      <c r="K384">
        <f t="shared" si="41"/>
        <v>0</v>
      </c>
      <c r="L384">
        <f t="shared" si="42"/>
        <v>0</v>
      </c>
      <c r="M384">
        <f t="shared" si="43"/>
        <v>0</v>
      </c>
      <c r="N384">
        <f t="shared" si="44"/>
        <v>0</v>
      </c>
    </row>
    <row r="385" spans="1:14" x14ac:dyDescent="0.3">
      <c r="A385" s="1">
        <v>4</v>
      </c>
      <c r="B385" t="s">
        <v>130</v>
      </c>
      <c r="C385" t="s">
        <v>2377</v>
      </c>
      <c r="I385" t="str">
        <f t="shared" si="39"/>
        <v>N/A</v>
      </c>
      <c r="J385" t="str">
        <f t="shared" si="40"/>
        <v>1.18</v>
      </c>
      <c r="K385">
        <f t="shared" si="41"/>
        <v>0</v>
      </c>
      <c r="L385">
        <f t="shared" si="42"/>
        <v>0</v>
      </c>
      <c r="M385">
        <f t="shared" si="43"/>
        <v>0</v>
      </c>
      <c r="N385">
        <f t="shared" si="44"/>
        <v>0</v>
      </c>
    </row>
    <row r="386" spans="1:14" x14ac:dyDescent="0.3">
      <c r="A386" s="1">
        <v>5</v>
      </c>
      <c r="B386" t="s">
        <v>132</v>
      </c>
      <c r="C386" t="s">
        <v>2378</v>
      </c>
      <c r="I386" t="str">
        <f t="shared" si="39"/>
        <v>N/A</v>
      </c>
      <c r="J386" t="str">
        <f t="shared" si="40"/>
        <v>3.91</v>
      </c>
      <c r="K386">
        <f t="shared" si="41"/>
        <v>0</v>
      </c>
      <c r="L386">
        <f t="shared" si="42"/>
        <v>0</v>
      </c>
      <c r="M386">
        <f t="shared" si="43"/>
        <v>0</v>
      </c>
      <c r="N386">
        <f t="shared" si="44"/>
        <v>0</v>
      </c>
    </row>
    <row r="387" spans="1:14" x14ac:dyDescent="0.3">
      <c r="A387" s="1">
        <v>6</v>
      </c>
      <c r="B387" t="s">
        <v>134</v>
      </c>
      <c r="C387" t="s">
        <v>2379</v>
      </c>
      <c r="I387" t="str">
        <f t="shared" si="39"/>
        <v>N/A</v>
      </c>
      <c r="J387" t="str">
        <f t="shared" si="40"/>
        <v>1.08</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1251</v>
      </c>
    </row>
    <row r="502" spans="3:3" x14ac:dyDescent="0.3">
      <c r="C502" t="s">
        <v>3569</v>
      </c>
    </row>
    <row r="503" spans="3:3" x14ac:dyDescent="0.3">
      <c r="C503" t="s">
        <v>755</v>
      </c>
    </row>
    <row r="504" spans="3:3" x14ac:dyDescent="0.3">
      <c r="C504" t="s">
        <v>3569</v>
      </c>
    </row>
    <row r="505" spans="3:3" x14ac:dyDescent="0.3">
      <c r="C505" t="s">
        <v>749</v>
      </c>
    </row>
    <row r="506" spans="3:3" x14ac:dyDescent="0.3">
      <c r="C506" t="s">
        <v>753</v>
      </c>
    </row>
    <row r="507" spans="3:3" x14ac:dyDescent="0.3">
      <c r="C507" t="s">
        <v>2393</v>
      </c>
    </row>
    <row r="508" spans="3:3" x14ac:dyDescent="0.3">
      <c r="C508" t="s">
        <v>752</v>
      </c>
    </row>
    <row r="509" spans="3:3" x14ac:dyDescent="0.3">
      <c r="C509" t="s">
        <v>2392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9776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The First Bancshares</v>
      </c>
    </row>
    <row r="2" spans="1:16" x14ac:dyDescent="0.3">
      <c r="B2" t="s">
        <v>2</v>
      </c>
      <c r="C2" t="s">
        <v>9777</v>
      </c>
      <c r="K2" t="str">
        <f>LEFT(C1,FIND("(",C1) - 2)</f>
        <v>The First Bancshares, Inc.</v>
      </c>
    </row>
    <row r="3" spans="1:16" x14ac:dyDescent="0.3">
      <c r="J3">
        <f ca="1">RANDBETWEEN(1,6)</f>
        <v>4</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$27.15, up 1.5% after opening up 1.68%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$27.15, up 1.5% after opening up 1.68% over yesterday's closing price</v>
      </c>
    </row>
    <row r="5" spans="1:16" x14ac:dyDescent="0.3">
      <c r="J5">
        <f ca="1">RANDBETWEEN(1,2)</f>
        <v>1</v>
      </c>
      <c r="K5" t="str">
        <f>"The one year target estimate for " &amp; D1 &amp; " is " &amp; TEXT(C23,"$####.00")</f>
        <v>The one year target estimate for The First Bancshares is $33.00</v>
      </c>
      <c r="L5" t="str">
        <f>D1 &amp; " is expected to be trading at " &amp; TEXT(C23, "$####.00") &amp; ", based on target estimates"</f>
        <v>The First Bancshares is expected to be trading at $33.00, based on target estimates</v>
      </c>
    </row>
    <row r="6" spans="1:16" x14ac:dyDescent="0.3">
      <c r="K6" t="str">
        <f>" which would be " &amp; IF(OR(LEFT(ABS((C23-C2)/C2*100),1)="8",LEFT(ABS((C23-C2)/C2*100),2)="18"), "an ", "a ")  &amp;TEXT(ABS((C23-C2)/C2),"####.00%")&amp;IF((C23-C2)&gt;0," increase over"," decrease from")&amp;" the current price"</f>
        <v xml:space="preserve"> which would be a 21.55% increase over the current price</v>
      </c>
    </row>
    <row r="7" spans="1:16" x14ac:dyDescent="0.3">
      <c r="A7" s="1">
        <v>0</v>
      </c>
      <c r="B7" t="s">
        <v>5</v>
      </c>
      <c r="C7" t="s">
        <v>9778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14.63% over last quarter based on the average of 3 analyst estimates (Yahoo Finance)</v>
      </c>
    </row>
    <row r="8" spans="1:16" x14ac:dyDescent="0.3">
      <c r="A8" s="1">
        <v>1</v>
      </c>
      <c r="B8" t="s">
        <v>7</v>
      </c>
      <c r="C8" t="s">
        <v>9779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9780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9781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$0.01 in the 2 months leading up to the earnings report</v>
      </c>
    </row>
    <row r="11" spans="1:16" x14ac:dyDescent="0.3">
      <c r="A11" s="1">
        <v>4</v>
      </c>
      <c r="B11" t="s">
        <v>13</v>
      </c>
      <c r="C11" t="s">
        <v>9782</v>
      </c>
      <c r="K11" t="str">
        <f>IF(B145="Interest Income",U42, K42)</f>
        <v>The First Bancshares has managed to increase interest income, net interest income, trust income, commissions &amp; fees, commission &amp; fee income, operating income, net income, net loans, total assets, retained earnings, and real estate mortgage loans each year since 2012</v>
      </c>
    </row>
    <row r="12" spans="1:16" x14ac:dyDescent="0.3">
      <c r="A12" s="1">
        <v>5</v>
      </c>
      <c r="B12" t="s">
        <v>15</v>
      </c>
      <c r="C12" t="s">
        <v>9783</v>
      </c>
      <c r="D12" t="str">
        <f>LEFT(C12,FIND("-",C12)-2)</f>
        <v>17.01</v>
      </c>
      <c r="E12" t="str">
        <f>TRIM(RIGHT(C12,FIND("-",C12)-1))</f>
        <v>30.80</v>
      </c>
      <c r="K12" t="str">
        <f ca="1">D78</f>
        <v>There are some indications that The First Bancshares may be overvalued. The company has a higher and trailing p/e than the comparable average</v>
      </c>
    </row>
    <row r="13" spans="1:16" x14ac:dyDescent="0.3">
      <c r="A13" s="1">
        <v>6</v>
      </c>
      <c r="B13" t="s">
        <v>17</v>
      </c>
      <c r="C13" t="s">
        <v>9784</v>
      </c>
      <c r="K13" t="str">
        <f ca="1">D89</f>
        <v>There are some indications that The First Bancshares may be undervalued. The company has a lower forward p/e, price/sales, price/book than the comparable average</v>
      </c>
    </row>
    <row r="14" spans="1:16" x14ac:dyDescent="0.3">
      <c r="A14" s="1">
        <v>7</v>
      </c>
      <c r="B14" t="s">
        <v>19</v>
      </c>
      <c r="C14" t="s">
        <v>9785</v>
      </c>
    </row>
    <row r="16" spans="1:16" x14ac:dyDescent="0.3">
      <c r="A16" s="1">
        <v>0</v>
      </c>
      <c r="B16" t="s">
        <v>21</v>
      </c>
      <c r="C16" t="s">
        <v>9786</v>
      </c>
    </row>
    <row r="17" spans="1:23" x14ac:dyDescent="0.3">
      <c r="A17" s="1">
        <v>1</v>
      </c>
      <c r="B17" t="s">
        <v>23</v>
      </c>
      <c r="C17" t="s">
        <v>9787</v>
      </c>
      <c r="K17" t="str">
        <f ca="1">K2 &amp; IF(J3=1, K3,IF(J3=2,L3,IF(J3=3,M3,IF(J3=4,N3,IF(J3=5,O3,IF(J3=6,P3)))))) &amp; ". " &amp; IF(J4=1,K4,IF(J4=2,L4)) &amp; ". " &amp; IF(J5=1,K5,IF(J5=2,L5)) &amp; K6 &amp; ". " &amp; K7 &amp; ". " &amp; K8 &amp; ". " &amp; K9 &amp; "."</f>
        <v>The First Bancshares, Inc. reports earnings between Jul 24, 2017 and Jul 28, 2017. The current stock price is $27.15, up 1.5% after opening up 1.68% over yesterday's closing price. The one year target estimate for The First Bancshares is $33.00 which would be a 21.55% increase over the current price. Earnings are expected to increase by 14.63% over last quarter based on the average of 3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9788</v>
      </c>
    </row>
    <row r="19" spans="1:23" x14ac:dyDescent="0.3">
      <c r="A19" s="1">
        <v>3</v>
      </c>
      <c r="B19" t="s">
        <v>27</v>
      </c>
      <c r="C19" t="s">
        <v>9789</v>
      </c>
    </row>
    <row r="20" spans="1:23" x14ac:dyDescent="0.3">
      <c r="A20" s="1">
        <v>4</v>
      </c>
      <c r="B20" t="s">
        <v>29</v>
      </c>
      <c r="C20" t="s">
        <v>771</v>
      </c>
    </row>
    <row r="21" spans="1:23" x14ac:dyDescent="0.3">
      <c r="A21" s="1">
        <v>5</v>
      </c>
      <c r="B21" t="s">
        <v>31</v>
      </c>
      <c r="C21" t="s">
        <v>9790</v>
      </c>
    </row>
    <row r="22" spans="1:23" x14ac:dyDescent="0.3">
      <c r="A22" s="1">
        <v>6</v>
      </c>
      <c r="B22" t="s">
        <v>33</v>
      </c>
      <c r="C22" t="s">
        <v>9791</v>
      </c>
      <c r="J22">
        <f>IF(K22 &lt;&gt; "",1, 0)</f>
        <v>1</v>
      </c>
      <c r="K22" t="str">
        <f>IF(I145="pos_trend","Revenue","")</f>
        <v>Revenue</v>
      </c>
      <c r="L22" t="str">
        <f t="shared" ref="L22:L38" si="0">IF(EXACT(K22,UPPER(K22)),K22,LOWER(K22))</f>
        <v>revenue</v>
      </c>
      <c r="M22" t="str">
        <f>L22</f>
        <v>revenue</v>
      </c>
      <c r="T22">
        <f>IF(U22 &lt;&gt; "",1, 0)</f>
        <v>1</v>
      </c>
      <c r="U22" t="str">
        <f>IF(AND(B145 = "Interest Income",I145="pos_trend"), "Interest Income","")</f>
        <v>Interest Income</v>
      </c>
      <c r="V22" t="str">
        <f t="shared" ref="V22:V38" si="1">IF(EXACT(U22,UPPER(U22)),U22,LOWER(U22))</f>
        <v>interest income</v>
      </c>
      <c r="W22" t="str">
        <f>V22</f>
        <v>interest income</v>
      </c>
    </row>
    <row r="23" spans="1:23" x14ac:dyDescent="0.3">
      <c r="A23" s="1">
        <v>7</v>
      </c>
      <c r="B23" t="s">
        <v>35</v>
      </c>
      <c r="C23" t="s">
        <v>9792</v>
      </c>
      <c r="J23">
        <f>IF(K23 &lt;&gt; "",2, 0)</f>
        <v>2</v>
      </c>
      <c r="K23" t="str">
        <f>IF(I146="pos_trend",B146,"")</f>
        <v>Interest and Fees on Loans</v>
      </c>
      <c r="L23" t="str">
        <f t="shared" si="0"/>
        <v>interest and fees on loans</v>
      </c>
      <c r="M23" t="str">
        <f t="shared" ref="M23:M39" si="2">IF(L23&lt;&gt;"", M22 &amp; ", " &amp; L23,M22)</f>
        <v>revenue, interest and fees on loans</v>
      </c>
      <c r="T23">
        <f>IF(U23 &lt;&gt; "",2, 0)</f>
        <v>0</v>
      </c>
      <c r="U23" t="str">
        <f>IF(I151="pos_trend",B151,"")</f>
        <v/>
      </c>
      <c r="V23" t="str">
        <f t="shared" si="1"/>
        <v/>
      </c>
      <c r="W23" t="str">
        <f t="shared" ref="W23:W39" si="3">IF(V23&lt;&gt;"", W22 &amp; ", " &amp; V23,W22)</f>
        <v>interest income</v>
      </c>
    </row>
    <row r="24" spans="1:23" x14ac:dyDescent="0.3">
      <c r="J24">
        <f>IF(K24 &lt;&gt; "",3, 0)</f>
        <v>0</v>
      </c>
      <c r="K24" t="str">
        <f>IF(I153="pos_trend",B153,"")</f>
        <v/>
      </c>
      <c r="L24" t="str">
        <f t="shared" si="0"/>
        <v/>
      </c>
      <c r="M24" t="str">
        <f t="shared" si="2"/>
        <v>revenue, interest and fees on loans</v>
      </c>
      <c r="T24">
        <f>IF(U24 &lt;&gt; "",3, 0)</f>
        <v>3</v>
      </c>
      <c r="U24" t="str">
        <f>IF(I161="pos_trend",B161,"")</f>
        <v>Net Interest Income</v>
      </c>
      <c r="V24" t="str">
        <f t="shared" si="1"/>
        <v>net interest income</v>
      </c>
      <c r="W24" t="str">
        <f t="shared" si="3"/>
        <v>interest income, net interest income</v>
      </c>
    </row>
    <row r="25" spans="1:23" x14ac:dyDescent="0.3">
      <c r="J25">
        <f>IF(K25 &lt;&gt; "",4, 0)</f>
        <v>0</v>
      </c>
      <c r="K25" t="str">
        <f>IF(I154="pos_trend",B154,"")</f>
        <v/>
      </c>
      <c r="L25" t="str">
        <f t="shared" si="0"/>
        <v/>
      </c>
      <c r="M25" t="str">
        <f t="shared" si="2"/>
        <v>revenue, interest and fees on loans</v>
      </c>
      <c r="T25">
        <f>IF(U25 &lt;&gt; "",4, 0)</f>
        <v>0</v>
      </c>
      <c r="U25" t="str">
        <f>IF(I162="pos_trend",B162,"")</f>
        <v/>
      </c>
      <c r="V25" t="str">
        <f t="shared" si="1"/>
        <v/>
      </c>
      <c r="W25" t="str">
        <f t="shared" si="3"/>
        <v>interest income, net interest income</v>
      </c>
    </row>
    <row r="26" spans="1:23" x14ac:dyDescent="0.3">
      <c r="B26" s="1" t="s">
        <v>37</v>
      </c>
      <c r="C26" s="1" t="s">
        <v>38</v>
      </c>
      <c r="D26" s="1" t="s">
        <v>39</v>
      </c>
      <c r="E26" s="1" t="s">
        <v>40</v>
      </c>
      <c r="F26" s="1" t="s">
        <v>41</v>
      </c>
      <c r="J26">
        <f>IF(K26 &lt;&gt; "",5, 0)</f>
        <v>0</v>
      </c>
      <c r="K26" t="str">
        <f>IF(I155="pos_trend",B155,"")</f>
        <v/>
      </c>
      <c r="L26" t="str">
        <f t="shared" si="0"/>
        <v/>
      </c>
      <c r="M26" t="str">
        <f t="shared" si="2"/>
        <v>revenue, interest and fees on loans</v>
      </c>
      <c r="T26">
        <f>IF(U26 &lt;&gt; "",5, 0)</f>
        <v>0</v>
      </c>
      <c r="U26" t="str">
        <f>IF(I167="pos_trend",B167,"")</f>
        <v/>
      </c>
      <c r="V26" t="str">
        <f t="shared" si="1"/>
        <v/>
      </c>
      <c r="W26" t="str">
        <f t="shared" si="3"/>
        <v>interest income, net interest income</v>
      </c>
    </row>
    <row r="27" spans="1:23" x14ac:dyDescent="0.3">
      <c r="A27" s="1">
        <v>0</v>
      </c>
      <c r="B27" t="s">
        <v>42</v>
      </c>
      <c r="C27">
        <v>3</v>
      </c>
      <c r="D27">
        <v>3</v>
      </c>
      <c r="E27">
        <v>3</v>
      </c>
      <c r="F27">
        <v>3</v>
      </c>
      <c r="J27">
        <f>IF(K27 &lt;&gt; "",6, 0)</f>
        <v>6</v>
      </c>
      <c r="K27" t="str">
        <f>IF(I172="pos_trend",B172,"")</f>
        <v>Commission &amp; Fee Income</v>
      </c>
      <c r="L27" t="str">
        <f t="shared" si="0"/>
        <v>commission &amp; fee income</v>
      </c>
      <c r="M27" t="str">
        <f t="shared" si="2"/>
        <v>revenue, interest and fees on loans, commission &amp; fee income</v>
      </c>
      <c r="T27">
        <f>IF(U27 &lt;&gt; "",6, 0)</f>
        <v>0</v>
      </c>
      <c r="U27" t="str">
        <f>IF(I170="pos_trend",B170,"")</f>
        <v/>
      </c>
      <c r="V27" t="str">
        <f t="shared" si="1"/>
        <v/>
      </c>
      <c r="W27" t="str">
        <f t="shared" si="3"/>
        <v>interest income, net interest income</v>
      </c>
    </row>
    <row r="28" spans="1:23" x14ac:dyDescent="0.3">
      <c r="A28" s="1">
        <v>1</v>
      </c>
      <c r="B28" t="s">
        <v>43</v>
      </c>
      <c r="C28">
        <v>0.41</v>
      </c>
      <c r="D28">
        <v>0.47</v>
      </c>
      <c r="E28">
        <v>1.72</v>
      </c>
      <c r="F28">
        <v>2.0299999999999998</v>
      </c>
      <c r="J28">
        <f>IF(K28 &lt;&gt; "",7, 0)</f>
        <v>0</v>
      </c>
      <c r="K28" t="str">
        <f>IF(I173="pos_trend",B173,"")</f>
        <v/>
      </c>
      <c r="L28" t="str">
        <f t="shared" si="0"/>
        <v/>
      </c>
      <c r="M28" t="str">
        <f t="shared" si="2"/>
        <v>revenue, interest and fees on loans, commission &amp; fee income</v>
      </c>
      <c r="T28">
        <f>IF(U28 &lt;&gt; "",7, 0)</f>
        <v>7</v>
      </c>
      <c r="U28" t="str">
        <f>IF(I171="pos_trend",B171,"")</f>
        <v>Trust Income, Commissions &amp; Fees</v>
      </c>
      <c r="V28" t="str">
        <f t="shared" si="1"/>
        <v>trust income, commissions &amp; fees</v>
      </c>
      <c r="W28" t="str">
        <f t="shared" si="3"/>
        <v>interest income, net interest income, trust income, commissions &amp; fees</v>
      </c>
    </row>
    <row r="29" spans="1:23" x14ac:dyDescent="0.3">
      <c r="A29" s="1">
        <v>2</v>
      </c>
      <c r="B29" t="s">
        <v>44</v>
      </c>
      <c r="C29">
        <v>0.36</v>
      </c>
      <c r="D29">
        <v>0.44</v>
      </c>
      <c r="E29">
        <v>1.66</v>
      </c>
      <c r="F29">
        <v>2.02</v>
      </c>
      <c r="J29">
        <f>IF(K29 &lt;&gt; "",8, 0)</f>
        <v>8</v>
      </c>
      <c r="K29" t="str">
        <f>IF(I174="pos_trend",B174,"")</f>
        <v>Non-Interest Expense</v>
      </c>
      <c r="L29" t="str">
        <f t="shared" si="0"/>
        <v>non-interest expense</v>
      </c>
      <c r="M29" t="str">
        <f t="shared" si="2"/>
        <v>revenue, interest and fees on loans, commission &amp; fee income, non-interest expense</v>
      </c>
      <c r="T29">
        <f>IF(U29 &lt;&gt; "",8, 0)</f>
        <v>8</v>
      </c>
      <c r="U29" t="str">
        <f>IF(I172="pos_trend",B172,"")</f>
        <v>Commission &amp; Fee Income</v>
      </c>
      <c r="V29" t="str">
        <f t="shared" si="1"/>
        <v>commission &amp; fee income</v>
      </c>
      <c r="W29" t="str">
        <f t="shared" si="3"/>
        <v>interest income, net interest income, trust income, commissions &amp; fees, commission &amp; fee income</v>
      </c>
    </row>
    <row r="30" spans="1:23" x14ac:dyDescent="0.3">
      <c r="A30" s="1">
        <v>3</v>
      </c>
      <c r="B30" t="s">
        <v>45</v>
      </c>
      <c r="C30">
        <v>0.43</v>
      </c>
      <c r="D30">
        <v>0.49</v>
      </c>
      <c r="E30">
        <v>1.77</v>
      </c>
      <c r="F30">
        <v>2.0499999999999998</v>
      </c>
      <c r="J30">
        <f>IF(K30 &lt;&gt; "",9, 0)</f>
        <v>0</v>
      </c>
      <c r="K30" t="str">
        <f>IF(I185="pos_trend",B185,"")</f>
        <v/>
      </c>
      <c r="L30" t="str">
        <f t="shared" si="0"/>
        <v/>
      </c>
      <c r="M30" t="str">
        <f t="shared" si="2"/>
        <v>revenue, interest and fees on loans, commission &amp; fee income, non-interest expense</v>
      </c>
      <c r="T30">
        <f>IF(U30 &lt;&gt; "",9, 0)</f>
        <v>9</v>
      </c>
      <c r="U30" t="str">
        <f>IF(I178="pos_trend",B178,"")</f>
        <v>Operating Income</v>
      </c>
      <c r="V30" t="str">
        <f t="shared" si="1"/>
        <v>operating income</v>
      </c>
      <c r="W30" t="str">
        <f t="shared" si="3"/>
        <v>interest income, net interest income, trust income, commissions &amp; fees, commission &amp; fee income, operating income</v>
      </c>
    </row>
    <row r="31" spans="1:23" x14ac:dyDescent="0.3">
      <c r="A31" s="1">
        <v>4</v>
      </c>
      <c r="B31" t="s">
        <v>46</v>
      </c>
      <c r="C31">
        <v>0.45</v>
      </c>
      <c r="D31">
        <v>0.48</v>
      </c>
      <c r="E31">
        <v>1.64</v>
      </c>
      <c r="F31">
        <v>1.72</v>
      </c>
      <c r="J31">
        <f>IF(K31 &lt;&gt; "",10, 0)</f>
        <v>10</v>
      </c>
      <c r="K31" t="str">
        <f>IF(I186="pos_trend",B186,"")</f>
        <v>Pretax Income</v>
      </c>
      <c r="L31" t="str">
        <f t="shared" si="0"/>
        <v>pretax income</v>
      </c>
      <c r="M31" t="str">
        <f t="shared" si="2"/>
        <v>revenue, interest and fees on loans, commission &amp; fee income, non-interest expense, pretax income</v>
      </c>
      <c r="T31">
        <f>IF(U31 &lt;&gt; "",10, 0)</f>
        <v>10</v>
      </c>
      <c r="U31" t="str">
        <f>IF(I199="pos_trend",B199,"")</f>
        <v>Net Income</v>
      </c>
      <c r="V31" t="str">
        <f t="shared" si="1"/>
        <v>net income</v>
      </c>
      <c r="W31" t="str">
        <f t="shared" si="3"/>
        <v>interest income, net interest income, trust income, commissions &amp; fees, commission &amp; fee income, operating income, net income</v>
      </c>
    </row>
    <row r="32" spans="1:23" x14ac:dyDescent="0.3">
      <c r="J32">
        <f>IF(K32 &lt;&gt; "",11, 0)</f>
        <v>0</v>
      </c>
      <c r="K32" t="str">
        <f>IF(I187="pos_trend",B187,"")</f>
        <v/>
      </c>
      <c r="L32" t="str">
        <f t="shared" si="0"/>
        <v/>
      </c>
      <c r="M32" t="str">
        <f t="shared" si="2"/>
        <v>revenue, interest and fees on loans, commission &amp; fee income, non-interest expense, pretax income</v>
      </c>
      <c r="T32">
        <f>IF(U32 &lt;&gt; "",11, 0)</f>
        <v>0</v>
      </c>
      <c r="U32" t="str">
        <f>IF(I209="pos_trend",B209,"")</f>
        <v/>
      </c>
      <c r="V32" t="str">
        <f t="shared" si="1"/>
        <v/>
      </c>
      <c r="W32" t="str">
        <f t="shared" si="3"/>
        <v>interest income, net interest income, trust income, commissions &amp; fees, commission &amp; fee income, operating income, net income</v>
      </c>
    </row>
    <row r="33" spans="1:23" x14ac:dyDescent="0.3">
      <c r="B33" s="1" t="s">
        <v>47</v>
      </c>
      <c r="C33" s="1" t="s">
        <v>38</v>
      </c>
      <c r="D33" s="1" t="s">
        <v>39</v>
      </c>
      <c r="E33" s="1" t="s">
        <v>40</v>
      </c>
      <c r="F33" s="1" t="s">
        <v>41</v>
      </c>
      <c r="J33">
        <f>IF(K33 &lt;&gt; "",12, 0)</f>
        <v>0</v>
      </c>
      <c r="K33" t="str">
        <f>IF(I195="pos_trend",B195,"")</f>
        <v/>
      </c>
      <c r="L33" t="str">
        <f t="shared" si="0"/>
        <v/>
      </c>
      <c r="M33" t="str">
        <f t="shared" si="2"/>
        <v>revenue, interest and fees on loans, commission &amp; fee income, non-interest expense, pretax income</v>
      </c>
      <c r="T33">
        <f>IF(U33 &lt;&gt; "",12, 0)</f>
        <v>12</v>
      </c>
      <c r="U33" t="str">
        <f>IF(I231="pos_trend",B231,"")</f>
        <v>Net Loans</v>
      </c>
      <c r="V33" t="str">
        <f t="shared" si="1"/>
        <v>net loans</v>
      </c>
      <c r="W33" t="str">
        <f t="shared" si="3"/>
        <v>interest income, net interest income, trust income, commissions &amp; fees, commission &amp; fee income, operating income, net income, net loans</v>
      </c>
    </row>
    <row r="34" spans="1:23" x14ac:dyDescent="0.3">
      <c r="A34" s="1">
        <v>0</v>
      </c>
      <c r="B34" t="s">
        <v>42</v>
      </c>
      <c r="C34" t="s">
        <v>775</v>
      </c>
      <c r="D34" t="s">
        <v>775</v>
      </c>
      <c r="E34" t="s">
        <v>5845</v>
      </c>
      <c r="F34" t="s">
        <v>5845</v>
      </c>
      <c r="J34">
        <f>IF(K34 &lt;&gt; "",13, 0)</f>
        <v>0</v>
      </c>
      <c r="K34" t="str">
        <f>IF(I196="pos_trend",B196,"")</f>
        <v/>
      </c>
      <c r="L34" t="str">
        <f t="shared" si="0"/>
        <v/>
      </c>
      <c r="M34" t="str">
        <f t="shared" si="2"/>
        <v>revenue, interest and fees on loans, commission &amp; fee income, non-interest expense, pretax income</v>
      </c>
      <c r="T34">
        <f>IF(U34 &lt;&gt; "",13, 0)</f>
        <v>13</v>
      </c>
      <c r="U34" t="str">
        <f>IF(I251="pos_trend",B251,"")</f>
        <v>Total Assets</v>
      </c>
      <c r="V34" t="str">
        <f t="shared" si="1"/>
        <v>total assets</v>
      </c>
      <c r="W34" t="str">
        <f t="shared" si="3"/>
        <v>interest income, net interest income, trust income, commissions &amp; fees, commission &amp; fee income, operating income, net income, net loans, total assets</v>
      </c>
    </row>
    <row r="35" spans="1:23" x14ac:dyDescent="0.3">
      <c r="A35" s="1">
        <v>1</v>
      </c>
      <c r="B35" t="s">
        <v>43</v>
      </c>
      <c r="C35" t="s">
        <v>9793</v>
      </c>
      <c r="D35" t="s">
        <v>3428</v>
      </c>
      <c r="E35" t="s">
        <v>9794</v>
      </c>
      <c r="F35" t="s">
        <v>9795</v>
      </c>
      <c r="J35">
        <f>IF(K35 &lt;&gt; "",14, 0)</f>
        <v>0</v>
      </c>
      <c r="K35" t="str">
        <f>IF(I201="pos_trend",B201,"")</f>
        <v/>
      </c>
      <c r="L35" t="str">
        <f t="shared" si="0"/>
        <v/>
      </c>
      <c r="M35" t="str">
        <f t="shared" si="2"/>
        <v>revenue, interest and fees on loans, commission &amp; fee income, non-interest expense, pretax income</v>
      </c>
      <c r="T35">
        <f>IF(U35 &lt;&gt; "",14, 0)</f>
        <v>14</v>
      </c>
      <c r="U35" t="str">
        <f>IF(I279="pos_trend",B279,"")</f>
        <v>Retained Earnings</v>
      </c>
      <c r="V35" t="str">
        <f t="shared" si="1"/>
        <v>retained earnings</v>
      </c>
      <c r="W35" t="str">
        <f t="shared" si="3"/>
        <v>interest income, net interest income, trust income, commissions &amp; fees, commission &amp; fee income, operating income, net income, net loans, total assets, retained earnings</v>
      </c>
    </row>
    <row r="36" spans="1:23" x14ac:dyDescent="0.3">
      <c r="A36" s="1">
        <v>2</v>
      </c>
      <c r="B36" t="s">
        <v>44</v>
      </c>
      <c r="C36" t="s">
        <v>9796</v>
      </c>
      <c r="D36" t="s">
        <v>9797</v>
      </c>
      <c r="E36" t="s">
        <v>9798</v>
      </c>
      <c r="F36" t="s">
        <v>9799</v>
      </c>
      <c r="J36">
        <f>IF(K36 &lt;&gt; "",15, 0)</f>
        <v>0</v>
      </c>
      <c r="K36" t="str">
        <f>IF(I202="pos_trend",B202,"")</f>
        <v/>
      </c>
      <c r="L36" t="str">
        <f t="shared" si="0"/>
        <v/>
      </c>
      <c r="M36" t="str">
        <f t="shared" si="2"/>
        <v>revenue, interest and fees on loans, commission &amp; fee income, non-interest expense, pretax income</v>
      </c>
      <c r="T36">
        <f>IF(U36 &lt;&gt; "",15, 0)</f>
        <v>0</v>
      </c>
      <c r="U36" t="str">
        <f>IF(I336="pos_trend",B336,"")</f>
        <v/>
      </c>
      <c r="V36" t="str">
        <f t="shared" si="1"/>
        <v/>
      </c>
      <c r="W36" t="str">
        <f t="shared" si="3"/>
        <v>interest income, net interest income, trust income, commissions &amp; fees, commission &amp; fee income, operating income, net income, net loans, total assets, retained earnings</v>
      </c>
    </row>
    <row r="37" spans="1:23" x14ac:dyDescent="0.3">
      <c r="A37" s="1">
        <v>3</v>
      </c>
      <c r="B37" t="s">
        <v>45</v>
      </c>
      <c r="C37" t="s">
        <v>9800</v>
      </c>
      <c r="D37" t="s">
        <v>9801</v>
      </c>
      <c r="E37" t="s">
        <v>3436</v>
      </c>
      <c r="F37" t="s">
        <v>9802</v>
      </c>
      <c r="J37">
        <f>IF(K37 &lt;&gt; "",16, 0)</f>
        <v>0</v>
      </c>
      <c r="K37" t="str">
        <f>IF(I203="pos_trend",B203,"")</f>
        <v/>
      </c>
      <c r="L37" t="str">
        <f t="shared" si="0"/>
        <v/>
      </c>
      <c r="M37" t="str">
        <f t="shared" si="2"/>
        <v>revenue, interest and fees on loans, commission &amp; fee income, non-interest expense, pretax income</v>
      </c>
      <c r="T37">
        <f>IF(U37 &lt;&gt; "",16, 0)</f>
        <v>16</v>
      </c>
      <c r="U37" t="str">
        <f>IF(I235="pos_trend",B235,"")</f>
        <v>Real Estate Mortgage Loans</v>
      </c>
      <c r="V37" t="str">
        <f t="shared" si="1"/>
        <v>real estate mortgage loans</v>
      </c>
      <c r="W37" t="str">
        <f t="shared" si="3"/>
        <v>interest income, net interest income, trust income, commissions &amp; fees, commission &amp; fee income, operating income, net income, net loans, total assets, retained earnings, real estate mortgage loans</v>
      </c>
    </row>
    <row r="38" spans="1:23" x14ac:dyDescent="0.3">
      <c r="A38" s="1">
        <v>4</v>
      </c>
      <c r="B38" t="s">
        <v>61</v>
      </c>
      <c r="C38" t="s">
        <v>3365</v>
      </c>
      <c r="E38" t="s">
        <v>9803</v>
      </c>
      <c r="F38" t="s">
        <v>9794</v>
      </c>
      <c r="J38">
        <f>IF(K38 &lt;&gt; "",17, 0)</f>
        <v>0</v>
      </c>
      <c r="K38" t="str">
        <f>IF(I351="pos_trend",B351,"")</f>
        <v/>
      </c>
      <c r="L38" t="str">
        <f t="shared" si="0"/>
        <v/>
      </c>
      <c r="M38" t="str">
        <f t="shared" si="2"/>
        <v>revenue, interest and fees on loans, commission &amp; fee income, non-interest expense, pretax income</v>
      </c>
      <c r="T38">
        <f>IF(U38 &lt;&gt; "",17, 0)</f>
        <v>0</v>
      </c>
      <c r="U38" t="str">
        <f>IF(I236="pos_trend",B236,"")</f>
        <v/>
      </c>
      <c r="V38" t="str">
        <f t="shared" si="1"/>
        <v/>
      </c>
      <c r="W38" t="str">
        <f t="shared" si="3"/>
        <v>interest income, net interest income, trust income, commissions &amp; fees, commission &amp; fee income, operating income, net income, net loans, total assets, retained earnings, real estate mortgage loans</v>
      </c>
    </row>
    <row r="39" spans="1:23" x14ac:dyDescent="0.3">
      <c r="A39" s="1">
        <v>5</v>
      </c>
      <c r="B39" t="s">
        <v>65</v>
      </c>
      <c r="C39" t="s">
        <v>9804</v>
      </c>
      <c r="E39" t="s">
        <v>6420</v>
      </c>
      <c r="F39" t="s">
        <v>9805</v>
      </c>
      <c r="K39" t="str">
        <f>IF(I352="pos_trend",B352,"")</f>
        <v/>
      </c>
      <c r="M39" t="str">
        <f t="shared" si="2"/>
        <v>revenue, interest and fees on loans, commission &amp; fee income, non-interest expense, pretax income</v>
      </c>
      <c r="W39" t="str">
        <f t="shared" si="3"/>
        <v>interest income, net interest income, trust income, commissions &amp; fees, commission &amp; fee income, operating income, net income,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revenue, interest and fees on loans, commission &amp; fee income, non-interest expense, and pretax income</v>
      </c>
      <c r="T40">
        <f>MAX(T22:T39)</f>
        <v>16</v>
      </c>
      <c r="U40" t="str">
        <f>VLOOKUP(T40,T22:U39,2,FALSE)</f>
        <v>Real Estate Mortgage Loans</v>
      </c>
      <c r="W40" t="str">
        <f>IF(IFERROR(FIND(",",W39),TRUE)=TRUE,W39,IF(NOT(EXACT(U40,UPPER(U40))),SUBSTITUTE(W39,LOWER(U40),"and "&amp;LOWER(U40)),SUBSTITUTE(W39,U40,"and "&amp;U40)))</f>
        <v>interest income, net interest income, trust income, commissions &amp; fees, commission &amp; fee income, operating income, net income, net loans, total assets, retained earnings, and real estate mortgage loans</v>
      </c>
    </row>
    <row r="41" spans="1:23" x14ac:dyDescent="0.3">
      <c r="B41" s="1" t="s">
        <v>70</v>
      </c>
      <c r="C41" s="1" t="s">
        <v>71</v>
      </c>
      <c r="D41" s="1" t="s">
        <v>72</v>
      </c>
      <c r="E41" s="1" t="s">
        <v>73</v>
      </c>
      <c r="F41" s="1" t="s">
        <v>74</v>
      </c>
    </row>
    <row r="42" spans="1:23" x14ac:dyDescent="0.3">
      <c r="A42" s="1">
        <v>0</v>
      </c>
      <c r="B42" t="s">
        <v>75</v>
      </c>
      <c r="C42" t="s">
        <v>820</v>
      </c>
      <c r="D42" t="s">
        <v>819</v>
      </c>
      <c r="E42" t="s">
        <v>6417</v>
      </c>
      <c r="F42" t="s">
        <v>1809</v>
      </c>
      <c r="K42" t="str">
        <f>SUBSTITUTE(IF(M40&lt;&gt;"", D1 &amp; " has managed to increase " &amp; M40 &amp; " each year since " &amp; C144, "No positive trends")," , "," ")</f>
        <v>The First Bancshares has managed to increase revenue, interest and fees on loans, commission &amp; fee income, non-interest expense, and pretax income each year since 2012</v>
      </c>
      <c r="U42" t="str">
        <f>SUBSTITUTE(IF(W40&lt;&gt;"", D1 &amp; " has managed to increase " &amp; W40 &amp; " each year since " &amp; C144, "No positive trends")," , "," ")</f>
        <v>The First Bancshares has managed to increase interest income, net interest income, trust income, commissions &amp; fees, commission &amp; fee income, operating income, net income, net loans, total assets, retained earnings, and real estate mortgage loans each year since 2012</v>
      </c>
    </row>
    <row r="43" spans="1:23" x14ac:dyDescent="0.3">
      <c r="A43" s="1">
        <v>1</v>
      </c>
      <c r="B43" t="s">
        <v>79</v>
      </c>
      <c r="C43" t="s">
        <v>9806</v>
      </c>
      <c r="D43" t="s">
        <v>80</v>
      </c>
      <c r="E43" t="s">
        <v>4089</v>
      </c>
      <c r="F43" t="s">
        <v>76</v>
      </c>
    </row>
    <row r="44" spans="1:23" x14ac:dyDescent="0.3">
      <c r="A44" s="1">
        <v>2</v>
      </c>
      <c r="B44" t="s">
        <v>84</v>
      </c>
      <c r="C44" t="s">
        <v>1289</v>
      </c>
      <c r="D44" t="s">
        <v>1295</v>
      </c>
      <c r="E44" t="s">
        <v>9807</v>
      </c>
      <c r="F44" t="s">
        <v>1294</v>
      </c>
    </row>
    <row r="45" spans="1:23" x14ac:dyDescent="0.3">
      <c r="A45" s="1">
        <v>3</v>
      </c>
      <c r="B45" t="s">
        <v>89</v>
      </c>
      <c r="C45" t="s">
        <v>1303</v>
      </c>
      <c r="D45" t="s">
        <v>121</v>
      </c>
      <c r="E45" t="s">
        <v>9808</v>
      </c>
      <c r="F45" t="s">
        <v>1839</v>
      </c>
    </row>
    <row r="47" spans="1:23" x14ac:dyDescent="0.3">
      <c r="B47" s="1" t="s">
        <v>94</v>
      </c>
      <c r="C47" s="1" t="s">
        <v>38</v>
      </c>
      <c r="D47" s="1" t="s">
        <v>39</v>
      </c>
      <c r="E47" s="1" t="s">
        <v>40</v>
      </c>
      <c r="F47" s="1" t="s">
        <v>41</v>
      </c>
    </row>
    <row r="48" spans="1:23" x14ac:dyDescent="0.3">
      <c r="A48" s="1">
        <v>0</v>
      </c>
      <c r="B48" t="s">
        <v>95</v>
      </c>
      <c r="C48">
        <v>0.41</v>
      </c>
      <c r="D48">
        <v>0.47</v>
      </c>
      <c r="E48">
        <v>1.72</v>
      </c>
      <c r="F48">
        <v>2.0299999999999998</v>
      </c>
    </row>
    <row r="49" spans="1:14" x14ac:dyDescent="0.3">
      <c r="A49" s="1">
        <v>1</v>
      </c>
      <c r="B49" t="s">
        <v>96</v>
      </c>
      <c r="C49">
        <v>0.41</v>
      </c>
      <c r="D49">
        <v>0.47</v>
      </c>
      <c r="E49">
        <v>1.72</v>
      </c>
      <c r="F49">
        <v>2.0299999999999998</v>
      </c>
    </row>
    <row r="50" spans="1:14" x14ac:dyDescent="0.3">
      <c r="A50" s="1">
        <v>2</v>
      </c>
      <c r="B50" t="s">
        <v>97</v>
      </c>
      <c r="C50">
        <v>0.41</v>
      </c>
      <c r="D50">
        <v>0.46</v>
      </c>
      <c r="E50">
        <v>1.72</v>
      </c>
      <c r="F50">
        <v>2.0299999999999998</v>
      </c>
    </row>
    <row r="51" spans="1:14" x14ac:dyDescent="0.3">
      <c r="A51" s="1">
        <v>3</v>
      </c>
      <c r="B51" t="s">
        <v>98</v>
      </c>
      <c r="C51">
        <v>0.41</v>
      </c>
      <c r="D51">
        <v>0.46</v>
      </c>
      <c r="E51">
        <v>1.72</v>
      </c>
      <c r="F51">
        <v>2.0299999999999998</v>
      </c>
    </row>
    <row r="52" spans="1:14" x14ac:dyDescent="0.3">
      <c r="A52" s="1">
        <v>4</v>
      </c>
      <c r="B52" t="s">
        <v>99</v>
      </c>
      <c r="C52">
        <v>0.41</v>
      </c>
      <c r="D52">
        <v>0.46</v>
      </c>
      <c r="E52">
        <v>1.69</v>
      </c>
      <c r="F52">
        <v>2.02</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c r="D56">
        <v>1</v>
      </c>
      <c r="F56">
        <v>1</v>
      </c>
    </row>
    <row r="57" spans="1:14" x14ac:dyDescent="0.3">
      <c r="A57" s="1">
        <v>2</v>
      </c>
      <c r="B57" t="s">
        <v>103</v>
      </c>
    </row>
    <row r="58" spans="1:14" x14ac:dyDescent="0.3">
      <c r="A58" s="1">
        <v>3</v>
      </c>
      <c r="B58" t="s">
        <v>104</v>
      </c>
    </row>
    <row r="60" spans="1:14" x14ac:dyDescent="0.3">
      <c r="B60" s="1" t="s">
        <v>105</v>
      </c>
      <c r="C60" s="1" t="s">
        <v>9809</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FBMS</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9810</v>
      </c>
      <c r="F61">
        <v>0.19</v>
      </c>
      <c r="I61" t="str">
        <f t="shared" si="4"/>
        <v>N/A</v>
      </c>
      <c r="J61">
        <f t="shared" si="5"/>
        <v>-8.900000000000001E-2</v>
      </c>
      <c r="K61">
        <f t="shared" si="6"/>
        <v>0</v>
      </c>
      <c r="L61">
        <f t="shared" si="7"/>
        <v>0</v>
      </c>
      <c r="M61">
        <f t="shared" si="8"/>
        <v>0.19</v>
      </c>
      <c r="N61">
        <f t="shared" si="9"/>
        <v>0</v>
      </c>
    </row>
    <row r="62" spans="1:14" x14ac:dyDescent="0.3">
      <c r="A62" s="1">
        <v>1</v>
      </c>
      <c r="B62" t="s">
        <v>112</v>
      </c>
      <c r="C62" t="s">
        <v>1285</v>
      </c>
      <c r="F62">
        <v>0.22</v>
      </c>
      <c r="I62" t="str">
        <f t="shared" si="4"/>
        <v>N/A</v>
      </c>
      <c r="J62">
        <f t="shared" si="5"/>
        <v>-2.1000000000000001E-2</v>
      </c>
      <c r="K62">
        <f t="shared" si="6"/>
        <v>0</v>
      </c>
      <c r="L62">
        <f t="shared" si="7"/>
        <v>0</v>
      </c>
      <c r="M62">
        <f t="shared" si="8"/>
        <v>0.22</v>
      </c>
      <c r="N62">
        <f t="shared" si="9"/>
        <v>0</v>
      </c>
    </row>
    <row r="63" spans="1:14" x14ac:dyDescent="0.3">
      <c r="A63" s="1">
        <v>2</v>
      </c>
      <c r="B63" t="s">
        <v>114</v>
      </c>
      <c r="C63" t="s">
        <v>9811</v>
      </c>
      <c r="F63">
        <v>0.08</v>
      </c>
      <c r="I63" t="str">
        <f t="shared" si="4"/>
        <v>N/A</v>
      </c>
      <c r="J63">
        <f t="shared" si="5"/>
        <v>4.9000000000000002E-2</v>
      </c>
      <c r="K63">
        <f t="shared" si="6"/>
        <v>0</v>
      </c>
      <c r="L63">
        <f t="shared" si="7"/>
        <v>0</v>
      </c>
      <c r="M63">
        <f t="shared" si="8"/>
        <v>0.08</v>
      </c>
      <c r="N63">
        <f t="shared" si="9"/>
        <v>0</v>
      </c>
    </row>
    <row r="64" spans="1:14" x14ac:dyDescent="0.3">
      <c r="A64" s="1">
        <v>3</v>
      </c>
      <c r="B64" t="s">
        <v>116</v>
      </c>
      <c r="C64" t="s">
        <v>9812</v>
      </c>
      <c r="F64">
        <v>0.12</v>
      </c>
      <c r="I64" t="str">
        <f t="shared" si="4"/>
        <v>N/A</v>
      </c>
      <c r="J64">
        <f t="shared" si="5"/>
        <v>0.18</v>
      </c>
      <c r="K64">
        <f t="shared" si="6"/>
        <v>0</v>
      </c>
      <c r="L64">
        <f t="shared" si="7"/>
        <v>0</v>
      </c>
      <c r="M64">
        <f t="shared" si="8"/>
        <v>0.12</v>
      </c>
      <c r="N64">
        <f t="shared" si="9"/>
        <v>0</v>
      </c>
    </row>
    <row r="65" spans="1:14" x14ac:dyDescent="0.3">
      <c r="A65" s="1">
        <v>4</v>
      </c>
      <c r="B65" t="s">
        <v>118</v>
      </c>
      <c r="F65">
        <v>0.08</v>
      </c>
      <c r="I65" t="str">
        <f t="shared" si="4"/>
        <v>N/A</v>
      </c>
      <c r="J65">
        <f t="shared" si="5"/>
        <v>0</v>
      </c>
      <c r="K65">
        <f t="shared" si="6"/>
        <v>0</v>
      </c>
      <c r="L65">
        <f t="shared" si="7"/>
        <v>0</v>
      </c>
      <c r="M65">
        <f t="shared" si="8"/>
        <v>0.08</v>
      </c>
      <c r="N65">
        <f t="shared" si="9"/>
        <v>0</v>
      </c>
    </row>
    <row r="66" spans="1:14" x14ac:dyDescent="0.3">
      <c r="A66" s="1">
        <v>5</v>
      </c>
      <c r="B66" t="s">
        <v>120</v>
      </c>
      <c r="C66" t="s">
        <v>9813</v>
      </c>
      <c r="I66" t="str">
        <f t="shared" si="4"/>
        <v>N/A</v>
      </c>
      <c r="J66">
        <f t="shared" si="5"/>
        <v>0.22170000000000001</v>
      </c>
      <c r="K66">
        <f t="shared" si="6"/>
        <v>0</v>
      </c>
      <c r="L66">
        <f t="shared" si="7"/>
        <v>0</v>
      </c>
      <c r="M66">
        <f t="shared" si="8"/>
        <v>0</v>
      </c>
      <c r="N66">
        <f t="shared" si="9"/>
        <v>0</v>
      </c>
    </row>
    <row r="67" spans="1:14" x14ac:dyDescent="0.3">
      <c r="D67" t="s">
        <v>122</v>
      </c>
      <c r="E67" t="str">
        <f>C1</f>
        <v>The First Bancshares, Inc. (FBMS)</v>
      </c>
      <c r="I67" t="str">
        <f t="shared" si="4"/>
        <v>N/A</v>
      </c>
      <c r="J67">
        <f t="shared" si="5"/>
        <v>0</v>
      </c>
      <c r="K67" t="str">
        <f t="shared" si="6"/>
        <v>Comp Average</v>
      </c>
      <c r="L67" t="str">
        <f t="shared" si="7"/>
        <v>The First Bancshares, Inc. (FBMS)</v>
      </c>
      <c r="M67">
        <f t="shared" si="8"/>
        <v>0</v>
      </c>
      <c r="N67">
        <f t="shared" si="9"/>
        <v>0</v>
      </c>
    </row>
    <row r="68" spans="1:14" x14ac:dyDescent="0.3">
      <c r="A68" s="1">
        <v>0</v>
      </c>
      <c r="B68" t="s">
        <v>123</v>
      </c>
      <c r="C68" t="s">
        <v>9786</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below average</v>
      </c>
      <c r="I68" t="str">
        <f t="shared" ca="1" si="4"/>
        <v>N/A</v>
      </c>
      <c r="J68">
        <f t="shared" si="5"/>
        <v>248270000</v>
      </c>
      <c r="K68">
        <f t="shared" ca="1" si="6"/>
        <v>343712500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9788</v>
      </c>
      <c r="D70">
        <f ca="1">AVERAGE(VALUE(INDIRECT("J"&amp;(MATCH(B70,B71:B502,0)+70))),VALUE(INDIRECT("J"&amp;(MATCH(B70,B71:B502,0)+81))),VALUE(INDIRECT("J"&amp;(MATCH(B70,B71:B502,0)+92))),VALUE(INDIRECT("J"&amp;(MATCH(B70,B71:B502,0)+103))))</f>
        <v>17.422499999999999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23.26</v>
      </c>
      <c r="K70">
        <f t="shared" ca="1" si="6"/>
        <v>17.422499999999999</v>
      </c>
      <c r="L70" t="str">
        <f t="shared" ca="1" si="7"/>
        <v>above average</v>
      </c>
      <c r="M70" t="str">
        <f t="shared" ca="1" si="8"/>
        <v>trailing p/e</v>
      </c>
      <c r="N70" t="str">
        <f t="shared" ca="1" si="9"/>
        <v>trailing p/e</v>
      </c>
    </row>
    <row r="71" spans="1:14" x14ac:dyDescent="0.3">
      <c r="A71" s="1">
        <v>3</v>
      </c>
      <c r="B71" t="s">
        <v>128</v>
      </c>
      <c r="C71" t="s">
        <v>9814</v>
      </c>
      <c r="D71">
        <f ca="1">AVERAGE(VALUE(INDIRECT("J"&amp;(MATCH(B71,B72:B503,0)+71))),VALUE(INDIRECT("J"&amp;(MATCH(B71,B72:B503,0)+82))),VALUE(INDIRECT("J"&amp;(MATCH(B71,B72:B503,0)+93))),VALUE(INDIRECT("J"&amp;(MATCH(B71,B72:B503,0)+104))))</f>
        <v>14.777499999999998</v>
      </c>
      <c r="E71" t="str">
        <f t="shared" ca="1" si="10"/>
        <v>below average</v>
      </c>
      <c r="F71" t="str">
        <f t="shared" ca="1" si="11"/>
        <v/>
      </c>
      <c r="G71" t="str">
        <f t="shared" ref="G71:G76" ca="1" si="12">IF(F71&lt;&gt;"", G70 &amp; ", " &amp; IFERROR(LEFT(F71,FIND("(",F71) - 2),F71),G70)</f>
        <v>trailing p/e</v>
      </c>
      <c r="I71" t="str">
        <f t="shared" ca="1" si="4"/>
        <v>N/A</v>
      </c>
      <c r="J71" t="str">
        <f t="shared" si="5"/>
        <v>13.37</v>
      </c>
      <c r="K71">
        <f t="shared" ca="1" si="6"/>
        <v>14.777499999999998</v>
      </c>
      <c r="L71" t="str">
        <f t="shared" ca="1" si="7"/>
        <v>below average</v>
      </c>
      <c r="M71" t="str">
        <f t="shared" ca="1" si="8"/>
        <v/>
      </c>
      <c r="N71" t="str">
        <f t="shared" ca="1" si="9"/>
        <v>trailing p/e</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trailing p/e</v>
      </c>
      <c r="I72" t="str">
        <f t="shared" ca="1" si="4"/>
        <v>N/A</v>
      </c>
      <c r="J72">
        <f t="shared" si="5"/>
        <v>0</v>
      </c>
      <c r="K72">
        <f t="shared" ca="1" si="6"/>
        <v>2.5949999999999998</v>
      </c>
      <c r="L72" t="str">
        <f t="shared" ca="1" si="7"/>
        <v>no data</v>
      </c>
      <c r="M72" t="str">
        <f t="shared" ca="1" si="8"/>
        <v/>
      </c>
      <c r="N72" t="str">
        <f t="shared" ca="1" si="9"/>
        <v>trailing p/e</v>
      </c>
    </row>
    <row r="73" spans="1:14" x14ac:dyDescent="0.3">
      <c r="A73" s="1">
        <v>5</v>
      </c>
      <c r="B73" t="s">
        <v>132</v>
      </c>
      <c r="C73" t="s">
        <v>4856</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trailing p/e</v>
      </c>
      <c r="I73" t="str">
        <f t="shared" ca="1" si="4"/>
        <v>N/A</v>
      </c>
      <c r="J73" t="str">
        <f t="shared" si="5"/>
        <v>4.40</v>
      </c>
      <c r="K73">
        <f t="shared" ca="1" si="6"/>
        <v>5.18</v>
      </c>
      <c r="L73" t="str">
        <f t="shared" ca="1" si="7"/>
        <v>below average</v>
      </c>
      <c r="M73" t="str">
        <f t="shared" ca="1" si="8"/>
        <v/>
      </c>
      <c r="N73" t="str">
        <f t="shared" ca="1" si="9"/>
        <v>trailing p/e</v>
      </c>
    </row>
    <row r="74" spans="1:14" x14ac:dyDescent="0.3">
      <c r="A74" s="1">
        <v>6</v>
      </c>
      <c r="B74" t="s">
        <v>134</v>
      </c>
      <c r="C74" t="s">
        <v>5561</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trailing p/e</v>
      </c>
      <c r="I74" t="str">
        <f t="shared" ca="1" si="4"/>
        <v>N/A</v>
      </c>
      <c r="J74" t="str">
        <f t="shared" si="5"/>
        <v>1.56</v>
      </c>
      <c r="K74">
        <f t="shared" ca="1" si="6"/>
        <v>1.6875</v>
      </c>
      <c r="L74" t="str">
        <f t="shared" ca="1" si="7"/>
        <v>below average</v>
      </c>
      <c r="M74" t="str">
        <f t="shared" ca="1" si="8"/>
        <v/>
      </c>
      <c r="N74" t="str">
        <f t="shared" ca="1" si="9"/>
        <v>trailing p/e</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v>
      </c>
      <c r="I75" t="str">
        <f t="shared" ca="1" si="4"/>
        <v>N/A</v>
      </c>
      <c r="J75">
        <f t="shared" si="5"/>
        <v>0</v>
      </c>
      <c r="K75">
        <f t="shared" ca="1" si="6"/>
        <v>0</v>
      </c>
      <c r="L75" t="str">
        <f t="shared" ca="1" si="7"/>
        <v>no data</v>
      </c>
      <c r="M75" t="str">
        <f t="shared" ca="1" si="8"/>
        <v/>
      </c>
      <c r="N75" t="str">
        <f t="shared" ca="1" si="9"/>
        <v>trailing p/e</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v>
      </c>
      <c r="I76" t="str">
        <f t="shared" ca="1" si="4"/>
        <v>N/A</v>
      </c>
      <c r="J76">
        <f t="shared" si="5"/>
        <v>0</v>
      </c>
      <c r="K76">
        <f t="shared" ca="1" si="6"/>
        <v>0</v>
      </c>
      <c r="L76" t="str">
        <f t="shared" ca="1" si="7"/>
        <v>no data</v>
      </c>
      <c r="M76" t="str">
        <f t="shared" ca="1" si="8"/>
        <v/>
      </c>
      <c r="N76" t="str">
        <f t="shared" ca="1" si="9"/>
        <v>trailing p/e</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f t="shared" si="5"/>
        <v>0</v>
      </c>
      <c r="K77">
        <f t="shared" si="6"/>
        <v>0</v>
      </c>
      <c r="L77">
        <f t="shared" si="7"/>
        <v>0</v>
      </c>
      <c r="M77" t="str">
        <f t="shared" ca="1" si="8"/>
        <v>trailing p/e</v>
      </c>
      <c r="N77" t="str">
        <f t="shared" ca="1" si="9"/>
        <v>and trailing p/e</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The First Bancshares may be overvalued. The company has a higher and trailing p/e than the comparable average</v>
      </c>
      <c r="I78" t="str">
        <f t="shared" ca="1" si="4"/>
        <v>N/A</v>
      </c>
      <c r="J78" t="str">
        <f t="shared" si="5"/>
        <v>Dec 31, 2016</v>
      </c>
      <c r="K78" t="str">
        <f t="shared" ca="1" si="6"/>
        <v>There are some indications that The First Bancshares may be overvalued. The company has a higher and trailing p/e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9815</v>
      </c>
      <c r="F81" t="str">
        <f t="shared" ref="F81:F87" ca="1" si="13">IF(E70="below average",LOWER(TRIM(IF(ISNUMBER(VALUE(RIGHT(B70,1))),REPLACE(B70,LEN(B70),1,""),B70))),"")</f>
        <v/>
      </c>
      <c r="G81" t="str">
        <f ca="1">IFERROR(LEFT(F81,FIND("(",F81) - 2),F81)</f>
        <v/>
      </c>
      <c r="I81" t="str">
        <f t="shared" ca="1" si="4"/>
        <v>N/A</v>
      </c>
      <c r="J81">
        <f t="shared" si="5"/>
        <v>0.153</v>
      </c>
      <c r="K81">
        <f t="shared" si="6"/>
        <v>0</v>
      </c>
      <c r="L81">
        <f t="shared" si="7"/>
        <v>0</v>
      </c>
      <c r="M81" t="str">
        <f t="shared" ca="1" si="8"/>
        <v/>
      </c>
      <c r="N81" t="str">
        <f t="shared" ca="1" si="9"/>
        <v/>
      </c>
    </row>
    <row r="82" spans="1:14" x14ac:dyDescent="0.3">
      <c r="A82" s="1">
        <v>1</v>
      </c>
      <c r="B82" t="s">
        <v>144</v>
      </c>
      <c r="C82" t="s">
        <v>9816</v>
      </c>
      <c r="F82" t="str">
        <f t="shared" ca="1" si="13"/>
        <v>forward p/e</v>
      </c>
      <c r="G82" t="str">
        <f t="shared" ref="G82:G87" ca="1" si="14">IF(F82&lt;&gt;"", G81 &amp; ", " &amp; IFERROR(LEFT(F82,FIND("(",F82) - 2),F82),G81)</f>
        <v>, forward p/e</v>
      </c>
      <c r="I82" t="str">
        <f t="shared" ca="1" si="4"/>
        <v>N/A</v>
      </c>
      <c r="J82">
        <f t="shared" si="5"/>
        <v>0.30170000000000002</v>
      </c>
      <c r="K82">
        <f t="shared" si="6"/>
        <v>0</v>
      </c>
      <c r="L82">
        <f t="shared" si="7"/>
        <v>0</v>
      </c>
      <c r="M82" t="str">
        <f t="shared" ca="1" si="8"/>
        <v>forward p/e</v>
      </c>
      <c r="N82" t="str">
        <f t="shared" ca="1" si="9"/>
        <v>, forward p/e</v>
      </c>
    </row>
    <row r="83" spans="1:14" x14ac:dyDescent="0.3">
      <c r="F83" t="str">
        <f t="shared" ca="1" si="13"/>
        <v/>
      </c>
      <c r="G83" t="str">
        <f t="shared" ca="1" si="14"/>
        <v>, forward p/e</v>
      </c>
      <c r="I83" t="str">
        <f t="shared" ca="1" si="4"/>
        <v>N/A</v>
      </c>
      <c r="J83">
        <f t="shared" si="5"/>
        <v>0</v>
      </c>
      <c r="K83">
        <f t="shared" si="6"/>
        <v>0</v>
      </c>
      <c r="L83">
        <f t="shared" si="7"/>
        <v>0</v>
      </c>
      <c r="M83" t="str">
        <f t="shared" ca="1" si="8"/>
        <v/>
      </c>
      <c r="N83" t="str">
        <f t="shared" ca="1" si="9"/>
        <v>, forward p/e</v>
      </c>
    </row>
    <row r="84" spans="1:14" x14ac:dyDescent="0.3">
      <c r="A84" s="1">
        <v>0</v>
      </c>
      <c r="B84" t="s">
        <v>146</v>
      </c>
      <c r="C84" t="s">
        <v>9817</v>
      </c>
      <c r="F84" t="str">
        <f t="shared" ca="1" si="13"/>
        <v>price/sales (ttm)</v>
      </c>
      <c r="G84" t="str">
        <f t="shared" ca="1" si="14"/>
        <v>, forward p/e, price/sales</v>
      </c>
      <c r="I84" t="str">
        <f t="shared" ca="1" si="4"/>
        <v>N/A</v>
      </c>
      <c r="J84">
        <f t="shared" si="5"/>
        <v>5.6999999999999993E-3</v>
      </c>
      <c r="K84">
        <f t="shared" si="6"/>
        <v>0</v>
      </c>
      <c r="L84">
        <f t="shared" si="7"/>
        <v>0</v>
      </c>
      <c r="M84" t="str">
        <f t="shared" ca="1" si="8"/>
        <v>price/sales (ttm)</v>
      </c>
      <c r="N84" t="str">
        <f t="shared" ca="1" si="9"/>
        <v>, forward p/e, price/sales</v>
      </c>
    </row>
    <row r="85" spans="1:14" x14ac:dyDescent="0.3">
      <c r="A85" s="1">
        <v>1</v>
      </c>
      <c r="B85" t="s">
        <v>148</v>
      </c>
      <c r="C85" t="s">
        <v>9818</v>
      </c>
      <c r="F85" t="str">
        <f t="shared" ca="1" si="13"/>
        <v>price/book (mrq)</v>
      </c>
      <c r="G85" t="str">
        <f t="shared" ca="1" si="14"/>
        <v>, forward p/e, price/sales, price/book</v>
      </c>
      <c r="I85" t="str">
        <f t="shared" ca="1" si="4"/>
        <v>N/A</v>
      </c>
      <c r="J85">
        <f t="shared" si="5"/>
        <v>6.4899999999999999E-2</v>
      </c>
      <c r="K85">
        <f t="shared" si="6"/>
        <v>0</v>
      </c>
      <c r="L85">
        <f t="shared" si="7"/>
        <v>0</v>
      </c>
      <c r="M85" t="str">
        <f t="shared" ca="1" si="8"/>
        <v>price/book (mrq)</v>
      </c>
      <c r="N85" t="str">
        <f t="shared" ca="1" si="9"/>
        <v>, forward p/e, price/sales, price/book</v>
      </c>
    </row>
    <row r="86" spans="1:14" x14ac:dyDescent="0.3">
      <c r="F86" t="str">
        <f t="shared" ca="1" si="13"/>
        <v/>
      </c>
      <c r="G86" t="str">
        <f t="shared" ca="1" si="14"/>
        <v>, forward p/e, price/sales, price/book</v>
      </c>
      <c r="I86" t="str">
        <f t="shared" ca="1" si="4"/>
        <v>N/A</v>
      </c>
      <c r="J86">
        <f t="shared" si="5"/>
        <v>0</v>
      </c>
      <c r="K86">
        <f t="shared" si="6"/>
        <v>0</v>
      </c>
      <c r="L86">
        <f t="shared" si="7"/>
        <v>0</v>
      </c>
      <c r="M86" t="str">
        <f t="shared" ca="1" si="8"/>
        <v/>
      </c>
      <c r="N86" t="str">
        <f t="shared" ca="1" si="9"/>
        <v>, forward p/e, price/sales, price/book</v>
      </c>
    </row>
    <row r="87" spans="1:14" x14ac:dyDescent="0.3">
      <c r="A87" s="1">
        <v>0</v>
      </c>
      <c r="B87" t="s">
        <v>150</v>
      </c>
      <c r="C87" t="s">
        <v>9819</v>
      </c>
      <c r="F87" t="str">
        <f t="shared" ca="1" si="13"/>
        <v/>
      </c>
      <c r="G87" t="str">
        <f t="shared" ca="1" si="14"/>
        <v>, forward p/e, price/sales, price/book</v>
      </c>
      <c r="I87" t="str">
        <f t="shared" ca="1" si="4"/>
        <v>N/A</v>
      </c>
      <c r="J87">
        <f t="shared" si="5"/>
        <v>56460000</v>
      </c>
      <c r="K87">
        <f t="shared" si="6"/>
        <v>0</v>
      </c>
      <c r="L87">
        <f t="shared" si="7"/>
        <v>0</v>
      </c>
      <c r="M87" t="str">
        <f t="shared" ca="1" si="8"/>
        <v/>
      </c>
      <c r="N87" t="str">
        <f t="shared" ca="1" si="9"/>
        <v>, forward p/e, price/sales, price/book</v>
      </c>
    </row>
    <row r="88" spans="1:14" x14ac:dyDescent="0.3">
      <c r="A88" s="1">
        <v>1</v>
      </c>
      <c r="B88" t="s">
        <v>152</v>
      </c>
      <c r="C88" t="s">
        <v>9820</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price/sales, price/book</v>
      </c>
      <c r="I88" t="str">
        <f t="shared" ca="1" si="4"/>
        <v>N/A</v>
      </c>
      <c r="J88" t="str">
        <f t="shared" si="5"/>
        <v>8.87</v>
      </c>
      <c r="K88">
        <f t="shared" si="6"/>
        <v>0</v>
      </c>
      <c r="L88">
        <f t="shared" si="7"/>
        <v>0</v>
      </c>
      <c r="M88" t="str">
        <f t="shared" ca="1" si="8"/>
        <v>price/book</v>
      </c>
      <c r="N88" t="str">
        <f t="shared" ca="1" si="9"/>
        <v>forward p/e, price/sales, price/book</v>
      </c>
    </row>
    <row r="89" spans="1:14" x14ac:dyDescent="0.3">
      <c r="A89" s="1">
        <v>2</v>
      </c>
      <c r="B89" t="s">
        <v>154</v>
      </c>
      <c r="C89" t="s">
        <v>9821</v>
      </c>
      <c r="D89" t="str">
        <f ca="1">IF(COUNTIF(E70:E76,"=below average")&gt;0,"There are some indications that "&amp;D1&amp;" may be undervalued. The company has a lower " &amp; G88 &amp; " than the comparable average", "Inconclusive")</f>
        <v>There are some indications that The First Bancshares may be undervalued. The company has a lower forward p/e, price/sales, price/book than the comparable average</v>
      </c>
      <c r="I89" t="str">
        <f t="shared" ca="1" si="4"/>
        <v>N/A</v>
      </c>
      <c r="J89">
        <f t="shared" si="5"/>
        <v>0.46299999999999997</v>
      </c>
      <c r="K89" t="str">
        <f t="shared" ca="1" si="6"/>
        <v>There are some indications that The First Bancshares may be undervalued. The company has a lower forward p/e, price/sales,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7866</v>
      </c>
      <c r="I92" t="str">
        <f t="shared" si="4"/>
        <v>N/A</v>
      </c>
      <c r="J92">
        <f t="shared" si="5"/>
        <v>8270000</v>
      </c>
      <c r="K92">
        <f t="shared" si="6"/>
        <v>0</v>
      </c>
      <c r="L92">
        <f t="shared" si="7"/>
        <v>0</v>
      </c>
      <c r="M92">
        <f t="shared" si="8"/>
        <v>0</v>
      </c>
      <c r="N92">
        <f t="shared" si="9"/>
        <v>0</v>
      </c>
    </row>
    <row r="93" spans="1:14" x14ac:dyDescent="0.3">
      <c r="A93" s="1">
        <v>6</v>
      </c>
      <c r="B93" t="s">
        <v>162</v>
      </c>
      <c r="C93" t="s">
        <v>9789</v>
      </c>
      <c r="I93" t="str">
        <f t="shared" si="4"/>
        <v>N/A</v>
      </c>
      <c r="J93" t="str">
        <f t="shared" si="5"/>
        <v>1.17</v>
      </c>
      <c r="K93">
        <f t="shared" si="6"/>
        <v>0</v>
      </c>
      <c r="L93">
        <f t="shared" si="7"/>
        <v>0</v>
      </c>
      <c r="M93">
        <f t="shared" si="8"/>
        <v>0</v>
      </c>
      <c r="N93">
        <f t="shared" si="9"/>
        <v>0</v>
      </c>
    </row>
    <row r="94" spans="1:14" x14ac:dyDescent="0.3">
      <c r="A94" s="1">
        <v>7</v>
      </c>
      <c r="B94" t="s">
        <v>163</v>
      </c>
      <c r="C94" t="s">
        <v>9822</v>
      </c>
      <c r="I94" t="str">
        <f t="shared" si="4"/>
        <v>N/A</v>
      </c>
      <c r="J94">
        <f t="shared" si="5"/>
        <v>-0.56899999999999995</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9823</v>
      </c>
      <c r="I96" t="str">
        <f t="shared" si="4"/>
        <v>N/A</v>
      </c>
      <c r="J96">
        <f t="shared" si="5"/>
        <v>148510000</v>
      </c>
      <c r="K96">
        <f t="shared" si="6"/>
        <v>0</v>
      </c>
      <c r="L96">
        <f t="shared" si="7"/>
        <v>0</v>
      </c>
      <c r="M96">
        <f t="shared" si="8"/>
        <v>0</v>
      </c>
      <c r="N96">
        <f t="shared" si="9"/>
        <v>0</v>
      </c>
    </row>
    <row r="97" spans="1:14" x14ac:dyDescent="0.3">
      <c r="A97" s="1">
        <v>1</v>
      </c>
      <c r="B97" t="s">
        <v>167</v>
      </c>
      <c r="C97" t="s">
        <v>9824</v>
      </c>
      <c r="I97" t="str">
        <f t="shared" si="4"/>
        <v>N/A</v>
      </c>
      <c r="J97" t="str">
        <f t="shared" si="5"/>
        <v>16.28</v>
      </c>
      <c r="K97">
        <f t="shared" si="6"/>
        <v>0</v>
      </c>
      <c r="L97">
        <f t="shared" si="7"/>
        <v>0</v>
      </c>
      <c r="M97">
        <f t="shared" si="8"/>
        <v>0</v>
      </c>
      <c r="N97">
        <f t="shared" si="9"/>
        <v>0</v>
      </c>
    </row>
    <row r="98" spans="1:14" x14ac:dyDescent="0.3">
      <c r="A98" s="1">
        <v>2</v>
      </c>
      <c r="B98" t="s">
        <v>169</v>
      </c>
      <c r="C98" t="s">
        <v>9825</v>
      </c>
      <c r="I98" t="str">
        <f t="shared" si="4"/>
        <v>N/A</v>
      </c>
      <c r="J98">
        <f t="shared" si="5"/>
        <v>49720000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9826</v>
      </c>
      <c r="I101" t="str">
        <f t="shared" si="4"/>
        <v>N/A</v>
      </c>
      <c r="J101" t="str">
        <f t="shared" si="5"/>
        <v>17.43</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9827</v>
      </c>
      <c r="I103" t="str">
        <f t="shared" si="4"/>
        <v>N/A</v>
      </c>
      <c r="J103">
        <f t="shared" si="5"/>
        <v>11230000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9787</v>
      </c>
      <c r="I106" t="str">
        <f t="shared" si="4"/>
        <v>N/A</v>
      </c>
      <c r="J106" t="str">
        <f t="shared" si="5"/>
        <v>-0.30</v>
      </c>
      <c r="K106">
        <f t="shared" si="6"/>
        <v>0</v>
      </c>
      <c r="L106">
        <f t="shared" si="7"/>
        <v>0</v>
      </c>
      <c r="M106">
        <f t="shared" si="8"/>
        <v>0</v>
      </c>
      <c r="N106">
        <f t="shared" si="9"/>
        <v>0</v>
      </c>
    </row>
    <row r="107" spans="1:14" x14ac:dyDescent="0.3">
      <c r="A107" s="1">
        <v>1</v>
      </c>
      <c r="B107" t="s">
        <v>181</v>
      </c>
      <c r="C107" t="s">
        <v>9828</v>
      </c>
      <c r="I107" t="str">
        <f t="shared" si="4"/>
        <v>N/A</v>
      </c>
      <c r="J107">
        <f t="shared" si="5"/>
        <v>0.52859999999999996</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9829</v>
      </c>
      <c r="I109" t="str">
        <f t="shared" si="4"/>
        <v>N/A</v>
      </c>
      <c r="J109" t="str">
        <f t="shared" si="5"/>
        <v>30.80</v>
      </c>
      <c r="K109">
        <f t="shared" si="6"/>
        <v>0</v>
      </c>
      <c r="L109">
        <f t="shared" si="7"/>
        <v>0</v>
      </c>
      <c r="M109">
        <f t="shared" si="8"/>
        <v>0</v>
      </c>
      <c r="N109">
        <f t="shared" si="9"/>
        <v>0</v>
      </c>
    </row>
    <row r="110" spans="1:14" x14ac:dyDescent="0.3">
      <c r="A110" s="1">
        <v>4</v>
      </c>
      <c r="B110" t="s">
        <v>187</v>
      </c>
      <c r="C110" t="s">
        <v>9830</v>
      </c>
      <c r="I110" t="str">
        <f t="shared" si="4"/>
        <v>N/A</v>
      </c>
      <c r="J110" t="str">
        <f t="shared" si="5"/>
        <v>17.01</v>
      </c>
      <c r="K110">
        <f t="shared" si="6"/>
        <v>0</v>
      </c>
      <c r="L110">
        <f t="shared" si="7"/>
        <v>0</v>
      </c>
      <c r="M110">
        <f t="shared" si="8"/>
        <v>0</v>
      </c>
      <c r="N110">
        <f t="shared" si="9"/>
        <v>0</v>
      </c>
    </row>
    <row r="111" spans="1:14" x14ac:dyDescent="0.3">
      <c r="A111" s="1">
        <v>5</v>
      </c>
      <c r="B111" t="s">
        <v>189</v>
      </c>
      <c r="C111" t="s">
        <v>9831</v>
      </c>
      <c r="I111" t="str">
        <f t="shared" si="4"/>
        <v>N/A</v>
      </c>
      <c r="J111" t="str">
        <f t="shared" si="5"/>
        <v>27.59</v>
      </c>
      <c r="K111">
        <f t="shared" si="6"/>
        <v>0</v>
      </c>
      <c r="L111">
        <f t="shared" si="7"/>
        <v>0</v>
      </c>
      <c r="M111">
        <f t="shared" si="8"/>
        <v>0</v>
      </c>
      <c r="N111">
        <f t="shared" si="9"/>
        <v>0</v>
      </c>
    </row>
    <row r="112" spans="1:14" x14ac:dyDescent="0.3">
      <c r="A112" s="1">
        <v>6</v>
      </c>
      <c r="B112" t="s">
        <v>191</v>
      </c>
      <c r="C112" t="s">
        <v>9832</v>
      </c>
      <c r="I112" t="str">
        <f t="shared" si="4"/>
        <v>N/A</v>
      </c>
      <c r="J112" t="str">
        <f t="shared" si="5"/>
        <v>28.11</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9833</v>
      </c>
      <c r="I114" t="str">
        <f t="shared" si="4"/>
        <v>N/A</v>
      </c>
      <c r="J114" t="str">
        <f t="shared" si="5"/>
        <v>28.29k</v>
      </c>
      <c r="K114">
        <f t="shared" si="6"/>
        <v>0</v>
      </c>
      <c r="L114">
        <f t="shared" si="7"/>
        <v>0</v>
      </c>
      <c r="M114">
        <f t="shared" si="8"/>
        <v>0</v>
      </c>
      <c r="N114">
        <f t="shared" si="9"/>
        <v>0</v>
      </c>
    </row>
    <row r="115" spans="1:14" x14ac:dyDescent="0.3">
      <c r="A115" s="1">
        <v>1</v>
      </c>
      <c r="B115" t="s">
        <v>195</v>
      </c>
      <c r="C115" t="s">
        <v>9834</v>
      </c>
      <c r="I115" t="str">
        <f t="shared" si="4"/>
        <v>N/A</v>
      </c>
      <c r="J115" t="str">
        <f t="shared" si="5"/>
        <v>14.65k</v>
      </c>
      <c r="K115">
        <f t="shared" si="6"/>
        <v>0</v>
      </c>
      <c r="L115">
        <f t="shared" si="7"/>
        <v>0</v>
      </c>
      <c r="M115">
        <f t="shared" si="8"/>
        <v>0</v>
      </c>
      <c r="N115">
        <f t="shared" si="9"/>
        <v>0</v>
      </c>
    </row>
    <row r="116" spans="1:14" x14ac:dyDescent="0.3">
      <c r="A116" s="1">
        <v>2</v>
      </c>
      <c r="B116" t="s">
        <v>197</v>
      </c>
      <c r="C116" t="s">
        <v>9835</v>
      </c>
      <c r="I116" t="str">
        <f t="shared" si="4"/>
        <v>N/A</v>
      </c>
      <c r="J116">
        <f t="shared" si="5"/>
        <v>9140000</v>
      </c>
      <c r="K116">
        <f t="shared" si="6"/>
        <v>0</v>
      </c>
      <c r="L116">
        <f t="shared" si="7"/>
        <v>0</v>
      </c>
      <c r="M116">
        <f t="shared" si="8"/>
        <v>0</v>
      </c>
      <c r="N116">
        <f t="shared" si="9"/>
        <v>0</v>
      </c>
    </row>
    <row r="117" spans="1:14" x14ac:dyDescent="0.3">
      <c r="A117" s="1">
        <v>3</v>
      </c>
      <c r="B117" t="s">
        <v>199</v>
      </c>
      <c r="C117" t="s">
        <v>9836</v>
      </c>
      <c r="I117" t="str">
        <f t="shared" si="4"/>
        <v>N/A</v>
      </c>
      <c r="J117">
        <f t="shared" si="5"/>
        <v>7020000</v>
      </c>
      <c r="K117">
        <f t="shared" si="6"/>
        <v>0</v>
      </c>
      <c r="L117">
        <f t="shared" si="7"/>
        <v>0</v>
      </c>
      <c r="M117">
        <f t="shared" si="8"/>
        <v>0</v>
      </c>
      <c r="N117">
        <f t="shared" si="9"/>
        <v>0</v>
      </c>
    </row>
    <row r="118" spans="1:14" x14ac:dyDescent="0.3">
      <c r="A118" s="1">
        <v>4</v>
      </c>
      <c r="B118" t="s">
        <v>201</v>
      </c>
      <c r="C118" t="s">
        <v>9837</v>
      </c>
      <c r="I118" t="str">
        <f t="shared" si="4"/>
        <v>N/A</v>
      </c>
      <c r="J118">
        <f t="shared" si="5"/>
        <v>0.1144</v>
      </c>
      <c r="K118">
        <f t="shared" si="6"/>
        <v>0</v>
      </c>
      <c r="L118">
        <f t="shared" si="7"/>
        <v>0</v>
      </c>
      <c r="M118">
        <f t="shared" si="8"/>
        <v>0</v>
      </c>
      <c r="N118">
        <f t="shared" si="9"/>
        <v>0</v>
      </c>
    </row>
    <row r="119" spans="1:14" x14ac:dyDescent="0.3">
      <c r="A119" s="1">
        <v>5</v>
      </c>
      <c r="B119" t="s">
        <v>203</v>
      </c>
      <c r="C119" t="s">
        <v>9338</v>
      </c>
      <c r="I119" t="str">
        <f t="shared" si="4"/>
        <v>N/A</v>
      </c>
      <c r="J119">
        <f t="shared" si="5"/>
        <v>0.34600000000000003</v>
      </c>
      <c r="K119">
        <f t="shared" si="6"/>
        <v>0</v>
      </c>
      <c r="L119">
        <f t="shared" si="7"/>
        <v>0</v>
      </c>
      <c r="M119">
        <f t="shared" si="8"/>
        <v>0</v>
      </c>
      <c r="N119">
        <f t="shared" si="9"/>
        <v>0</v>
      </c>
    </row>
    <row r="120" spans="1:14" x14ac:dyDescent="0.3">
      <c r="A120" s="1">
        <v>6</v>
      </c>
      <c r="B120" t="s">
        <v>205</v>
      </c>
      <c r="C120" t="s">
        <v>9838</v>
      </c>
      <c r="I120" t="str">
        <f t="shared" si="4"/>
        <v>N/A</v>
      </c>
      <c r="J120" t="str">
        <f t="shared" si="5"/>
        <v>59.23k</v>
      </c>
      <c r="K120">
        <f t="shared" si="6"/>
        <v>0</v>
      </c>
      <c r="L120">
        <f t="shared" si="7"/>
        <v>0</v>
      </c>
      <c r="M120">
        <f t="shared" si="8"/>
        <v>0</v>
      </c>
      <c r="N120">
        <f t="shared" si="9"/>
        <v>0</v>
      </c>
    </row>
    <row r="121" spans="1:14" x14ac:dyDescent="0.3">
      <c r="A121" s="1">
        <v>7</v>
      </c>
      <c r="B121" t="s">
        <v>207</v>
      </c>
      <c r="C121" t="s">
        <v>1319</v>
      </c>
      <c r="I121" t="str">
        <f t="shared" si="4"/>
        <v>N/A</v>
      </c>
      <c r="J121" t="str">
        <f t="shared" si="5"/>
        <v>5.92</v>
      </c>
      <c r="K121">
        <f t="shared" si="6"/>
        <v>0</v>
      </c>
      <c r="L121">
        <f t="shared" si="7"/>
        <v>0</v>
      </c>
      <c r="M121">
        <f t="shared" si="8"/>
        <v>0</v>
      </c>
      <c r="N121">
        <f t="shared" si="9"/>
        <v>0</v>
      </c>
    </row>
    <row r="122" spans="1:14" x14ac:dyDescent="0.3">
      <c r="A122" s="1">
        <v>8</v>
      </c>
      <c r="B122" t="s">
        <v>209</v>
      </c>
      <c r="C122" t="s">
        <v>9839</v>
      </c>
      <c r="I122" t="str">
        <f t="shared" si="4"/>
        <v>N/A</v>
      </c>
      <c r="J122">
        <f t="shared" si="5"/>
        <v>6.9999999999999993E-3</v>
      </c>
      <c r="K122">
        <f t="shared" si="6"/>
        <v>0</v>
      </c>
      <c r="L122">
        <f t="shared" si="7"/>
        <v>0</v>
      </c>
      <c r="M122">
        <f t="shared" si="8"/>
        <v>0</v>
      </c>
      <c r="N122">
        <f t="shared" si="9"/>
        <v>0</v>
      </c>
    </row>
    <row r="123" spans="1:14" x14ac:dyDescent="0.3">
      <c r="A123" s="1">
        <v>9</v>
      </c>
      <c r="B123" t="s">
        <v>211</v>
      </c>
      <c r="C123" t="s">
        <v>9840</v>
      </c>
      <c r="I123" t="str">
        <f t="shared" si="4"/>
        <v>N/A</v>
      </c>
      <c r="J123" t="str">
        <f t="shared" si="5"/>
        <v>52.83k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168</v>
      </c>
      <c r="I125" t="str">
        <f t="shared" si="15"/>
        <v>N/A</v>
      </c>
      <c r="J125" t="str">
        <f t="shared" si="16"/>
        <v>0.15</v>
      </c>
      <c r="K125">
        <f t="shared" si="17"/>
        <v>0</v>
      </c>
      <c r="L125">
        <f t="shared" si="18"/>
        <v>0</v>
      </c>
      <c r="M125">
        <f t="shared" si="19"/>
        <v>0</v>
      </c>
      <c r="N125">
        <f t="shared" si="20"/>
        <v>0</v>
      </c>
    </row>
    <row r="126" spans="1:14" x14ac:dyDescent="0.3">
      <c r="A126" s="1">
        <v>1</v>
      </c>
      <c r="B126" t="s">
        <v>215</v>
      </c>
      <c r="C126" t="s">
        <v>9841</v>
      </c>
      <c r="I126" t="str">
        <f t="shared" si="15"/>
        <v>N/A</v>
      </c>
      <c r="J126">
        <f t="shared" si="16"/>
        <v>5.6000000000000008E-3</v>
      </c>
      <c r="K126">
        <f t="shared" si="17"/>
        <v>0</v>
      </c>
      <c r="L126">
        <f t="shared" si="18"/>
        <v>0</v>
      </c>
      <c r="M126">
        <f t="shared" si="19"/>
        <v>0</v>
      </c>
      <c r="N126">
        <f t="shared" si="20"/>
        <v>0</v>
      </c>
    </row>
    <row r="127" spans="1:14" x14ac:dyDescent="0.3">
      <c r="A127" s="1">
        <v>2</v>
      </c>
      <c r="B127" t="s">
        <v>217</v>
      </c>
      <c r="C127" t="s">
        <v>168</v>
      </c>
      <c r="I127" t="str">
        <f t="shared" si="15"/>
        <v>N/A</v>
      </c>
      <c r="J127" t="str">
        <f t="shared" si="16"/>
        <v>0.15</v>
      </c>
      <c r="K127">
        <f t="shared" si="17"/>
        <v>0</v>
      </c>
      <c r="L127">
        <f t="shared" si="18"/>
        <v>0</v>
      </c>
      <c r="M127">
        <f t="shared" si="19"/>
        <v>0</v>
      </c>
      <c r="N127">
        <f t="shared" si="20"/>
        <v>0</v>
      </c>
    </row>
    <row r="128" spans="1:14" x14ac:dyDescent="0.3">
      <c r="A128" s="1">
        <v>3</v>
      </c>
      <c r="B128" t="s">
        <v>219</v>
      </c>
      <c r="C128" t="s">
        <v>9841</v>
      </c>
      <c r="I128" t="str">
        <f t="shared" si="15"/>
        <v>N/A</v>
      </c>
      <c r="J128">
        <f t="shared" si="16"/>
        <v>5.6000000000000008E-3</v>
      </c>
      <c r="K128">
        <f t="shared" si="17"/>
        <v>0</v>
      </c>
      <c r="L128">
        <f t="shared" si="18"/>
        <v>0</v>
      </c>
      <c r="M128">
        <f t="shared" si="19"/>
        <v>0</v>
      </c>
      <c r="N128">
        <f t="shared" si="20"/>
        <v>0</v>
      </c>
    </row>
    <row r="129" spans="1:14" x14ac:dyDescent="0.3">
      <c r="A129" s="1">
        <v>4</v>
      </c>
      <c r="B129" t="s">
        <v>221</v>
      </c>
      <c r="C129" t="s">
        <v>9842</v>
      </c>
      <c r="I129" t="str">
        <f t="shared" si="15"/>
        <v>N/A</v>
      </c>
      <c r="J129" t="str">
        <f t="shared" si="16"/>
        <v>1.00</v>
      </c>
      <c r="K129">
        <f t="shared" si="17"/>
        <v>0</v>
      </c>
      <c r="L129">
        <f t="shared" si="18"/>
        <v>0</v>
      </c>
      <c r="M129">
        <f t="shared" si="19"/>
        <v>0</v>
      </c>
      <c r="N129">
        <f t="shared" si="20"/>
        <v>0</v>
      </c>
    </row>
    <row r="130" spans="1:14" x14ac:dyDescent="0.3">
      <c r="A130" s="1">
        <v>5</v>
      </c>
      <c r="B130" t="s">
        <v>223</v>
      </c>
      <c r="C130" t="s">
        <v>9843</v>
      </c>
      <c r="I130" t="str">
        <f t="shared" si="15"/>
        <v>N/A</v>
      </c>
      <c r="J130">
        <f t="shared" si="16"/>
        <v>0.122</v>
      </c>
      <c r="K130">
        <f t="shared" si="17"/>
        <v>0</v>
      </c>
      <c r="L130">
        <f t="shared" si="18"/>
        <v>0</v>
      </c>
      <c r="M130">
        <f t="shared" si="19"/>
        <v>0</v>
      </c>
      <c r="N130">
        <f t="shared" si="20"/>
        <v>0</v>
      </c>
    </row>
    <row r="131" spans="1:14" x14ac:dyDescent="0.3">
      <c r="A131" s="1">
        <v>6</v>
      </c>
      <c r="B131" t="s">
        <v>225</v>
      </c>
      <c r="C131" t="s">
        <v>9844</v>
      </c>
      <c r="I131" t="str">
        <f t="shared" si="15"/>
        <v>N/A</v>
      </c>
      <c r="J131" t="str">
        <f t="shared" si="16"/>
        <v>May 24, 2017</v>
      </c>
      <c r="K131">
        <f t="shared" si="17"/>
        <v>0</v>
      </c>
      <c r="L131">
        <f t="shared" si="18"/>
        <v>0</v>
      </c>
      <c r="M131">
        <f t="shared" si="19"/>
        <v>0</v>
      </c>
      <c r="N131">
        <f t="shared" si="20"/>
        <v>0</v>
      </c>
    </row>
    <row r="132" spans="1:14" x14ac:dyDescent="0.3">
      <c r="A132" s="1">
        <v>7</v>
      </c>
      <c r="B132" t="s">
        <v>227</v>
      </c>
      <c r="C132" t="s">
        <v>9845</v>
      </c>
      <c r="I132" t="str">
        <f t="shared" si="15"/>
        <v>N/A</v>
      </c>
      <c r="J132" t="str">
        <f t="shared" si="16"/>
        <v>May 1, 2017</v>
      </c>
      <c r="K132">
        <f t="shared" si="17"/>
        <v>0</v>
      </c>
      <c r="L132">
        <f t="shared" si="18"/>
        <v>0</v>
      </c>
      <c r="M132">
        <f t="shared" si="19"/>
        <v>0</v>
      </c>
      <c r="N132">
        <f t="shared" si="20"/>
        <v>0</v>
      </c>
    </row>
    <row r="133" spans="1:14" x14ac:dyDescent="0.3">
      <c r="A133" s="1">
        <v>8</v>
      </c>
      <c r="B133" t="s">
        <v>229</v>
      </c>
      <c r="C133" t="s">
        <v>2479</v>
      </c>
      <c r="I133" t="str">
        <f t="shared" si="15"/>
        <v>N/A</v>
      </c>
      <c r="J133" t="str">
        <f t="shared" si="16"/>
        <v>2/1</v>
      </c>
      <c r="K133">
        <f t="shared" si="17"/>
        <v>0</v>
      </c>
      <c r="L133">
        <f t="shared" si="18"/>
        <v>0</v>
      </c>
      <c r="M133">
        <f t="shared" si="19"/>
        <v>0</v>
      </c>
      <c r="N133">
        <f t="shared" si="20"/>
        <v>0</v>
      </c>
    </row>
    <row r="134" spans="1:14" x14ac:dyDescent="0.3">
      <c r="A134" s="1">
        <v>9</v>
      </c>
      <c r="B134" t="s">
        <v>230</v>
      </c>
      <c r="C134" t="s">
        <v>9846</v>
      </c>
      <c r="I134" t="str">
        <f t="shared" si="15"/>
        <v>N/A</v>
      </c>
      <c r="J134" t="str">
        <f t="shared" si="16"/>
        <v>Mar 16, 2006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9847</v>
      </c>
      <c r="C138" t="s">
        <v>9848</v>
      </c>
      <c r="D138" t="s">
        <v>9849</v>
      </c>
      <c r="F138">
        <v>55</v>
      </c>
      <c r="I138" t="str">
        <f t="shared" si="15"/>
        <v>N/A</v>
      </c>
      <c r="J138" t="str">
        <f t="shared" si="16"/>
        <v>C.E.O, Pres &amp; Director</v>
      </c>
      <c r="K138" t="str">
        <f t="shared" si="17"/>
        <v>433.64k</v>
      </c>
      <c r="L138">
        <f t="shared" si="18"/>
        <v>0</v>
      </c>
      <c r="M138">
        <f t="shared" si="19"/>
        <v>55</v>
      </c>
      <c r="N138">
        <f t="shared" si="20"/>
        <v>0</v>
      </c>
    </row>
    <row r="139" spans="1:14" x14ac:dyDescent="0.3">
      <c r="A139" s="1">
        <v>1</v>
      </c>
      <c r="B139" t="s">
        <v>9850</v>
      </c>
      <c r="C139" t="s">
        <v>1859</v>
      </c>
      <c r="D139" t="s">
        <v>9851</v>
      </c>
      <c r="F139">
        <v>50</v>
      </c>
      <c r="I139" t="str">
        <f t="shared" si="15"/>
        <v>N/A</v>
      </c>
      <c r="J139" t="str">
        <f t="shared" si="16"/>
        <v>CFO &amp; Exec. VP</v>
      </c>
      <c r="K139" t="str">
        <f t="shared" si="17"/>
        <v>229k</v>
      </c>
      <c r="L139">
        <f t="shared" si="18"/>
        <v>0</v>
      </c>
      <c r="M139">
        <f t="shared" si="19"/>
        <v>50</v>
      </c>
      <c r="N139">
        <f t="shared" si="20"/>
        <v>0</v>
      </c>
    </row>
    <row r="140" spans="1:14" x14ac:dyDescent="0.3">
      <c r="A140" s="1">
        <v>2</v>
      </c>
      <c r="B140" t="s">
        <v>9852</v>
      </c>
      <c r="C140" t="s">
        <v>9853</v>
      </c>
      <c r="D140" t="s">
        <v>9854</v>
      </c>
      <c r="I140" t="str">
        <f t="shared" si="15"/>
        <v>N/A</v>
      </c>
      <c r="J140" t="str">
        <f t="shared" si="16"/>
        <v>Pres of Southern Region - The First, A National Banking Association</v>
      </c>
      <c r="K140" t="str">
        <f t="shared" si="17"/>
        <v>205.27k</v>
      </c>
      <c r="L140">
        <f t="shared" si="18"/>
        <v>0</v>
      </c>
      <c r="M140">
        <f t="shared" si="19"/>
        <v>0</v>
      </c>
      <c r="N140">
        <f t="shared" si="20"/>
        <v>0</v>
      </c>
    </row>
    <row r="141" spans="1:14" x14ac:dyDescent="0.3">
      <c r="A141" s="1">
        <v>3</v>
      </c>
      <c r="B141" t="s">
        <v>9855</v>
      </c>
      <c r="C141" t="s">
        <v>9856</v>
      </c>
      <c r="D141" t="s">
        <v>9857</v>
      </c>
      <c r="I141" t="str">
        <f t="shared" si="15"/>
        <v>N/A</v>
      </c>
      <c r="J141" t="str">
        <f t="shared" si="16"/>
        <v>Pres of Northern Region - The First, A National Banking Association</v>
      </c>
      <c r="K141" t="str">
        <f t="shared" si="17"/>
        <v>204.63k</v>
      </c>
      <c r="L141">
        <f t="shared" si="18"/>
        <v>0</v>
      </c>
      <c r="M141">
        <f t="shared" si="19"/>
        <v>0</v>
      </c>
      <c r="N141">
        <f t="shared" si="20"/>
        <v>0</v>
      </c>
    </row>
    <row r="142" spans="1:14" x14ac:dyDescent="0.3">
      <c r="A142" s="1">
        <v>4</v>
      </c>
      <c r="B142" t="s">
        <v>9858</v>
      </c>
      <c r="C142" t="s">
        <v>9859</v>
      </c>
      <c r="I142" t="str">
        <f t="shared" si="15"/>
        <v>N/A</v>
      </c>
      <c r="J142" t="str">
        <f t="shared" si="16"/>
        <v>Compliance Officer and Compliance Officer of The First, A National Banking Association</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9860</v>
      </c>
      <c r="D145" t="s">
        <v>9861</v>
      </c>
      <c r="E145" t="s">
        <v>9862</v>
      </c>
      <c r="F145" t="s">
        <v>7094</v>
      </c>
      <c r="G145" t="s">
        <v>6603</v>
      </c>
      <c r="I145" t="str">
        <f t="shared" si="15"/>
        <v>pos_trend</v>
      </c>
      <c r="J145">
        <f t="shared" si="16"/>
        <v>26330000</v>
      </c>
      <c r="K145">
        <f t="shared" si="17"/>
        <v>31320000</v>
      </c>
      <c r="L145">
        <f t="shared" si="18"/>
        <v>36740000</v>
      </c>
      <c r="M145">
        <f t="shared" si="19"/>
        <v>40200000</v>
      </c>
      <c r="N145">
        <f t="shared" si="20"/>
        <v>44600000</v>
      </c>
    </row>
    <row r="146" spans="1:14" x14ac:dyDescent="0.3">
      <c r="A146" s="1">
        <v>1</v>
      </c>
      <c r="B146" t="s">
        <v>1871</v>
      </c>
      <c r="C146" t="s">
        <v>9863</v>
      </c>
      <c r="D146" t="s">
        <v>9864</v>
      </c>
      <c r="E146" t="s">
        <v>9865</v>
      </c>
      <c r="F146" t="s">
        <v>9866</v>
      </c>
      <c r="G146" t="s">
        <v>9867</v>
      </c>
      <c r="I146" t="str">
        <f t="shared" si="15"/>
        <v>pos_trend</v>
      </c>
      <c r="J146">
        <f t="shared" si="16"/>
        <v>21410000</v>
      </c>
      <c r="K146">
        <f t="shared" si="17"/>
        <v>25740000</v>
      </c>
      <c r="L146">
        <f t="shared" si="18"/>
        <v>30280000</v>
      </c>
      <c r="M146">
        <f t="shared" si="19"/>
        <v>34240000</v>
      </c>
      <c r="N146">
        <f t="shared" si="20"/>
        <v>38500000</v>
      </c>
    </row>
    <row r="147" spans="1:14" x14ac:dyDescent="0.3">
      <c r="A147" s="1">
        <v>2</v>
      </c>
      <c r="B147" t="s">
        <v>1877</v>
      </c>
      <c r="C147" t="s">
        <v>9868</v>
      </c>
      <c r="D147" t="s">
        <v>9869</v>
      </c>
      <c r="E147" t="s">
        <v>9870</v>
      </c>
      <c r="F147" t="s">
        <v>9871</v>
      </c>
      <c r="G147" t="s">
        <v>9872</v>
      </c>
      <c r="I147" t="str">
        <f t="shared" si="15"/>
        <v>N/A</v>
      </c>
      <c r="J147" t="str">
        <f t="shared" si="16"/>
        <v>50689</v>
      </c>
      <c r="K147" t="str">
        <f t="shared" si="17"/>
        <v>62244</v>
      </c>
      <c r="L147" t="str">
        <f t="shared" si="18"/>
        <v>52945</v>
      </c>
      <c r="M147" t="str">
        <f t="shared" si="19"/>
        <v>63841</v>
      </c>
      <c r="N147" t="str">
        <f t="shared" si="20"/>
        <v>126833</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9873</v>
      </c>
      <c r="D149" t="s">
        <v>9874</v>
      </c>
      <c r="E149" t="s">
        <v>9875</v>
      </c>
      <c r="F149" t="s">
        <v>9876</v>
      </c>
      <c r="G149" t="s">
        <v>9877</v>
      </c>
      <c r="I149" t="str">
        <f t="shared" si="15"/>
        <v>N/A</v>
      </c>
      <c r="J149" t="str">
        <f t="shared" si="16"/>
        <v>82716</v>
      </c>
      <c r="K149" t="str">
        <f t="shared" si="17"/>
        <v>100169</v>
      </c>
      <c r="L149" t="str">
        <f t="shared" si="18"/>
        <v>85257</v>
      </c>
      <c r="M149" t="str">
        <f t="shared" si="19"/>
        <v>93276</v>
      </c>
      <c r="N149" t="str">
        <f t="shared" si="20"/>
        <v>59449</v>
      </c>
    </row>
    <row r="150" spans="1:14" x14ac:dyDescent="0.3">
      <c r="A150" s="1">
        <v>5</v>
      </c>
      <c r="B150" t="s">
        <v>1885</v>
      </c>
      <c r="C150" t="s">
        <v>3150</v>
      </c>
      <c r="D150" t="s">
        <v>1993</v>
      </c>
      <c r="E150" t="s">
        <v>4226</v>
      </c>
      <c r="F150" t="s">
        <v>9878</v>
      </c>
      <c r="G150" t="s">
        <v>9879</v>
      </c>
      <c r="I150" t="str">
        <f t="shared" si="15"/>
        <v>N/A</v>
      </c>
      <c r="J150">
        <f t="shared" si="16"/>
        <v>4790000</v>
      </c>
      <c r="K150">
        <f t="shared" si="17"/>
        <v>5420000</v>
      </c>
      <c r="L150">
        <f t="shared" si="18"/>
        <v>6330000</v>
      </c>
      <c r="M150">
        <f t="shared" si="19"/>
        <v>5800000</v>
      </c>
      <c r="N150">
        <f t="shared" si="20"/>
        <v>5920000</v>
      </c>
    </row>
    <row r="151" spans="1:14" x14ac:dyDescent="0.3">
      <c r="A151" s="1">
        <v>6</v>
      </c>
      <c r="B151" t="s">
        <v>1890</v>
      </c>
      <c r="C151" t="s">
        <v>264</v>
      </c>
      <c r="D151" t="s">
        <v>9880</v>
      </c>
      <c r="E151" t="s">
        <v>9345</v>
      </c>
      <c r="F151" t="s">
        <v>6474</v>
      </c>
      <c r="G151" t="s">
        <v>9881</v>
      </c>
      <c r="I151" t="str">
        <f t="shared" si="15"/>
        <v>N/A</v>
      </c>
      <c r="J151" t="str">
        <f t="shared" si="16"/>
        <v>N/A</v>
      </c>
      <c r="K151">
        <f t="shared" si="17"/>
        <v>0.18940000000000001</v>
      </c>
      <c r="L151">
        <f t="shared" si="18"/>
        <v>0.1731</v>
      </c>
      <c r="M151">
        <f t="shared" si="19"/>
        <v>9.4200000000000006E-2</v>
      </c>
      <c r="N151">
        <f t="shared" si="20"/>
        <v>0.1095</v>
      </c>
    </row>
    <row r="152" spans="1:14" x14ac:dyDescent="0.3">
      <c r="A152" s="1">
        <v>7</v>
      </c>
      <c r="B152" t="s">
        <v>285</v>
      </c>
      <c r="C152" t="s">
        <v>1904</v>
      </c>
      <c r="D152" t="s">
        <v>4231</v>
      </c>
      <c r="E152" t="s">
        <v>5598</v>
      </c>
      <c r="F152" t="s">
        <v>1169</v>
      </c>
      <c r="G152" t="s">
        <v>9882</v>
      </c>
      <c r="I152" t="str">
        <f t="shared" si="15"/>
        <v>N/A</v>
      </c>
      <c r="J152">
        <f t="shared" si="16"/>
        <v>4139999.9999999995</v>
      </c>
      <c r="K152">
        <f t="shared" si="17"/>
        <v>2920000</v>
      </c>
      <c r="L152">
        <f t="shared" si="18"/>
        <v>2970000</v>
      </c>
      <c r="M152">
        <f t="shared" si="19"/>
        <v>3210000</v>
      </c>
      <c r="N152">
        <f t="shared" si="20"/>
        <v>4320000</v>
      </c>
    </row>
    <row r="153" spans="1:14" x14ac:dyDescent="0.3">
      <c r="A153" s="1">
        <v>8</v>
      </c>
      <c r="B153" t="s">
        <v>1900</v>
      </c>
      <c r="C153" t="s">
        <v>9883</v>
      </c>
      <c r="D153" t="s">
        <v>3215</v>
      </c>
      <c r="E153" t="s">
        <v>6100</v>
      </c>
      <c r="F153" t="s">
        <v>1966</v>
      </c>
      <c r="G153" t="s">
        <v>1965</v>
      </c>
      <c r="I153" t="str">
        <f t="shared" si="15"/>
        <v>N/A</v>
      </c>
      <c r="J153">
        <f t="shared" si="16"/>
        <v>3070000</v>
      </c>
      <c r="K153">
        <f t="shared" si="17"/>
        <v>2300000</v>
      </c>
      <c r="L153">
        <f t="shared" si="18"/>
        <v>2370000</v>
      </c>
      <c r="M153">
        <f t="shared" si="19"/>
        <v>2560000</v>
      </c>
      <c r="N153">
        <f t="shared" si="20"/>
        <v>3440000</v>
      </c>
    </row>
    <row r="154" spans="1:14" x14ac:dyDescent="0.3">
      <c r="A154" s="1">
        <v>9</v>
      </c>
      <c r="B154" t="s">
        <v>1905</v>
      </c>
      <c r="C154" t="s">
        <v>1572</v>
      </c>
      <c r="D154" t="s">
        <v>9884</v>
      </c>
      <c r="E154" t="s">
        <v>9885</v>
      </c>
      <c r="F154" t="s">
        <v>9886</v>
      </c>
      <c r="G154" t="s">
        <v>9887</v>
      </c>
      <c r="I154" t="str">
        <f t="shared" si="15"/>
        <v>N/A</v>
      </c>
      <c r="J154">
        <f t="shared" si="16"/>
        <v>1070000</v>
      </c>
      <c r="K154" t="str">
        <f t="shared" si="17"/>
        <v>617654</v>
      </c>
      <c r="L154" t="str">
        <f t="shared" si="18"/>
        <v>603469</v>
      </c>
      <c r="M154" t="str">
        <f t="shared" si="19"/>
        <v>645207</v>
      </c>
      <c r="N154" t="str">
        <f t="shared" si="20"/>
        <v>871523</v>
      </c>
    </row>
    <row r="155" spans="1:14" x14ac:dyDescent="0.3">
      <c r="A155" s="1">
        <v>10</v>
      </c>
      <c r="B155" t="s">
        <v>1911</v>
      </c>
      <c r="C155" t="s">
        <v>1572</v>
      </c>
      <c r="D155" t="s">
        <v>9884</v>
      </c>
      <c r="E155" t="s">
        <v>9885</v>
      </c>
      <c r="F155" t="s">
        <v>9886</v>
      </c>
      <c r="G155" t="s">
        <v>9887</v>
      </c>
      <c r="I155" t="str">
        <f t="shared" si="15"/>
        <v>N/A</v>
      </c>
      <c r="J155">
        <f t="shared" si="16"/>
        <v>1070000</v>
      </c>
      <c r="K155" t="str">
        <f t="shared" si="17"/>
        <v>617654</v>
      </c>
      <c r="L155" t="str">
        <f t="shared" si="18"/>
        <v>603469</v>
      </c>
      <c r="M155" t="str">
        <f t="shared" si="19"/>
        <v>645207</v>
      </c>
      <c r="N155" t="str">
        <f t="shared" si="20"/>
        <v>871523</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9888</v>
      </c>
      <c r="E158" t="s">
        <v>2453</v>
      </c>
      <c r="F158" t="s">
        <v>9583</v>
      </c>
      <c r="G158" t="s">
        <v>9889</v>
      </c>
      <c r="I158" t="str">
        <f t="shared" si="15"/>
        <v>N/A</v>
      </c>
      <c r="J158" t="str">
        <f t="shared" si="16"/>
        <v>N/A</v>
      </c>
      <c r="K158">
        <f t="shared" si="17"/>
        <v>-0.29480000000000001</v>
      </c>
      <c r="L158">
        <f t="shared" si="18"/>
        <v>1.9E-2</v>
      </c>
      <c r="M158">
        <f t="shared" si="19"/>
        <v>7.8899999999999998E-2</v>
      </c>
      <c r="N158">
        <f t="shared" si="20"/>
        <v>0.34539999999999998</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7662</v>
      </c>
      <c r="D161" t="s">
        <v>9890</v>
      </c>
      <c r="E161" t="s">
        <v>9891</v>
      </c>
      <c r="F161" t="s">
        <v>9892</v>
      </c>
      <c r="G161" t="s">
        <v>9803</v>
      </c>
      <c r="I161" t="str">
        <f t="shared" si="15"/>
        <v>pos_trend</v>
      </c>
      <c r="J161">
        <f t="shared" si="16"/>
        <v>22190000</v>
      </c>
      <c r="K161">
        <f t="shared" si="17"/>
        <v>28400000</v>
      </c>
      <c r="L161">
        <f t="shared" si="18"/>
        <v>33770000</v>
      </c>
      <c r="M161">
        <f t="shared" si="19"/>
        <v>36990000</v>
      </c>
      <c r="N161">
        <f t="shared" si="20"/>
        <v>40290000</v>
      </c>
    </row>
    <row r="162" spans="1:14" x14ac:dyDescent="0.3">
      <c r="A162" s="1">
        <v>1</v>
      </c>
      <c r="B162" t="s">
        <v>1927</v>
      </c>
      <c r="C162" t="s">
        <v>264</v>
      </c>
      <c r="D162" t="s">
        <v>6855</v>
      </c>
      <c r="E162" t="s">
        <v>9893</v>
      </c>
      <c r="F162" t="s">
        <v>9894</v>
      </c>
      <c r="G162" t="s">
        <v>9895</v>
      </c>
      <c r="I162" t="str">
        <f t="shared" si="15"/>
        <v>neg_trend</v>
      </c>
      <c r="J162" t="str">
        <f t="shared" si="16"/>
        <v>N/A</v>
      </c>
      <c r="K162">
        <f t="shared" si="17"/>
        <v>0.27960000000000002</v>
      </c>
      <c r="L162">
        <f t="shared" si="18"/>
        <v>0.189</v>
      </c>
      <c r="M162">
        <f t="shared" si="19"/>
        <v>9.5600000000000004E-2</v>
      </c>
      <c r="N162">
        <f t="shared" si="20"/>
        <v>8.900000000000001E-2</v>
      </c>
    </row>
    <row r="163" spans="1:14" x14ac:dyDescent="0.3">
      <c r="A163" s="1">
        <v>2</v>
      </c>
      <c r="B163" t="s">
        <v>1932</v>
      </c>
      <c r="C163" t="s">
        <v>1448</v>
      </c>
      <c r="D163" t="s">
        <v>2973</v>
      </c>
      <c r="E163" t="s">
        <v>2016</v>
      </c>
      <c r="F163" t="s">
        <v>9896</v>
      </c>
      <c r="G163" t="s">
        <v>9897</v>
      </c>
      <c r="I163" t="str">
        <f t="shared" si="15"/>
        <v>N/A</v>
      </c>
      <c r="J163">
        <f t="shared" si="16"/>
        <v>1230000</v>
      </c>
      <c r="K163">
        <f t="shared" si="17"/>
        <v>1080000</v>
      </c>
      <c r="L163">
        <f t="shared" si="18"/>
        <v>1420000</v>
      </c>
      <c r="M163" t="str">
        <f t="shared" si="19"/>
        <v>410069</v>
      </c>
      <c r="N163" t="str">
        <f t="shared" si="20"/>
        <v>625271</v>
      </c>
    </row>
    <row r="164" spans="1:14" x14ac:dyDescent="0.3">
      <c r="A164" s="1">
        <v>3</v>
      </c>
      <c r="B164" t="s">
        <v>1937</v>
      </c>
      <c r="C164" t="s">
        <v>264</v>
      </c>
      <c r="D164" t="s">
        <v>9898</v>
      </c>
      <c r="E164" t="s">
        <v>9899</v>
      </c>
      <c r="F164" t="s">
        <v>9900</v>
      </c>
      <c r="G164" t="s">
        <v>9901</v>
      </c>
      <c r="I164" t="str">
        <f t="shared" si="15"/>
        <v>N/A</v>
      </c>
      <c r="J164" t="str">
        <f t="shared" si="16"/>
        <v>N/A</v>
      </c>
      <c r="K164">
        <f t="shared" si="17"/>
        <v>-0.12380000000000001</v>
      </c>
      <c r="L164">
        <f t="shared" si="18"/>
        <v>0.31809999999999999</v>
      </c>
      <c r="M164">
        <f t="shared" si="19"/>
        <v>-0.71090000000000009</v>
      </c>
      <c r="N164">
        <f t="shared" si="20"/>
        <v>0.52479999999999993</v>
      </c>
    </row>
    <row r="165" spans="1:14" x14ac:dyDescent="0.3">
      <c r="A165" s="1">
        <v>4</v>
      </c>
      <c r="B165" t="s">
        <v>1942</v>
      </c>
      <c r="C165" t="s">
        <v>9902</v>
      </c>
      <c r="D165" t="s">
        <v>1868</v>
      </c>
      <c r="E165" t="s">
        <v>9903</v>
      </c>
      <c r="F165" t="s">
        <v>9904</v>
      </c>
      <c r="G165" t="s">
        <v>9905</v>
      </c>
      <c r="I165" t="str">
        <f t="shared" si="15"/>
        <v>pos_trend</v>
      </c>
      <c r="J165">
        <f t="shared" si="16"/>
        <v>20970000</v>
      </c>
      <c r="K165">
        <f t="shared" si="17"/>
        <v>27320000</v>
      </c>
      <c r="L165">
        <f t="shared" si="18"/>
        <v>32350000</v>
      </c>
      <c r="M165">
        <f t="shared" si="19"/>
        <v>36580000</v>
      </c>
      <c r="N165">
        <f t="shared" si="20"/>
        <v>39660000</v>
      </c>
    </row>
    <row r="166" spans="1:14" x14ac:dyDescent="0.3">
      <c r="A166" s="1">
        <v>5</v>
      </c>
      <c r="B166" t="s">
        <v>1948</v>
      </c>
      <c r="C166" t="s">
        <v>264</v>
      </c>
      <c r="D166" t="s">
        <v>9906</v>
      </c>
      <c r="E166" t="s">
        <v>7919</v>
      </c>
      <c r="F166" t="s">
        <v>9907</v>
      </c>
      <c r="G166" t="s">
        <v>8580</v>
      </c>
      <c r="I166" t="str">
        <f t="shared" si="15"/>
        <v>neg_trend</v>
      </c>
      <c r="J166" t="str">
        <f t="shared" si="16"/>
        <v>N/A</v>
      </c>
      <c r="K166">
        <f t="shared" si="17"/>
        <v>0.30330000000000001</v>
      </c>
      <c r="L166">
        <f t="shared" si="18"/>
        <v>0.18390000000000001</v>
      </c>
      <c r="M166">
        <f t="shared" si="19"/>
        <v>0.13089999999999999</v>
      </c>
      <c r="N166">
        <f t="shared" si="20"/>
        <v>8.4199999999999997E-2</v>
      </c>
    </row>
    <row r="167" spans="1:14" x14ac:dyDescent="0.3">
      <c r="A167" s="1">
        <v>6</v>
      </c>
      <c r="B167" t="s">
        <v>1953</v>
      </c>
      <c r="C167" t="s">
        <v>264</v>
      </c>
      <c r="D167" t="s">
        <v>264</v>
      </c>
      <c r="E167" t="s">
        <v>264</v>
      </c>
      <c r="F167" t="s">
        <v>264</v>
      </c>
      <c r="G167" t="s">
        <v>9908</v>
      </c>
      <c r="I167" t="str">
        <f t="shared" si="15"/>
        <v>N/A</v>
      </c>
      <c r="J167" t="str">
        <f t="shared" si="16"/>
        <v>N/A</v>
      </c>
      <c r="K167" t="str">
        <f t="shared" si="17"/>
        <v>N/A</v>
      </c>
      <c r="L167" t="str">
        <f t="shared" si="18"/>
        <v>N/A</v>
      </c>
      <c r="M167" t="str">
        <f t="shared" si="19"/>
        <v>N/A</v>
      </c>
      <c r="N167">
        <f t="shared" si="20"/>
        <v>3.7100000000000001E-2</v>
      </c>
    </row>
    <row r="168" spans="1:14" x14ac:dyDescent="0.3">
      <c r="A168" s="1">
        <v>7</v>
      </c>
      <c r="B168" t="s">
        <v>1955</v>
      </c>
      <c r="C168" t="s">
        <v>1901</v>
      </c>
      <c r="D168" t="s">
        <v>9909</v>
      </c>
      <c r="E168" t="s">
        <v>2868</v>
      </c>
      <c r="F168" t="s">
        <v>9910</v>
      </c>
      <c r="G168" t="s">
        <v>5458</v>
      </c>
      <c r="I168" t="str">
        <f t="shared" si="15"/>
        <v>pos_trend</v>
      </c>
      <c r="J168">
        <f t="shared" si="16"/>
        <v>6320000</v>
      </c>
      <c r="K168">
        <f t="shared" si="17"/>
        <v>7080000</v>
      </c>
      <c r="L168">
        <f t="shared" si="18"/>
        <v>7430000</v>
      </c>
      <c r="M168">
        <f t="shared" si="19"/>
        <v>7460000</v>
      </c>
      <c r="N168">
        <f t="shared" si="20"/>
        <v>11300000</v>
      </c>
    </row>
    <row r="169" spans="1:14" x14ac:dyDescent="0.3">
      <c r="A169" s="1">
        <v>8</v>
      </c>
      <c r="B169" t="s">
        <v>1960</v>
      </c>
      <c r="C169" t="s">
        <v>264</v>
      </c>
      <c r="D169" t="s">
        <v>264</v>
      </c>
      <c r="E169" t="s">
        <v>264</v>
      </c>
      <c r="F169" t="s">
        <v>264</v>
      </c>
      <c r="G169" t="s">
        <v>9911</v>
      </c>
      <c r="I169" t="str">
        <f t="shared" si="15"/>
        <v>N/A</v>
      </c>
      <c r="J169" t="str">
        <f t="shared" si="16"/>
        <v>N/A</v>
      </c>
      <c r="K169" t="str">
        <f t="shared" si="17"/>
        <v>N/A</v>
      </c>
      <c r="L169" t="str">
        <f t="shared" si="18"/>
        <v>N/A</v>
      </c>
      <c r="M169" t="str">
        <f t="shared" si="19"/>
        <v>N/A</v>
      </c>
      <c r="N169" t="str">
        <f t="shared" si="20"/>
        <v>126286</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4939</v>
      </c>
      <c r="D171" t="s">
        <v>5527</v>
      </c>
      <c r="E171" t="s">
        <v>3872</v>
      </c>
      <c r="F171" t="s">
        <v>7667</v>
      </c>
      <c r="G171" t="s">
        <v>9912</v>
      </c>
      <c r="I171" t="str">
        <f t="shared" si="15"/>
        <v>pos_trend</v>
      </c>
      <c r="J171">
        <f t="shared" si="16"/>
        <v>5860000</v>
      </c>
      <c r="K171">
        <f t="shared" si="17"/>
        <v>6170000</v>
      </c>
      <c r="L171">
        <f t="shared" si="18"/>
        <v>6420000</v>
      </c>
      <c r="M171">
        <f t="shared" si="19"/>
        <v>6560000</v>
      </c>
      <c r="N171">
        <f t="shared" si="20"/>
        <v>9920000</v>
      </c>
    </row>
    <row r="172" spans="1:14" x14ac:dyDescent="0.3">
      <c r="A172" s="1">
        <v>11</v>
      </c>
      <c r="B172" t="s">
        <v>273</v>
      </c>
      <c r="C172" t="s">
        <v>4939</v>
      </c>
      <c r="D172" t="s">
        <v>5527</v>
      </c>
      <c r="E172" t="s">
        <v>3872</v>
      </c>
      <c r="F172" t="s">
        <v>7667</v>
      </c>
      <c r="G172" t="s">
        <v>9912</v>
      </c>
      <c r="I172" t="str">
        <f t="shared" si="15"/>
        <v>pos_trend</v>
      </c>
      <c r="J172">
        <f t="shared" si="16"/>
        <v>5860000</v>
      </c>
      <c r="K172">
        <f t="shared" si="17"/>
        <v>6170000</v>
      </c>
      <c r="L172">
        <f t="shared" si="18"/>
        <v>6420000</v>
      </c>
      <c r="M172">
        <f t="shared" si="19"/>
        <v>6560000</v>
      </c>
      <c r="N172">
        <f t="shared" si="20"/>
        <v>9920000</v>
      </c>
    </row>
    <row r="173" spans="1:14" x14ac:dyDescent="0.3">
      <c r="A173" s="1">
        <v>12</v>
      </c>
      <c r="B173" t="s">
        <v>1969</v>
      </c>
      <c r="C173" t="s">
        <v>9913</v>
      </c>
      <c r="D173" t="s">
        <v>9914</v>
      </c>
      <c r="E173" t="s">
        <v>8961</v>
      </c>
      <c r="F173" t="s">
        <v>9915</v>
      </c>
      <c r="G173" t="s">
        <v>3214</v>
      </c>
      <c r="I173" t="str">
        <f t="shared" si="15"/>
        <v>N/A</v>
      </c>
      <c r="J173" t="str">
        <f t="shared" si="16"/>
        <v>465414</v>
      </c>
      <c r="K173" t="str">
        <f t="shared" si="17"/>
        <v>916909</v>
      </c>
      <c r="L173">
        <f t="shared" si="18"/>
        <v>1010000</v>
      </c>
      <c r="M173" t="str">
        <f t="shared" si="19"/>
        <v>895250</v>
      </c>
      <c r="N173">
        <f t="shared" si="20"/>
        <v>1260000</v>
      </c>
    </row>
    <row r="174" spans="1:14" x14ac:dyDescent="0.3">
      <c r="A174" s="1">
        <v>13</v>
      </c>
      <c r="B174" t="s">
        <v>1974</v>
      </c>
      <c r="C174" t="s">
        <v>9916</v>
      </c>
      <c r="D174" t="s">
        <v>9917</v>
      </c>
      <c r="E174" t="s">
        <v>9918</v>
      </c>
      <c r="F174" t="s">
        <v>9919</v>
      </c>
      <c r="G174" t="s">
        <v>9920</v>
      </c>
      <c r="I174" t="str">
        <f t="shared" si="15"/>
        <v>pos_trend</v>
      </c>
      <c r="J174">
        <f t="shared" si="16"/>
        <v>22160000</v>
      </c>
      <c r="K174">
        <f t="shared" si="17"/>
        <v>26730000</v>
      </c>
      <c r="L174">
        <f t="shared" si="18"/>
        <v>30230000</v>
      </c>
      <c r="M174">
        <f t="shared" si="19"/>
        <v>32150000</v>
      </c>
      <c r="N174">
        <f t="shared" si="20"/>
        <v>36340000</v>
      </c>
    </row>
    <row r="175" spans="1:14" x14ac:dyDescent="0.3">
      <c r="A175" s="1">
        <v>14</v>
      </c>
      <c r="B175" t="s">
        <v>1980</v>
      </c>
      <c r="C175" t="s">
        <v>9921</v>
      </c>
      <c r="D175" t="s">
        <v>9922</v>
      </c>
      <c r="E175" t="s">
        <v>9698</v>
      </c>
      <c r="F175" t="s">
        <v>9923</v>
      </c>
      <c r="G175" t="s">
        <v>9924</v>
      </c>
      <c r="I175" t="str">
        <f t="shared" si="15"/>
        <v>pos_trend</v>
      </c>
      <c r="J175">
        <f t="shared" si="16"/>
        <v>12190000</v>
      </c>
      <c r="K175">
        <f t="shared" si="17"/>
        <v>15100000</v>
      </c>
      <c r="L175">
        <f t="shared" si="18"/>
        <v>17720000</v>
      </c>
      <c r="M175">
        <f t="shared" si="19"/>
        <v>18820000</v>
      </c>
      <c r="N175">
        <f t="shared" si="20"/>
        <v>22480000</v>
      </c>
    </row>
    <row r="176" spans="1:14" x14ac:dyDescent="0.3">
      <c r="A176" s="1">
        <v>15</v>
      </c>
      <c r="B176" t="s">
        <v>1986</v>
      </c>
      <c r="C176" t="s">
        <v>3612</v>
      </c>
      <c r="D176" t="s">
        <v>1411</v>
      </c>
      <c r="E176" t="s">
        <v>9925</v>
      </c>
      <c r="F176" t="s">
        <v>7775</v>
      </c>
      <c r="G176" t="s">
        <v>3948</v>
      </c>
      <c r="I176" t="str">
        <f t="shared" si="15"/>
        <v>pos_trend</v>
      </c>
      <c r="J176">
        <f t="shared" si="16"/>
        <v>3230000</v>
      </c>
      <c r="K176">
        <f t="shared" si="17"/>
        <v>4170000</v>
      </c>
      <c r="L176">
        <f t="shared" si="18"/>
        <v>4530000</v>
      </c>
      <c r="M176">
        <f t="shared" si="19"/>
        <v>4620000</v>
      </c>
      <c r="N176">
        <f t="shared" si="20"/>
        <v>4720000</v>
      </c>
    </row>
    <row r="177" spans="1:14" x14ac:dyDescent="0.3">
      <c r="A177" s="1">
        <v>16</v>
      </c>
      <c r="B177" t="s">
        <v>297</v>
      </c>
      <c r="C177" t="s">
        <v>7877</v>
      </c>
      <c r="D177" t="s">
        <v>9926</v>
      </c>
      <c r="E177" t="s">
        <v>9927</v>
      </c>
      <c r="F177" t="s">
        <v>9928</v>
      </c>
      <c r="G177" t="s">
        <v>9929</v>
      </c>
      <c r="I177" t="str">
        <f t="shared" si="15"/>
        <v>pos_trend</v>
      </c>
      <c r="J177">
        <f t="shared" si="16"/>
        <v>5550000</v>
      </c>
      <c r="K177">
        <f t="shared" si="17"/>
        <v>6080000</v>
      </c>
      <c r="L177">
        <f t="shared" si="18"/>
        <v>6190000</v>
      </c>
      <c r="M177">
        <f t="shared" si="19"/>
        <v>6810000</v>
      </c>
      <c r="N177">
        <f t="shared" si="20"/>
        <v>7230000</v>
      </c>
    </row>
    <row r="178" spans="1:14" x14ac:dyDescent="0.3">
      <c r="A178" s="1">
        <v>17</v>
      </c>
      <c r="B178" t="s">
        <v>300</v>
      </c>
      <c r="C178" t="s">
        <v>9930</v>
      </c>
      <c r="D178" t="s">
        <v>9094</v>
      </c>
      <c r="E178" t="s">
        <v>1171</v>
      </c>
      <c r="F178" t="s">
        <v>9931</v>
      </c>
      <c r="G178" t="s">
        <v>9479</v>
      </c>
      <c r="I178" t="str">
        <f t="shared" si="15"/>
        <v>pos_trend</v>
      </c>
      <c r="J178">
        <f t="shared" si="16"/>
        <v>5130000</v>
      </c>
      <c r="K178">
        <f t="shared" si="17"/>
        <v>7680000</v>
      </c>
      <c r="L178">
        <f t="shared" si="18"/>
        <v>9560000</v>
      </c>
      <c r="M178">
        <f t="shared" si="19"/>
        <v>11890000</v>
      </c>
      <c r="N178">
        <f t="shared" si="20"/>
        <v>14620000</v>
      </c>
    </row>
    <row r="179" spans="1:14" x14ac:dyDescent="0.3">
      <c r="A179" s="1">
        <v>18</v>
      </c>
      <c r="B179" t="s">
        <v>306</v>
      </c>
      <c r="C179" t="s">
        <v>264</v>
      </c>
      <c r="D179" t="s">
        <v>9932</v>
      </c>
      <c r="E179" t="s">
        <v>9933</v>
      </c>
      <c r="F179" t="s">
        <v>9934</v>
      </c>
      <c r="G179" t="s">
        <v>9935</v>
      </c>
      <c r="I179" t="str">
        <f t="shared" si="15"/>
        <v>N/A</v>
      </c>
      <c r="J179" t="str">
        <f t="shared" si="16"/>
        <v>N/A</v>
      </c>
      <c r="K179">
        <f t="shared" si="17"/>
        <v>0.49859999999999999</v>
      </c>
      <c r="L179">
        <f t="shared" si="18"/>
        <v>0.24410000000000001</v>
      </c>
      <c r="M179">
        <f t="shared" si="19"/>
        <v>0.24420000000000003</v>
      </c>
      <c r="N179">
        <f t="shared" si="20"/>
        <v>0.22960000000000003</v>
      </c>
    </row>
    <row r="180" spans="1:14" x14ac:dyDescent="0.3">
      <c r="A180" s="1">
        <v>19</v>
      </c>
      <c r="B180" t="s">
        <v>2003</v>
      </c>
      <c r="C180" t="s">
        <v>264</v>
      </c>
      <c r="D180" t="s">
        <v>264</v>
      </c>
      <c r="E180" t="s">
        <v>264</v>
      </c>
      <c r="F180" t="s">
        <v>264</v>
      </c>
      <c r="G180" t="s">
        <v>9936</v>
      </c>
      <c r="I180" t="str">
        <f t="shared" si="15"/>
        <v>N/A</v>
      </c>
      <c r="J180" t="str">
        <f t="shared" si="16"/>
        <v>N/A</v>
      </c>
      <c r="K180" t="str">
        <f t="shared" si="17"/>
        <v>N/A</v>
      </c>
      <c r="L180" t="str">
        <f t="shared" si="18"/>
        <v>N/A</v>
      </c>
      <c r="M180" t="str">
        <f t="shared" si="19"/>
        <v>N/A</v>
      </c>
      <c r="N180">
        <f t="shared" si="20"/>
        <v>0.2616</v>
      </c>
    </row>
    <row r="181" spans="1:14" x14ac:dyDescent="0.3">
      <c r="A181" s="1">
        <v>20</v>
      </c>
      <c r="B181" t="s">
        <v>311</v>
      </c>
      <c r="C181" t="s">
        <v>264</v>
      </c>
      <c r="D181" t="s">
        <v>264</v>
      </c>
      <c r="E181" t="s">
        <v>264</v>
      </c>
      <c r="F181" t="s">
        <v>9937</v>
      </c>
      <c r="G181" t="s">
        <v>9938</v>
      </c>
      <c r="I181" t="str">
        <f t="shared" si="15"/>
        <v>N/A</v>
      </c>
      <c r="J181" t="str">
        <f t="shared" si="16"/>
        <v>N/A</v>
      </c>
      <c r="K181" t="str">
        <f t="shared" si="17"/>
        <v>N/A</v>
      </c>
      <c r="L181" t="str">
        <f t="shared" si="18"/>
        <v>N/A</v>
      </c>
      <c r="M181" t="str">
        <f t="shared" si="19"/>
        <v>133339</v>
      </c>
      <c r="N181" t="str">
        <f t="shared" si="20"/>
        <v>(51,838)</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9937</v>
      </c>
      <c r="G183" t="s">
        <v>9938</v>
      </c>
      <c r="I183" t="str">
        <f t="shared" si="15"/>
        <v>N/A</v>
      </c>
      <c r="J183" t="str">
        <f t="shared" si="16"/>
        <v>N/A</v>
      </c>
      <c r="K183" t="str">
        <f t="shared" si="17"/>
        <v>N/A</v>
      </c>
      <c r="L183" t="str">
        <f t="shared" si="18"/>
        <v>N/A</v>
      </c>
      <c r="M183" t="str">
        <f t="shared" si="19"/>
        <v>133339</v>
      </c>
      <c r="N183" t="str">
        <f t="shared" si="20"/>
        <v>(51,838)</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264</v>
      </c>
      <c r="D185" t="s">
        <v>4022</v>
      </c>
      <c r="E185" t="s">
        <v>9939</v>
      </c>
      <c r="F185" t="s">
        <v>9940</v>
      </c>
      <c r="G185" t="s">
        <v>7673</v>
      </c>
      <c r="I185" t="str">
        <f t="shared" si="15"/>
        <v>N/A</v>
      </c>
      <c r="J185" t="str">
        <f t="shared" si="16"/>
        <v>N/A</v>
      </c>
      <c r="K185">
        <f t="shared" si="17"/>
        <v>1440000</v>
      </c>
      <c r="L185" t="str">
        <f t="shared" si="18"/>
        <v>508000</v>
      </c>
      <c r="M185" t="str">
        <f t="shared" si="19"/>
        <v>13000</v>
      </c>
      <c r="N185" t="str">
        <f t="shared" si="20"/>
        <v>521000</v>
      </c>
    </row>
    <row r="186" spans="1:14" x14ac:dyDescent="0.3">
      <c r="A186" s="1">
        <v>25</v>
      </c>
      <c r="B186" t="s">
        <v>322</v>
      </c>
      <c r="C186" t="s">
        <v>9930</v>
      </c>
      <c r="D186" t="s">
        <v>5525</v>
      </c>
      <c r="E186" t="s">
        <v>9941</v>
      </c>
      <c r="F186" t="s">
        <v>9942</v>
      </c>
      <c r="G186" t="s">
        <v>9943</v>
      </c>
      <c r="I186" t="str">
        <f t="shared" si="15"/>
        <v>pos_trend</v>
      </c>
      <c r="J186">
        <f t="shared" si="16"/>
        <v>5130000</v>
      </c>
      <c r="K186">
        <f t="shared" si="17"/>
        <v>6240000</v>
      </c>
      <c r="L186">
        <f t="shared" si="18"/>
        <v>9050000</v>
      </c>
      <c r="M186">
        <f t="shared" si="19"/>
        <v>12010000</v>
      </c>
      <c r="N186">
        <f t="shared" si="20"/>
        <v>14050000</v>
      </c>
    </row>
    <row r="187" spans="1:14" x14ac:dyDescent="0.3">
      <c r="A187" s="1">
        <v>26</v>
      </c>
      <c r="B187" t="s">
        <v>326</v>
      </c>
      <c r="C187" t="s">
        <v>264</v>
      </c>
      <c r="D187" t="s">
        <v>9944</v>
      </c>
      <c r="E187" t="s">
        <v>9945</v>
      </c>
      <c r="F187" t="s">
        <v>9946</v>
      </c>
      <c r="G187" t="s">
        <v>9947</v>
      </c>
      <c r="I187" t="str">
        <f t="shared" si="15"/>
        <v>N/A</v>
      </c>
      <c r="J187" t="str">
        <f t="shared" si="16"/>
        <v>N/A</v>
      </c>
      <c r="K187">
        <f t="shared" si="17"/>
        <v>0.21789999999999998</v>
      </c>
      <c r="L187">
        <f t="shared" si="18"/>
        <v>0.44950000000000001</v>
      </c>
      <c r="M187">
        <f t="shared" si="19"/>
        <v>0.32729999999999998</v>
      </c>
      <c r="N187">
        <f t="shared" si="20"/>
        <v>0.1696</v>
      </c>
    </row>
    <row r="188" spans="1:14" x14ac:dyDescent="0.3">
      <c r="A188" s="1">
        <v>27</v>
      </c>
      <c r="B188" t="s">
        <v>330</v>
      </c>
      <c r="C188" t="s">
        <v>264</v>
      </c>
      <c r="D188" t="s">
        <v>264</v>
      </c>
      <c r="E188" t="s">
        <v>264</v>
      </c>
      <c r="F188" t="s">
        <v>264</v>
      </c>
      <c r="G188" t="s">
        <v>9948</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0.25129999999999997</v>
      </c>
    </row>
    <row r="189" spans="1:14" x14ac:dyDescent="0.3">
      <c r="A189" s="1">
        <v>28</v>
      </c>
      <c r="B189" t="s">
        <v>332</v>
      </c>
      <c r="C189" t="s">
        <v>2973</v>
      </c>
      <c r="D189" t="s">
        <v>4028</v>
      </c>
      <c r="E189" t="s">
        <v>1419</v>
      </c>
      <c r="F189" t="s">
        <v>1169</v>
      </c>
      <c r="G189" t="s">
        <v>5655</v>
      </c>
      <c r="I189" t="str">
        <f t="shared" si="21"/>
        <v>pos_trend</v>
      </c>
      <c r="J189">
        <f t="shared" si="22"/>
        <v>1080000</v>
      </c>
      <c r="K189">
        <f t="shared" si="23"/>
        <v>1600000</v>
      </c>
      <c r="L189">
        <f t="shared" si="24"/>
        <v>2440000</v>
      </c>
      <c r="M189">
        <f t="shared" si="25"/>
        <v>3210000</v>
      </c>
      <c r="N189">
        <f t="shared" si="26"/>
        <v>3930000</v>
      </c>
    </row>
    <row r="190" spans="1:14" x14ac:dyDescent="0.3">
      <c r="A190" s="1">
        <v>29</v>
      </c>
      <c r="B190" t="s">
        <v>333</v>
      </c>
      <c r="C190" t="s">
        <v>890</v>
      </c>
      <c r="D190" t="s">
        <v>9949</v>
      </c>
      <c r="E190" t="s">
        <v>365</v>
      </c>
      <c r="F190" t="s">
        <v>2226</v>
      </c>
      <c r="G190" t="s">
        <v>6813</v>
      </c>
      <c r="I190" t="str">
        <f t="shared" si="21"/>
        <v>N/A</v>
      </c>
      <c r="J190">
        <f t="shared" si="22"/>
        <v>1210000</v>
      </c>
      <c r="K190" t="str">
        <f t="shared" si="23"/>
        <v>(103,810)</v>
      </c>
      <c r="L190">
        <f t="shared" si="24"/>
        <v>2100000</v>
      </c>
      <c r="M190">
        <f t="shared" si="25"/>
        <v>2960000</v>
      </c>
      <c r="N190">
        <f t="shared" si="26"/>
        <v>3940000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9950</v>
      </c>
      <c r="D192" t="s">
        <v>4230</v>
      </c>
      <c r="E192" t="s">
        <v>9951</v>
      </c>
      <c r="F192" t="s">
        <v>9952</v>
      </c>
      <c r="G192" t="s">
        <v>9953</v>
      </c>
      <c r="I192" t="str">
        <f t="shared" si="21"/>
        <v>N/A</v>
      </c>
      <c r="J192" t="str">
        <f t="shared" si="22"/>
        <v>(136,348)</v>
      </c>
      <c r="K192">
        <f t="shared" si="23"/>
        <v>1710000</v>
      </c>
      <c r="L192" t="str">
        <f t="shared" si="24"/>
        <v>331399</v>
      </c>
      <c r="M192" t="str">
        <f t="shared" si="25"/>
        <v>255638</v>
      </c>
      <c r="N192" t="str">
        <f t="shared" si="26"/>
        <v>(10,352)</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5973</v>
      </c>
      <c r="D197" t="s">
        <v>7876</v>
      </c>
      <c r="E197" t="s">
        <v>7810</v>
      </c>
      <c r="F197" t="s">
        <v>2351</v>
      </c>
      <c r="G197" t="s">
        <v>9954</v>
      </c>
      <c r="I197" t="str">
        <f t="shared" si="21"/>
        <v>pos_trend</v>
      </c>
      <c r="J197">
        <f t="shared" si="22"/>
        <v>4050000</v>
      </c>
      <c r="K197">
        <f t="shared" si="23"/>
        <v>4640000</v>
      </c>
      <c r="L197">
        <f t="shared" si="24"/>
        <v>6610000</v>
      </c>
      <c r="M197">
        <f t="shared" si="25"/>
        <v>8800000</v>
      </c>
      <c r="N197">
        <f t="shared" si="26"/>
        <v>10120000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5973</v>
      </c>
      <c r="D199" t="s">
        <v>7876</v>
      </c>
      <c r="E199" t="s">
        <v>7810</v>
      </c>
      <c r="F199" t="s">
        <v>2351</v>
      </c>
      <c r="G199" t="s">
        <v>9954</v>
      </c>
      <c r="I199" t="str">
        <f t="shared" si="21"/>
        <v>pos_trend</v>
      </c>
      <c r="J199">
        <f t="shared" si="22"/>
        <v>4050000</v>
      </c>
      <c r="K199">
        <f t="shared" si="23"/>
        <v>4640000</v>
      </c>
      <c r="L199">
        <f t="shared" si="24"/>
        <v>6610000</v>
      </c>
      <c r="M199">
        <f t="shared" si="25"/>
        <v>8800000</v>
      </c>
      <c r="N199">
        <f t="shared" si="26"/>
        <v>10120000</v>
      </c>
    </row>
    <row r="200" spans="1:14" x14ac:dyDescent="0.3">
      <c r="A200" s="1">
        <v>39</v>
      </c>
      <c r="B200" t="s">
        <v>353</v>
      </c>
      <c r="C200" t="s">
        <v>264</v>
      </c>
      <c r="D200" t="s">
        <v>9955</v>
      </c>
      <c r="E200" t="s">
        <v>9956</v>
      </c>
      <c r="F200" t="s">
        <v>9957</v>
      </c>
      <c r="G200" t="s">
        <v>9958</v>
      </c>
      <c r="I200" t="str">
        <f t="shared" si="21"/>
        <v>N/A</v>
      </c>
      <c r="J200" t="str">
        <f t="shared" si="22"/>
        <v>N/A</v>
      </c>
      <c r="K200">
        <f t="shared" si="23"/>
        <v>0.1459</v>
      </c>
      <c r="L200">
        <f t="shared" si="24"/>
        <v>0.42549999999999999</v>
      </c>
      <c r="M200">
        <f t="shared" si="25"/>
        <v>0.33039999999999997</v>
      </c>
      <c r="N200">
        <f t="shared" si="26"/>
        <v>0.15</v>
      </c>
    </row>
    <row r="201" spans="1:14" x14ac:dyDescent="0.3">
      <c r="A201" s="1">
        <v>40</v>
      </c>
      <c r="B201" t="s">
        <v>358</v>
      </c>
      <c r="C201" t="s">
        <v>264</v>
      </c>
      <c r="D201" t="s">
        <v>264</v>
      </c>
      <c r="E201" t="s">
        <v>264</v>
      </c>
      <c r="F201" t="s">
        <v>264</v>
      </c>
      <c r="G201" t="s">
        <v>9959</v>
      </c>
      <c r="I201" t="str">
        <f t="shared" si="21"/>
        <v>N/A</v>
      </c>
      <c r="J201" t="str">
        <f t="shared" si="22"/>
        <v>N/A</v>
      </c>
      <c r="K201" t="str">
        <f t="shared" si="23"/>
        <v>N/A</v>
      </c>
      <c r="L201" t="str">
        <f t="shared" si="24"/>
        <v>N/A</v>
      </c>
      <c r="M201" t="str">
        <f t="shared" si="25"/>
        <v>N/A</v>
      </c>
      <c r="N201">
        <f t="shared" si="26"/>
        <v>0.18100000000000002</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9960</v>
      </c>
      <c r="D207" t="s">
        <v>9960</v>
      </c>
      <c r="E207" t="s">
        <v>9961</v>
      </c>
      <c r="F207" t="s">
        <v>9962</v>
      </c>
      <c r="G207" t="s">
        <v>9963</v>
      </c>
      <c r="I207" t="str">
        <f t="shared" si="21"/>
        <v>N/A</v>
      </c>
      <c r="J207" t="str">
        <f t="shared" si="22"/>
        <v>424428</v>
      </c>
      <c r="K207" t="str">
        <f t="shared" si="23"/>
        <v>424428</v>
      </c>
      <c r="L207" t="str">
        <f t="shared" si="24"/>
        <v>362953</v>
      </c>
      <c r="M207" t="str">
        <f t="shared" si="25"/>
        <v>342460</v>
      </c>
      <c r="N207" t="str">
        <f t="shared" si="26"/>
        <v>452305</v>
      </c>
    </row>
    <row r="208" spans="1:14" x14ac:dyDescent="0.3">
      <c r="A208" s="1">
        <v>47</v>
      </c>
      <c r="B208" t="s">
        <v>378</v>
      </c>
      <c r="C208" t="s">
        <v>5721</v>
      </c>
      <c r="D208" t="s">
        <v>7773</v>
      </c>
      <c r="E208" t="s">
        <v>9964</v>
      </c>
      <c r="F208" t="s">
        <v>9965</v>
      </c>
      <c r="G208" t="s">
        <v>8159</v>
      </c>
      <c r="I208" t="str">
        <f t="shared" si="21"/>
        <v>pos_trend</v>
      </c>
      <c r="J208">
        <f t="shared" si="22"/>
        <v>3620000</v>
      </c>
      <c r="K208">
        <f t="shared" si="23"/>
        <v>4220000</v>
      </c>
      <c r="L208">
        <f t="shared" si="24"/>
        <v>6250000</v>
      </c>
      <c r="M208">
        <f t="shared" si="25"/>
        <v>8460000</v>
      </c>
      <c r="N208">
        <f t="shared" si="26"/>
        <v>9670000</v>
      </c>
    </row>
    <row r="209" spans="1:14" x14ac:dyDescent="0.3">
      <c r="A209" s="1">
        <v>48</v>
      </c>
      <c r="B209" t="s">
        <v>382</v>
      </c>
      <c r="C209" t="s">
        <v>9789</v>
      </c>
      <c r="D209" t="s">
        <v>9510</v>
      </c>
      <c r="E209" t="s">
        <v>3017</v>
      </c>
      <c r="F209" t="s">
        <v>4301</v>
      </c>
      <c r="G209" t="s">
        <v>8214</v>
      </c>
      <c r="I209" t="str">
        <f t="shared" si="21"/>
        <v>N/A</v>
      </c>
      <c r="J209" t="str">
        <f t="shared" si="22"/>
        <v>1.17</v>
      </c>
      <c r="K209" t="str">
        <f t="shared" si="23"/>
        <v>0.98</v>
      </c>
      <c r="L209" t="str">
        <f t="shared" si="24"/>
        <v>1.20</v>
      </c>
      <c r="M209" t="str">
        <f t="shared" si="25"/>
        <v>1.57</v>
      </c>
      <c r="N209" t="str">
        <f t="shared" si="26"/>
        <v>1.78</v>
      </c>
    </row>
    <row r="210" spans="1:14" x14ac:dyDescent="0.3">
      <c r="A210" s="1">
        <v>49</v>
      </c>
      <c r="B210" t="s">
        <v>2042</v>
      </c>
      <c r="C210" t="s">
        <v>264</v>
      </c>
      <c r="D210" t="s">
        <v>9966</v>
      </c>
      <c r="E210" t="s">
        <v>6025</v>
      </c>
      <c r="F210" t="s">
        <v>9967</v>
      </c>
      <c r="G210" t="s">
        <v>9968</v>
      </c>
      <c r="I210" t="str">
        <f t="shared" si="21"/>
        <v>N/A</v>
      </c>
      <c r="J210" t="str">
        <f t="shared" si="22"/>
        <v>N/A</v>
      </c>
      <c r="K210">
        <f t="shared" si="23"/>
        <v>-0.16239999999999999</v>
      </c>
      <c r="L210">
        <f t="shared" si="24"/>
        <v>0.22450000000000001</v>
      </c>
      <c r="M210">
        <f t="shared" si="25"/>
        <v>0.30829999999999996</v>
      </c>
      <c r="N210">
        <f t="shared" si="26"/>
        <v>0.1338</v>
      </c>
    </row>
    <row r="211" spans="1:14" x14ac:dyDescent="0.3">
      <c r="A211" s="1">
        <v>50</v>
      </c>
      <c r="B211" t="s">
        <v>393</v>
      </c>
      <c r="C211" t="s">
        <v>2020</v>
      </c>
      <c r="D211" t="s">
        <v>9882</v>
      </c>
      <c r="E211" t="s">
        <v>5524</v>
      </c>
      <c r="F211" t="s">
        <v>6812</v>
      </c>
      <c r="G211" t="s">
        <v>3295</v>
      </c>
      <c r="I211" t="str">
        <f t="shared" si="21"/>
        <v>pos_trend</v>
      </c>
      <c r="J211">
        <f t="shared" si="22"/>
        <v>3100000</v>
      </c>
      <c r="K211">
        <f t="shared" si="23"/>
        <v>4320000</v>
      </c>
      <c r="L211">
        <f t="shared" si="24"/>
        <v>5230000</v>
      </c>
      <c r="M211">
        <f t="shared" si="25"/>
        <v>5370000</v>
      </c>
      <c r="N211">
        <f t="shared" si="26"/>
        <v>5440000</v>
      </c>
    </row>
    <row r="212" spans="1:14" x14ac:dyDescent="0.3">
      <c r="A212" s="1">
        <v>51</v>
      </c>
      <c r="B212" t="s">
        <v>399</v>
      </c>
      <c r="C212" t="s">
        <v>1760</v>
      </c>
      <c r="D212" t="s">
        <v>5430</v>
      </c>
      <c r="E212" t="s">
        <v>9511</v>
      </c>
      <c r="F212" t="s">
        <v>2373</v>
      </c>
      <c r="G212" t="s">
        <v>4301</v>
      </c>
      <c r="I212" t="str">
        <f t="shared" si="21"/>
        <v>N/A</v>
      </c>
      <c r="J212" t="str">
        <f t="shared" si="22"/>
        <v>1.16</v>
      </c>
      <c r="K212" t="str">
        <f t="shared" si="23"/>
        <v>0.96</v>
      </c>
      <c r="L212" t="str">
        <f t="shared" si="24"/>
        <v>1.19</v>
      </c>
      <c r="M212" t="str">
        <f t="shared" si="25"/>
        <v>1.55</v>
      </c>
      <c r="N212" t="str">
        <f t="shared" si="26"/>
        <v>1.57</v>
      </c>
    </row>
    <row r="213" spans="1:14" x14ac:dyDescent="0.3">
      <c r="A213" s="1">
        <v>52</v>
      </c>
      <c r="B213" t="s">
        <v>402</v>
      </c>
      <c r="C213" t="s">
        <v>264</v>
      </c>
      <c r="D213" t="s">
        <v>9969</v>
      </c>
      <c r="E213" t="s">
        <v>9970</v>
      </c>
      <c r="F213" t="s">
        <v>4345</v>
      </c>
      <c r="G213" t="s">
        <v>9971</v>
      </c>
      <c r="I213" t="str">
        <f t="shared" si="21"/>
        <v>N/A</v>
      </c>
      <c r="J213" t="str">
        <f t="shared" si="22"/>
        <v>N/A</v>
      </c>
      <c r="K213">
        <f t="shared" si="23"/>
        <v>-0.1724</v>
      </c>
      <c r="L213">
        <f t="shared" si="24"/>
        <v>0.23960000000000001</v>
      </c>
      <c r="M213">
        <f t="shared" si="25"/>
        <v>0.30249999999999999</v>
      </c>
      <c r="N213">
        <f t="shared" si="26"/>
        <v>1.29E-2</v>
      </c>
    </row>
    <row r="214" spans="1:14" x14ac:dyDescent="0.3">
      <c r="A214" s="1">
        <v>53</v>
      </c>
      <c r="B214" t="s">
        <v>407</v>
      </c>
      <c r="C214" t="s">
        <v>9656</v>
      </c>
      <c r="D214" t="s">
        <v>3667</v>
      </c>
      <c r="E214" t="s">
        <v>4131</v>
      </c>
      <c r="F214" t="s">
        <v>3295</v>
      </c>
      <c r="G214" t="s">
        <v>9972</v>
      </c>
      <c r="I214" t="str">
        <f t="shared" si="21"/>
        <v>pos_trend</v>
      </c>
      <c r="J214">
        <f t="shared" si="22"/>
        <v>3130000</v>
      </c>
      <c r="K214">
        <f t="shared" si="23"/>
        <v>4370000</v>
      </c>
      <c r="L214">
        <f t="shared" si="24"/>
        <v>5270000</v>
      </c>
      <c r="M214">
        <f t="shared" si="25"/>
        <v>5440000</v>
      </c>
      <c r="N214">
        <f t="shared" si="26"/>
        <v>6260000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8075</v>
      </c>
      <c r="D217" t="s">
        <v>9973</v>
      </c>
      <c r="E217" t="s">
        <v>9974</v>
      </c>
      <c r="F217" t="s">
        <v>990</v>
      </c>
      <c r="G217" t="s">
        <v>9975</v>
      </c>
      <c r="I217" t="str">
        <f t="shared" si="21"/>
        <v>N/A</v>
      </c>
      <c r="J217">
        <f t="shared" si="22"/>
        <v>20230000</v>
      </c>
      <c r="K217">
        <f t="shared" si="23"/>
        <v>24080000</v>
      </c>
      <c r="L217">
        <f t="shared" si="24"/>
        <v>30330000</v>
      </c>
      <c r="M217">
        <f t="shared" si="25"/>
        <v>23630000</v>
      </c>
      <c r="N217">
        <f t="shared" si="26"/>
        <v>31720000</v>
      </c>
    </row>
    <row r="218" spans="1:14" x14ac:dyDescent="0.3">
      <c r="A218" s="1">
        <v>1</v>
      </c>
      <c r="B218" t="s">
        <v>2053</v>
      </c>
      <c r="C218" t="s">
        <v>264</v>
      </c>
      <c r="D218" t="s">
        <v>9976</v>
      </c>
      <c r="E218" t="s">
        <v>9977</v>
      </c>
      <c r="F218" t="s">
        <v>9978</v>
      </c>
      <c r="G218" t="s">
        <v>9979</v>
      </c>
      <c r="I218" t="str">
        <f t="shared" si="21"/>
        <v>N/A</v>
      </c>
      <c r="J218" t="str">
        <f t="shared" si="22"/>
        <v>N/A</v>
      </c>
      <c r="K218">
        <f t="shared" si="23"/>
        <v>0.19059999999999999</v>
      </c>
      <c r="L218">
        <f t="shared" si="24"/>
        <v>0.25969999999999999</v>
      </c>
      <c r="M218">
        <f t="shared" si="25"/>
        <v>-0.2208</v>
      </c>
      <c r="N218">
        <f t="shared" si="26"/>
        <v>0.34210000000000002</v>
      </c>
    </row>
    <row r="219" spans="1:14" x14ac:dyDescent="0.3">
      <c r="A219" s="1">
        <v>2</v>
      </c>
      <c r="B219" t="s">
        <v>2058</v>
      </c>
      <c r="C219" t="s">
        <v>9980</v>
      </c>
      <c r="D219" t="s">
        <v>9981</v>
      </c>
      <c r="E219" t="s">
        <v>9982</v>
      </c>
      <c r="F219" t="s">
        <v>9983</v>
      </c>
      <c r="G219" t="s">
        <v>9984</v>
      </c>
      <c r="I219" t="str">
        <f t="shared" si="21"/>
        <v>N/A</v>
      </c>
      <c r="J219">
        <f t="shared" si="22"/>
        <v>242540000</v>
      </c>
      <c r="K219">
        <f t="shared" si="23"/>
        <v>276870000</v>
      </c>
      <c r="L219">
        <f t="shared" si="24"/>
        <v>286560000</v>
      </c>
      <c r="M219">
        <f t="shared" si="25"/>
        <v>276560000</v>
      </c>
      <c r="N219">
        <f t="shared" si="26"/>
        <v>292080000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1967</v>
      </c>
      <c r="D221" t="s">
        <v>9985</v>
      </c>
      <c r="E221" t="s">
        <v>9986</v>
      </c>
      <c r="F221" t="s">
        <v>9987</v>
      </c>
      <c r="G221" t="s">
        <v>3206</v>
      </c>
      <c r="I221" t="str">
        <f t="shared" si="21"/>
        <v>N/A</v>
      </c>
      <c r="J221">
        <f t="shared" si="22"/>
        <v>1060000</v>
      </c>
      <c r="K221" t="str">
        <f t="shared" si="23"/>
        <v>967000</v>
      </c>
      <c r="L221" t="str">
        <f t="shared" si="24"/>
        <v>386000</v>
      </c>
      <c r="M221" t="str">
        <f t="shared" si="25"/>
        <v>321000</v>
      </c>
      <c r="N221" t="str">
        <f t="shared" si="26"/>
        <v>425000</v>
      </c>
    </row>
    <row r="222" spans="1:14" x14ac:dyDescent="0.3">
      <c r="A222" s="1">
        <v>5</v>
      </c>
      <c r="B222" t="s">
        <v>2071</v>
      </c>
      <c r="C222" t="s">
        <v>1967</v>
      </c>
      <c r="D222" t="s">
        <v>9985</v>
      </c>
      <c r="E222" t="s">
        <v>9986</v>
      </c>
      <c r="F222" t="s">
        <v>9987</v>
      </c>
      <c r="G222" t="s">
        <v>3206</v>
      </c>
      <c r="I222" t="str">
        <f t="shared" si="21"/>
        <v>N/A</v>
      </c>
      <c r="J222">
        <f t="shared" si="22"/>
        <v>1060000</v>
      </c>
      <c r="K222" t="str">
        <f t="shared" si="23"/>
        <v>967000</v>
      </c>
      <c r="L222" t="str">
        <f t="shared" si="24"/>
        <v>386000</v>
      </c>
      <c r="M222" t="str">
        <f t="shared" si="25"/>
        <v>321000</v>
      </c>
      <c r="N222" t="str">
        <f t="shared" si="26"/>
        <v>425000</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9988</v>
      </c>
      <c r="D224" t="s">
        <v>9989</v>
      </c>
      <c r="E224" t="s">
        <v>9990</v>
      </c>
      <c r="F224" t="s">
        <v>992</v>
      </c>
      <c r="G224" t="s">
        <v>3200</v>
      </c>
      <c r="I224" t="str">
        <f t="shared" si="21"/>
        <v>neg_trend</v>
      </c>
      <c r="J224">
        <f t="shared" si="22"/>
        <v>36360000</v>
      </c>
      <c r="K224">
        <f t="shared" si="23"/>
        <v>29960000</v>
      </c>
      <c r="L224">
        <f t="shared" si="24"/>
        <v>27370000</v>
      </c>
      <c r="M224">
        <f t="shared" si="25"/>
        <v>19610000</v>
      </c>
      <c r="N224">
        <f t="shared" si="26"/>
        <v>9040000</v>
      </c>
    </row>
    <row r="225" spans="1:14" x14ac:dyDescent="0.3">
      <c r="A225" s="1">
        <v>8</v>
      </c>
      <c r="B225" t="s">
        <v>2079</v>
      </c>
      <c r="C225" t="s">
        <v>1965</v>
      </c>
      <c r="D225" t="s">
        <v>3650</v>
      </c>
      <c r="E225" t="s">
        <v>9929</v>
      </c>
      <c r="F225" t="s">
        <v>9991</v>
      </c>
      <c r="G225" t="s">
        <v>6452</v>
      </c>
      <c r="I225" t="str">
        <f t="shared" si="21"/>
        <v>N/A</v>
      </c>
      <c r="J225">
        <f t="shared" si="22"/>
        <v>3440000</v>
      </c>
      <c r="K225">
        <f t="shared" si="23"/>
        <v>5530000</v>
      </c>
      <c r="L225">
        <f t="shared" si="24"/>
        <v>7230000</v>
      </c>
      <c r="M225">
        <f t="shared" si="25"/>
        <v>8130000.0000000009</v>
      </c>
      <c r="N225">
        <f t="shared" si="26"/>
        <v>6590000</v>
      </c>
    </row>
    <row r="226" spans="1:14" x14ac:dyDescent="0.3">
      <c r="A226" s="1">
        <v>9</v>
      </c>
      <c r="B226" t="s">
        <v>2080</v>
      </c>
      <c r="C226" t="s">
        <v>9595</v>
      </c>
      <c r="D226" t="s">
        <v>9992</v>
      </c>
      <c r="E226" t="s">
        <v>9993</v>
      </c>
      <c r="F226" t="s">
        <v>9994</v>
      </c>
      <c r="G226" t="s">
        <v>9995</v>
      </c>
      <c r="I226" t="str">
        <f t="shared" si="21"/>
        <v>N/A</v>
      </c>
      <c r="J226">
        <f t="shared" si="22"/>
        <v>104910000</v>
      </c>
      <c r="K226">
        <f t="shared" si="23"/>
        <v>114080000</v>
      </c>
      <c r="L226">
        <f t="shared" si="24"/>
        <v>110580000</v>
      </c>
      <c r="M226">
        <f t="shared" si="25"/>
        <v>103890000</v>
      </c>
      <c r="N226">
        <f t="shared" si="26"/>
        <v>104820000</v>
      </c>
    </row>
    <row r="227" spans="1:14" x14ac:dyDescent="0.3">
      <c r="A227" s="1">
        <v>10</v>
      </c>
      <c r="B227" t="s">
        <v>2086</v>
      </c>
      <c r="C227" t="s">
        <v>9996</v>
      </c>
      <c r="D227" t="s">
        <v>9997</v>
      </c>
      <c r="E227" t="s">
        <v>9998</v>
      </c>
      <c r="F227" t="s">
        <v>9999</v>
      </c>
      <c r="G227" t="s">
        <v>10000</v>
      </c>
      <c r="I227" t="str">
        <f t="shared" si="21"/>
        <v>pos_trend</v>
      </c>
      <c r="J227">
        <f t="shared" si="22"/>
        <v>64440000</v>
      </c>
      <c r="K227">
        <f t="shared" si="23"/>
        <v>80630000</v>
      </c>
      <c r="L227">
        <f t="shared" si="24"/>
        <v>95230000</v>
      </c>
      <c r="M227">
        <f t="shared" si="25"/>
        <v>100020000</v>
      </c>
      <c r="N227">
        <f t="shared" si="26"/>
        <v>114290000</v>
      </c>
    </row>
    <row r="228" spans="1:14" x14ac:dyDescent="0.3">
      <c r="A228" s="1">
        <v>11</v>
      </c>
      <c r="B228" t="s">
        <v>2090</v>
      </c>
      <c r="C228" t="s">
        <v>10001</v>
      </c>
      <c r="D228" t="s">
        <v>10002</v>
      </c>
      <c r="E228" t="s">
        <v>10003</v>
      </c>
      <c r="F228" t="s">
        <v>7595</v>
      </c>
      <c r="G228" t="s">
        <v>10004</v>
      </c>
      <c r="I228" t="str">
        <f t="shared" si="21"/>
        <v>N/A</v>
      </c>
      <c r="J228">
        <f t="shared" si="22"/>
        <v>17160000</v>
      </c>
      <c r="K228">
        <f t="shared" si="23"/>
        <v>27820000</v>
      </c>
      <c r="L228">
        <f t="shared" si="24"/>
        <v>29760000</v>
      </c>
      <c r="M228">
        <f t="shared" si="25"/>
        <v>23310000</v>
      </c>
      <c r="N228">
        <f t="shared" si="26"/>
        <v>21050000</v>
      </c>
    </row>
    <row r="229" spans="1:14" x14ac:dyDescent="0.3">
      <c r="A229" s="1">
        <v>12</v>
      </c>
      <c r="B229" t="s">
        <v>440</v>
      </c>
      <c r="C229" t="s">
        <v>3735</v>
      </c>
      <c r="D229" t="s">
        <v>7486</v>
      </c>
      <c r="E229" t="s">
        <v>10005</v>
      </c>
      <c r="F229" t="s">
        <v>10006</v>
      </c>
      <c r="G229" t="s">
        <v>10007</v>
      </c>
      <c r="I229" t="str">
        <f t="shared" si="21"/>
        <v>N/A</v>
      </c>
      <c r="J229">
        <f t="shared" si="22"/>
        <v>15170000</v>
      </c>
      <c r="K229">
        <f t="shared" si="23"/>
        <v>17880000</v>
      </c>
      <c r="L229">
        <f t="shared" si="24"/>
        <v>16000000</v>
      </c>
      <c r="M229">
        <f t="shared" si="25"/>
        <v>21280000</v>
      </c>
      <c r="N229">
        <f t="shared" si="26"/>
        <v>35850000</v>
      </c>
    </row>
    <row r="230" spans="1:14" x14ac:dyDescent="0.3">
      <c r="A230" s="1">
        <v>13</v>
      </c>
      <c r="B230" t="s">
        <v>2097</v>
      </c>
      <c r="C230" t="s">
        <v>264</v>
      </c>
      <c r="D230" t="s">
        <v>10008</v>
      </c>
      <c r="E230" t="s">
        <v>5985</v>
      </c>
      <c r="F230" t="s">
        <v>10009</v>
      </c>
      <c r="G230" t="s">
        <v>10010</v>
      </c>
      <c r="I230" t="str">
        <f t="shared" si="21"/>
        <v>N/A</v>
      </c>
      <c r="J230" t="str">
        <f t="shared" si="22"/>
        <v>N/A</v>
      </c>
      <c r="K230">
        <f t="shared" si="23"/>
        <v>0.1416</v>
      </c>
      <c r="L230">
        <f t="shared" si="24"/>
        <v>3.5000000000000003E-2</v>
      </c>
      <c r="M230">
        <f t="shared" si="25"/>
        <v>-3.49E-2</v>
      </c>
      <c r="N230">
        <f t="shared" si="26"/>
        <v>5.6100000000000004E-2</v>
      </c>
    </row>
    <row r="231" spans="1:14" x14ac:dyDescent="0.3">
      <c r="A231" s="1">
        <v>14</v>
      </c>
      <c r="B231" t="s">
        <v>2102</v>
      </c>
      <c r="C231" t="s">
        <v>10011</v>
      </c>
      <c r="D231" t="s">
        <v>10012</v>
      </c>
      <c r="E231" t="s">
        <v>10013</v>
      </c>
      <c r="F231" t="s">
        <v>10014</v>
      </c>
      <c r="G231" t="s">
        <v>10015</v>
      </c>
      <c r="I231" t="str">
        <f t="shared" si="21"/>
        <v>pos_trend</v>
      </c>
      <c r="J231">
        <f t="shared" si="22"/>
        <v>403380000</v>
      </c>
      <c r="K231">
        <f t="shared" si="23"/>
        <v>573890000</v>
      </c>
      <c r="L231">
        <f t="shared" si="24"/>
        <v>698440000</v>
      </c>
      <c r="M231">
        <f t="shared" si="25"/>
        <v>765770000</v>
      </c>
      <c r="N231">
        <f t="shared" si="26"/>
        <v>859540000</v>
      </c>
    </row>
    <row r="232" spans="1:14" x14ac:dyDescent="0.3">
      <c r="A232" s="1">
        <v>15</v>
      </c>
      <c r="B232" t="s">
        <v>2108</v>
      </c>
      <c r="C232" t="s">
        <v>10016</v>
      </c>
      <c r="D232" t="s">
        <v>10017</v>
      </c>
      <c r="E232" t="s">
        <v>10018</v>
      </c>
      <c r="F232" t="s">
        <v>10019</v>
      </c>
      <c r="G232" t="s">
        <v>10020</v>
      </c>
      <c r="I232" t="str">
        <f t="shared" si="21"/>
        <v>pos_trend</v>
      </c>
      <c r="J232">
        <f t="shared" si="22"/>
        <v>408110000</v>
      </c>
      <c r="K232">
        <f t="shared" si="23"/>
        <v>579620000</v>
      </c>
      <c r="L232">
        <f t="shared" si="24"/>
        <v>704530000</v>
      </c>
      <c r="M232">
        <f t="shared" si="25"/>
        <v>772520000</v>
      </c>
      <c r="N232">
        <f t="shared" si="26"/>
        <v>867050000</v>
      </c>
    </row>
    <row r="233" spans="1:14" x14ac:dyDescent="0.3">
      <c r="A233" s="1">
        <v>16</v>
      </c>
      <c r="B233" t="s">
        <v>2114</v>
      </c>
      <c r="C233" t="s">
        <v>10021</v>
      </c>
      <c r="D233" t="s">
        <v>10022</v>
      </c>
      <c r="E233" t="s">
        <v>10023</v>
      </c>
      <c r="F233" t="s">
        <v>10024</v>
      </c>
      <c r="G233" t="s">
        <v>10025</v>
      </c>
      <c r="I233" t="str">
        <f t="shared" si="21"/>
        <v>pos_trend</v>
      </c>
      <c r="J233">
        <f t="shared" si="22"/>
        <v>53230000</v>
      </c>
      <c r="K233">
        <f t="shared" si="23"/>
        <v>81790000</v>
      </c>
      <c r="L233">
        <f t="shared" si="24"/>
        <v>106110000</v>
      </c>
      <c r="M233">
        <f t="shared" si="25"/>
        <v>129199999.99999999</v>
      </c>
      <c r="N233">
        <f t="shared" si="26"/>
        <v>129419999.99999999</v>
      </c>
    </row>
    <row r="234" spans="1:14" x14ac:dyDescent="0.3">
      <c r="A234" s="1">
        <v>17</v>
      </c>
      <c r="B234" t="s">
        <v>2120</v>
      </c>
      <c r="C234" t="s">
        <v>9797</v>
      </c>
      <c r="D234" t="s">
        <v>10026</v>
      </c>
      <c r="E234" t="s">
        <v>1507</v>
      </c>
      <c r="F234" t="s">
        <v>10027</v>
      </c>
      <c r="G234" t="s">
        <v>10028</v>
      </c>
      <c r="I234" t="str">
        <f t="shared" si="21"/>
        <v>N/A</v>
      </c>
      <c r="J234">
        <f t="shared" si="22"/>
        <v>14600000</v>
      </c>
      <c r="K234">
        <f t="shared" si="23"/>
        <v>15810000</v>
      </c>
      <c r="L234">
        <f t="shared" si="24"/>
        <v>18480000</v>
      </c>
      <c r="M234">
        <f t="shared" si="25"/>
        <v>16020000</v>
      </c>
      <c r="N234">
        <f t="shared" si="26"/>
        <v>15340000</v>
      </c>
    </row>
    <row r="235" spans="1:14" x14ac:dyDescent="0.3">
      <c r="A235" s="1">
        <v>18</v>
      </c>
      <c r="B235" t="s">
        <v>2126</v>
      </c>
      <c r="C235" t="s">
        <v>10029</v>
      </c>
      <c r="D235" t="s">
        <v>10030</v>
      </c>
      <c r="E235" t="s">
        <v>10031</v>
      </c>
      <c r="F235" t="s">
        <v>10032</v>
      </c>
      <c r="G235" t="s">
        <v>10033</v>
      </c>
      <c r="I235" t="str">
        <f t="shared" si="21"/>
        <v>pos_trend</v>
      </c>
      <c r="J235">
        <f t="shared" si="22"/>
        <v>345860000</v>
      </c>
      <c r="K235">
        <f t="shared" si="23"/>
        <v>482020000</v>
      </c>
      <c r="L235">
        <f t="shared" si="24"/>
        <v>579940000</v>
      </c>
      <c r="M235">
        <f t="shared" si="25"/>
        <v>624650000</v>
      </c>
      <c r="N235">
        <f t="shared" si="26"/>
        <v>713390000</v>
      </c>
    </row>
    <row r="236" spans="1:14" x14ac:dyDescent="0.3">
      <c r="A236" s="1">
        <v>19</v>
      </c>
      <c r="B236" t="s">
        <v>2132</v>
      </c>
      <c r="C236" t="s">
        <v>264</v>
      </c>
      <c r="D236" t="s">
        <v>264</v>
      </c>
      <c r="E236" t="s">
        <v>264</v>
      </c>
      <c r="F236" t="s">
        <v>579</v>
      </c>
      <c r="G236" t="s">
        <v>1186</v>
      </c>
      <c r="I236" t="str">
        <f t="shared" si="21"/>
        <v>N/A</v>
      </c>
      <c r="J236" t="str">
        <f t="shared" si="22"/>
        <v>N/A</v>
      </c>
      <c r="K236" t="str">
        <f t="shared" si="23"/>
        <v>N/A</v>
      </c>
      <c r="L236" t="str">
        <f t="shared" si="24"/>
        <v>N/A</v>
      </c>
      <c r="M236">
        <f t="shared" si="25"/>
        <v>2650000</v>
      </c>
      <c r="N236">
        <f t="shared" si="26"/>
        <v>2200000</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10034</v>
      </c>
      <c r="D239" t="s">
        <v>264</v>
      </c>
      <c r="E239" t="s">
        <v>264</v>
      </c>
      <c r="F239" t="s">
        <v>264</v>
      </c>
      <c r="G239" t="s">
        <v>8251</v>
      </c>
      <c r="I239" t="str">
        <f t="shared" si="21"/>
        <v>N/A</v>
      </c>
      <c r="J239" t="str">
        <f t="shared" si="22"/>
        <v>(5.59M)</v>
      </c>
      <c r="K239" t="str">
        <f t="shared" si="23"/>
        <v>N/A</v>
      </c>
      <c r="L239" t="str">
        <f t="shared" si="24"/>
        <v>N/A</v>
      </c>
      <c r="M239" t="str">
        <f t="shared" si="25"/>
        <v>N/A</v>
      </c>
      <c r="N239">
        <f t="shared" si="26"/>
        <v>6700000</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3506</v>
      </c>
      <c r="D241" t="s">
        <v>10035</v>
      </c>
      <c r="E241" t="s">
        <v>10036</v>
      </c>
      <c r="F241" t="s">
        <v>10037</v>
      </c>
      <c r="G241" t="s">
        <v>6248</v>
      </c>
      <c r="I241" t="str">
        <f t="shared" si="21"/>
        <v>pos_trend</v>
      </c>
      <c r="J241" t="str">
        <f t="shared" si="22"/>
        <v>(4.73M)</v>
      </c>
      <c r="K241" t="str">
        <f t="shared" si="23"/>
        <v>(5.73M)</v>
      </c>
      <c r="L241" t="str">
        <f t="shared" si="24"/>
        <v>(6.1M)</v>
      </c>
      <c r="M241" t="str">
        <f t="shared" si="25"/>
        <v>(6.75M)</v>
      </c>
      <c r="N241" t="str">
        <f t="shared" si="26"/>
        <v>(7.51M)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10038</v>
      </c>
      <c r="E243" t="s">
        <v>10039</v>
      </c>
      <c r="F243" t="s">
        <v>10040</v>
      </c>
      <c r="G243" t="s">
        <v>10041</v>
      </c>
      <c r="I243" t="str">
        <f t="shared" si="21"/>
        <v>N/A</v>
      </c>
      <c r="J243" t="str">
        <f t="shared" si="22"/>
        <v>N/A</v>
      </c>
      <c r="K243">
        <f t="shared" si="23"/>
        <v>0.42270000000000002</v>
      </c>
      <c r="L243">
        <f t="shared" si="24"/>
        <v>0.217</v>
      </c>
      <c r="M243">
        <f t="shared" si="25"/>
        <v>9.6400000000000013E-2</v>
      </c>
      <c r="N243">
        <f t="shared" si="26"/>
        <v>0.1225</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10042</v>
      </c>
      <c r="D246" t="s">
        <v>10043</v>
      </c>
      <c r="E246" t="s">
        <v>10044</v>
      </c>
      <c r="F246" t="s">
        <v>10045</v>
      </c>
      <c r="G246" t="s">
        <v>6752</v>
      </c>
      <c r="I246" t="str">
        <f t="shared" si="21"/>
        <v>N/A</v>
      </c>
      <c r="J246">
        <f t="shared" si="22"/>
        <v>22240000</v>
      </c>
      <c r="K246">
        <f t="shared" si="23"/>
        <v>32070000</v>
      </c>
      <c r="L246">
        <f t="shared" si="24"/>
        <v>34810000</v>
      </c>
      <c r="M246">
        <f t="shared" si="25"/>
        <v>33620000</v>
      </c>
      <c r="N246">
        <f t="shared" si="26"/>
        <v>34620000</v>
      </c>
    </row>
    <row r="247" spans="1:14" x14ac:dyDescent="0.3">
      <c r="A247" s="1">
        <v>30</v>
      </c>
      <c r="B247" t="s">
        <v>446</v>
      </c>
      <c r="C247" t="s">
        <v>10046</v>
      </c>
      <c r="D247" t="s">
        <v>10047</v>
      </c>
      <c r="E247" t="s">
        <v>9861</v>
      </c>
      <c r="F247" t="s">
        <v>10048</v>
      </c>
      <c r="G247" t="s">
        <v>10049</v>
      </c>
      <c r="I247" t="str">
        <f t="shared" si="21"/>
        <v>N/A</v>
      </c>
      <c r="J247">
        <f t="shared" si="22"/>
        <v>23040000</v>
      </c>
      <c r="K247">
        <f t="shared" si="23"/>
        <v>22700000</v>
      </c>
      <c r="L247">
        <f t="shared" si="24"/>
        <v>31320000</v>
      </c>
      <c r="M247">
        <f t="shared" si="25"/>
        <v>34400000</v>
      </c>
      <c r="N247">
        <f t="shared" si="26"/>
        <v>43710000</v>
      </c>
    </row>
    <row r="248" spans="1:14" x14ac:dyDescent="0.3">
      <c r="A248" s="1">
        <v>31</v>
      </c>
      <c r="B248" t="s">
        <v>452</v>
      </c>
      <c r="C248" t="s">
        <v>9485</v>
      </c>
      <c r="D248" t="s">
        <v>10050</v>
      </c>
      <c r="E248" t="s">
        <v>9056</v>
      </c>
      <c r="F248" t="s">
        <v>10051</v>
      </c>
      <c r="G248" t="s">
        <v>893</v>
      </c>
      <c r="I248" t="str">
        <f t="shared" si="21"/>
        <v>N/A</v>
      </c>
      <c r="J248">
        <f t="shared" si="22"/>
        <v>11320000</v>
      </c>
      <c r="K248">
        <f t="shared" si="23"/>
        <v>9400000</v>
      </c>
      <c r="L248">
        <f t="shared" si="24"/>
        <v>16530000.000000002</v>
      </c>
      <c r="M248">
        <f t="shared" si="25"/>
        <v>18510000</v>
      </c>
      <c r="N248">
        <f t="shared" si="26"/>
        <v>28210000</v>
      </c>
    </row>
    <row r="249" spans="1:14" x14ac:dyDescent="0.3">
      <c r="A249" s="1">
        <v>32</v>
      </c>
      <c r="B249" t="s">
        <v>457</v>
      </c>
      <c r="C249" t="s">
        <v>3942</v>
      </c>
      <c r="D249" t="s">
        <v>5947</v>
      </c>
      <c r="E249" t="s">
        <v>3734</v>
      </c>
      <c r="F249" t="s">
        <v>10052</v>
      </c>
      <c r="G249" t="s">
        <v>3687</v>
      </c>
      <c r="I249" t="str">
        <f t="shared" si="21"/>
        <v>N/A</v>
      </c>
      <c r="J249">
        <f t="shared" si="22"/>
        <v>11710000</v>
      </c>
      <c r="K249">
        <f t="shared" si="23"/>
        <v>13300000</v>
      </c>
      <c r="L249">
        <f t="shared" si="24"/>
        <v>14790000</v>
      </c>
      <c r="M249">
        <f t="shared" si="25"/>
        <v>15890000</v>
      </c>
      <c r="N249">
        <f t="shared" si="26"/>
        <v>15510000</v>
      </c>
    </row>
    <row r="250" spans="1:14" x14ac:dyDescent="0.3">
      <c r="A250" s="1">
        <v>33</v>
      </c>
      <c r="B250" t="s">
        <v>2171</v>
      </c>
      <c r="C250" t="s">
        <v>8984</v>
      </c>
      <c r="D250" t="s">
        <v>10053</v>
      </c>
      <c r="E250" t="s">
        <v>7827</v>
      </c>
      <c r="F250" t="s">
        <v>5424</v>
      </c>
      <c r="G250" t="s">
        <v>4984</v>
      </c>
      <c r="I250" t="str">
        <f t="shared" si="21"/>
        <v>pos_trend</v>
      </c>
      <c r="J250">
        <f t="shared" si="22"/>
        <v>2890000</v>
      </c>
      <c r="K250">
        <f t="shared" si="23"/>
        <v>3290000</v>
      </c>
      <c r="L250">
        <f t="shared" si="24"/>
        <v>3660000</v>
      </c>
      <c r="M250">
        <f t="shared" si="25"/>
        <v>3950000</v>
      </c>
      <c r="N250">
        <f t="shared" si="26"/>
        <v>4360000</v>
      </c>
    </row>
    <row r="251" spans="1:14" x14ac:dyDescent="0.3">
      <c r="A251" s="1">
        <v>34</v>
      </c>
      <c r="B251" t="s">
        <v>462</v>
      </c>
      <c r="C251" t="s">
        <v>10054</v>
      </c>
      <c r="D251" t="s">
        <v>10055</v>
      </c>
      <c r="E251" t="s">
        <v>8285</v>
      </c>
      <c r="F251" t="s">
        <v>2862</v>
      </c>
      <c r="G251" t="s">
        <v>1671</v>
      </c>
      <c r="I251" t="str">
        <f t="shared" si="21"/>
        <v>pos_trend</v>
      </c>
      <c r="J251">
        <f t="shared" si="22"/>
        <v>724110000</v>
      </c>
      <c r="K251">
        <f t="shared" si="23"/>
        <v>942410000</v>
      </c>
      <c r="L251">
        <f t="shared" si="24"/>
        <v>1100000000</v>
      </c>
      <c r="M251">
        <f t="shared" si="25"/>
        <v>1150000000</v>
      </c>
      <c r="N251">
        <f t="shared" si="26"/>
        <v>1280000000</v>
      </c>
    </row>
    <row r="252" spans="1:14" x14ac:dyDescent="0.3">
      <c r="A252" s="1">
        <v>35</v>
      </c>
      <c r="B252" t="s">
        <v>2177</v>
      </c>
      <c r="C252" t="s">
        <v>264</v>
      </c>
      <c r="D252" t="s">
        <v>10056</v>
      </c>
      <c r="E252" t="s">
        <v>10057</v>
      </c>
      <c r="F252" t="s">
        <v>10058</v>
      </c>
      <c r="G252" t="s">
        <v>5870</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0.30149999999999999</v>
      </c>
      <c r="L252">
        <f t="shared" ref="L252:L315" si="30">IF(TRIM(E252)="-", "N/A", IF(RIGHT(E252,1)="M",1000000*VALUE(LEFT(E252,LEN(E252)-1)),IF(RIGHT(E252,1)="B",1000000000*VALUE(LEFT(E252,LEN(E252)-1)),IF(RIGHT(E252,1)="%",0.01*VALUE(LEFT(E252,LEN(E252)-1)),E252))))</f>
        <v>0.16320000000000001</v>
      </c>
      <c r="M252">
        <f t="shared" ref="M252:M315" si="31">IF(TRIM(F252)="-", "N/A", IF(RIGHT(F252,1)="M",1000000*VALUE(LEFT(F252,LEN(F252)-1)),IF(RIGHT(F252,1)="B",1000000000*VALUE(LEFT(F252,LEN(F252)-1)),IF(RIGHT(F252,1)="%",0.01*VALUE(LEFT(F252,LEN(F252)-1)),F252))))</f>
        <v>4.6699999999999998E-2</v>
      </c>
      <c r="N252">
        <f t="shared" ref="N252:N315" si="32">IF(TRIM(G252)="-", "N/A", IF(RIGHT(G252,1)="M",1000000*VALUE(LEFT(G252,LEN(G252)-1)),IF(RIGHT(G252,1)="B",1000000000*VALUE(LEFT(G252,LEN(G252)-1)),IF(RIGHT(G252,1)="%",0.01*VALUE(LEFT(G252,LEN(G252)-1)),G252))))</f>
        <v>0.115</v>
      </c>
    </row>
    <row r="253" spans="1:14" x14ac:dyDescent="0.3">
      <c r="A253" s="1">
        <v>36</v>
      </c>
      <c r="B253" t="s">
        <v>473</v>
      </c>
      <c r="C253" t="s">
        <v>264</v>
      </c>
      <c r="D253" t="s">
        <v>264</v>
      </c>
      <c r="E253" t="s">
        <v>264</v>
      </c>
      <c r="F253" t="s">
        <v>264</v>
      </c>
      <c r="G253" t="s">
        <v>10059</v>
      </c>
      <c r="I253" t="str">
        <f t="shared" si="27"/>
        <v>N/A</v>
      </c>
      <c r="J253" t="str">
        <f t="shared" si="28"/>
        <v>N/A</v>
      </c>
      <c r="K253" t="str">
        <f t="shared" si="29"/>
        <v>N/A</v>
      </c>
      <c r="L253" t="str">
        <f t="shared" si="30"/>
        <v>N/A</v>
      </c>
      <c r="M253" t="str">
        <f t="shared" si="31"/>
        <v>N/A</v>
      </c>
      <c r="N253">
        <f t="shared" si="32"/>
        <v>8.3000000000000001E-3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10060</v>
      </c>
      <c r="D256" t="s">
        <v>10061</v>
      </c>
      <c r="E256" t="s">
        <v>10062</v>
      </c>
      <c r="F256" t="s">
        <v>10063</v>
      </c>
      <c r="G256" t="s">
        <v>1658</v>
      </c>
      <c r="I256" t="str">
        <f t="shared" si="27"/>
        <v>pos_trend</v>
      </c>
      <c r="J256">
        <f t="shared" si="28"/>
        <v>596630000</v>
      </c>
      <c r="K256">
        <f t="shared" si="29"/>
        <v>779970000</v>
      </c>
      <c r="L256">
        <f t="shared" si="30"/>
        <v>892780000</v>
      </c>
      <c r="M256">
        <f t="shared" si="31"/>
        <v>916700000</v>
      </c>
      <c r="N256">
        <f t="shared" si="32"/>
        <v>1040000000</v>
      </c>
    </row>
    <row r="257" spans="1:14" x14ac:dyDescent="0.3">
      <c r="A257" s="1">
        <v>1</v>
      </c>
      <c r="B257" t="s">
        <v>2188</v>
      </c>
      <c r="C257" t="s">
        <v>10064</v>
      </c>
      <c r="D257" t="s">
        <v>10065</v>
      </c>
      <c r="E257" t="s">
        <v>10066</v>
      </c>
      <c r="F257" t="s">
        <v>10067</v>
      </c>
      <c r="G257" t="s">
        <v>10068</v>
      </c>
      <c r="I257" t="str">
        <f t="shared" si="27"/>
        <v>pos_trend</v>
      </c>
      <c r="J257">
        <f t="shared" si="28"/>
        <v>340210000</v>
      </c>
      <c r="K257">
        <f t="shared" si="29"/>
        <v>414310000</v>
      </c>
      <c r="L257">
        <f t="shared" si="30"/>
        <v>503080000</v>
      </c>
      <c r="M257">
        <f t="shared" si="31"/>
        <v>563130000</v>
      </c>
      <c r="N257">
        <f t="shared" si="32"/>
        <v>633380000</v>
      </c>
    </row>
    <row r="258" spans="1:14" x14ac:dyDescent="0.3">
      <c r="A258" s="1">
        <v>2</v>
      </c>
      <c r="B258" t="s">
        <v>2194</v>
      </c>
      <c r="C258" t="s">
        <v>10069</v>
      </c>
      <c r="D258" t="s">
        <v>10070</v>
      </c>
      <c r="E258" t="s">
        <v>10071</v>
      </c>
      <c r="F258" t="s">
        <v>10072</v>
      </c>
      <c r="G258" t="s">
        <v>10073</v>
      </c>
      <c r="I258" t="str">
        <f t="shared" si="27"/>
        <v>N/A</v>
      </c>
      <c r="J258">
        <f t="shared" si="28"/>
        <v>256410000.00000003</v>
      </c>
      <c r="K258">
        <f t="shared" si="29"/>
        <v>365660000</v>
      </c>
      <c r="L258">
        <f t="shared" si="30"/>
        <v>389690000</v>
      </c>
      <c r="M258">
        <f t="shared" si="31"/>
        <v>353560000</v>
      </c>
      <c r="N258">
        <f t="shared" si="32"/>
        <v>405810000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6943</v>
      </c>
      <c r="E260" t="s">
        <v>10074</v>
      </c>
      <c r="F260" t="s">
        <v>3619</v>
      </c>
      <c r="G260" t="s">
        <v>9167</v>
      </c>
      <c r="I260" t="str">
        <f t="shared" si="27"/>
        <v>N/A</v>
      </c>
      <c r="J260" t="str">
        <f t="shared" si="28"/>
        <v>N/A</v>
      </c>
      <c r="K260">
        <f t="shared" si="29"/>
        <v>0.30730000000000002</v>
      </c>
      <c r="L260">
        <f t="shared" si="30"/>
        <v>0.14460000000000001</v>
      </c>
      <c r="M260">
        <f t="shared" si="31"/>
        <v>2.6800000000000001E-2</v>
      </c>
      <c r="N260">
        <f t="shared" si="32"/>
        <v>0.1336</v>
      </c>
    </row>
    <row r="261" spans="1:14" x14ac:dyDescent="0.3">
      <c r="A261" s="1">
        <v>5</v>
      </c>
      <c r="B261" t="s">
        <v>475</v>
      </c>
      <c r="C261" t="s">
        <v>6738</v>
      </c>
      <c r="D261" t="s">
        <v>10075</v>
      </c>
      <c r="E261" t="s">
        <v>10076</v>
      </c>
      <c r="F261" t="s">
        <v>10077</v>
      </c>
      <c r="G261" t="s">
        <v>10078</v>
      </c>
      <c r="I261" t="str">
        <f t="shared" si="27"/>
        <v>N/A</v>
      </c>
      <c r="J261">
        <f t="shared" si="28"/>
        <v>47080000</v>
      </c>
      <c r="K261">
        <f t="shared" si="29"/>
        <v>63600000</v>
      </c>
      <c r="L261">
        <f t="shared" si="30"/>
        <v>100910000</v>
      </c>
      <c r="M261">
        <f t="shared" si="31"/>
        <v>121650000</v>
      </c>
      <c r="N261">
        <f t="shared" si="32"/>
        <v>80190000</v>
      </c>
    </row>
    <row r="262" spans="1:14" x14ac:dyDescent="0.3">
      <c r="A262" s="1">
        <v>6</v>
      </c>
      <c r="B262" t="s">
        <v>481</v>
      </c>
      <c r="C262" t="s">
        <v>10079</v>
      </c>
      <c r="D262" t="s">
        <v>6726</v>
      </c>
      <c r="E262" t="s">
        <v>9997</v>
      </c>
      <c r="F262" t="s">
        <v>10080</v>
      </c>
      <c r="G262" t="s">
        <v>10081</v>
      </c>
      <c r="I262" t="str">
        <f t="shared" si="27"/>
        <v>N/A</v>
      </c>
      <c r="J262">
        <f t="shared" si="28"/>
        <v>26770000</v>
      </c>
      <c r="K262">
        <f t="shared" si="29"/>
        <v>41170000</v>
      </c>
      <c r="L262">
        <f t="shared" si="30"/>
        <v>80630000</v>
      </c>
      <c r="M262">
        <f t="shared" si="31"/>
        <v>97320000</v>
      </c>
      <c r="N262">
        <f t="shared" si="32"/>
        <v>51000000</v>
      </c>
    </row>
    <row r="263" spans="1:14" x14ac:dyDescent="0.3">
      <c r="A263" s="1">
        <v>7</v>
      </c>
      <c r="B263" t="s">
        <v>486</v>
      </c>
      <c r="C263" t="s">
        <v>10082</v>
      </c>
      <c r="D263" t="s">
        <v>6726</v>
      </c>
      <c r="E263" t="s">
        <v>9997</v>
      </c>
      <c r="F263" t="s">
        <v>7358</v>
      </c>
      <c r="G263" t="s">
        <v>10083</v>
      </c>
      <c r="I263" t="str">
        <f t="shared" si="27"/>
        <v>N/A</v>
      </c>
      <c r="J263">
        <f t="shared" si="28"/>
        <v>21770000</v>
      </c>
      <c r="K263">
        <f t="shared" si="29"/>
        <v>41170000</v>
      </c>
      <c r="L263">
        <f t="shared" si="30"/>
        <v>80630000</v>
      </c>
      <c r="M263">
        <f t="shared" si="31"/>
        <v>91980000</v>
      </c>
      <c r="N263">
        <f t="shared" si="32"/>
        <v>35000000</v>
      </c>
    </row>
    <row r="264" spans="1:14" x14ac:dyDescent="0.3">
      <c r="A264" s="1">
        <v>8</v>
      </c>
      <c r="B264" t="s">
        <v>485</v>
      </c>
      <c r="C264" t="s">
        <v>10084</v>
      </c>
      <c r="D264" t="s">
        <v>264</v>
      </c>
      <c r="E264" t="s">
        <v>264</v>
      </c>
      <c r="F264" t="s">
        <v>3284</v>
      </c>
      <c r="G264" t="s">
        <v>10005</v>
      </c>
      <c r="I264" t="str">
        <f t="shared" si="27"/>
        <v>N/A</v>
      </c>
      <c r="J264">
        <f t="shared" si="28"/>
        <v>5000000</v>
      </c>
      <c r="K264" t="str">
        <f t="shared" si="29"/>
        <v>N/A</v>
      </c>
      <c r="L264" t="str">
        <f t="shared" si="30"/>
        <v>N/A</v>
      </c>
      <c r="M264">
        <f t="shared" si="31"/>
        <v>5340000</v>
      </c>
      <c r="N264">
        <f t="shared" si="32"/>
        <v>16000000</v>
      </c>
    </row>
    <row r="265" spans="1:14" x14ac:dyDescent="0.3">
      <c r="A265" s="1">
        <v>9</v>
      </c>
      <c r="B265" t="s">
        <v>487</v>
      </c>
      <c r="C265" t="s">
        <v>10085</v>
      </c>
      <c r="D265" t="s">
        <v>10086</v>
      </c>
      <c r="E265" t="s">
        <v>10087</v>
      </c>
      <c r="F265" t="s">
        <v>10088</v>
      </c>
      <c r="G265" t="s">
        <v>4032</v>
      </c>
      <c r="I265" t="str">
        <f t="shared" si="27"/>
        <v>N/A</v>
      </c>
      <c r="J265">
        <f t="shared" si="28"/>
        <v>20310000</v>
      </c>
      <c r="K265">
        <f t="shared" si="29"/>
        <v>22430000</v>
      </c>
      <c r="L265">
        <f t="shared" si="30"/>
        <v>20280000</v>
      </c>
      <c r="M265">
        <f t="shared" si="31"/>
        <v>24330000</v>
      </c>
      <c r="N265">
        <f t="shared" si="32"/>
        <v>29190000</v>
      </c>
    </row>
    <row r="266" spans="1:14" x14ac:dyDescent="0.3">
      <c r="A266" s="1">
        <v>10</v>
      </c>
      <c r="B266" t="s">
        <v>491</v>
      </c>
      <c r="C266" t="s">
        <v>10085</v>
      </c>
      <c r="D266" t="s">
        <v>10089</v>
      </c>
      <c r="E266" t="s">
        <v>5809</v>
      </c>
      <c r="F266" t="s">
        <v>7595</v>
      </c>
      <c r="G266" t="s">
        <v>4235</v>
      </c>
      <c r="I266" t="str">
        <f t="shared" si="27"/>
        <v>N/A</v>
      </c>
      <c r="J266">
        <f t="shared" si="28"/>
        <v>20310000</v>
      </c>
      <c r="K266">
        <f t="shared" si="29"/>
        <v>21310000</v>
      </c>
      <c r="L266">
        <f t="shared" si="30"/>
        <v>19290000</v>
      </c>
      <c r="M266">
        <f t="shared" si="31"/>
        <v>23310000</v>
      </c>
      <c r="N266">
        <f t="shared" si="32"/>
        <v>28310000</v>
      </c>
    </row>
    <row r="267" spans="1:14" x14ac:dyDescent="0.3">
      <c r="A267" s="1">
        <v>11</v>
      </c>
      <c r="B267" t="s">
        <v>492</v>
      </c>
      <c r="C267" t="s">
        <v>264</v>
      </c>
      <c r="D267" t="s">
        <v>1573</v>
      </c>
      <c r="E267" t="s">
        <v>10090</v>
      </c>
      <c r="F267" t="s">
        <v>1433</v>
      </c>
      <c r="G267" t="s">
        <v>10091</v>
      </c>
      <c r="I267" t="str">
        <f t="shared" si="27"/>
        <v>N/A</v>
      </c>
      <c r="J267" t="str">
        <f t="shared" si="28"/>
        <v>N/A</v>
      </c>
      <c r="K267">
        <f t="shared" si="29"/>
        <v>1120000</v>
      </c>
      <c r="L267" t="str">
        <f t="shared" si="30"/>
        <v>988000</v>
      </c>
      <c r="M267">
        <f t="shared" si="31"/>
        <v>1020000</v>
      </c>
      <c r="N267" t="str">
        <f t="shared" si="32"/>
        <v>879000</v>
      </c>
    </row>
    <row r="268" spans="1:14" x14ac:dyDescent="0.3">
      <c r="A268" s="1">
        <v>12</v>
      </c>
      <c r="B268" t="s">
        <v>2217</v>
      </c>
      <c r="C268" t="s">
        <v>264</v>
      </c>
      <c r="D268" t="s">
        <v>5065</v>
      </c>
      <c r="E268" t="s">
        <v>10092</v>
      </c>
      <c r="F268" t="s">
        <v>10093</v>
      </c>
      <c r="G268" t="s">
        <v>10094</v>
      </c>
      <c r="I268" t="str">
        <f t="shared" si="27"/>
        <v>N/A</v>
      </c>
      <c r="J268" t="str">
        <f t="shared" si="28"/>
        <v>N/A</v>
      </c>
      <c r="K268">
        <f t="shared" si="29"/>
        <v>0.10439999999999999</v>
      </c>
      <c r="L268">
        <f t="shared" si="30"/>
        <v>-9.5899999999999999E-2</v>
      </c>
      <c r="M268">
        <f t="shared" si="31"/>
        <v>0.1996</v>
      </c>
      <c r="N268">
        <f t="shared" si="32"/>
        <v>0.19980000000000001</v>
      </c>
    </row>
    <row r="269" spans="1:14" x14ac:dyDescent="0.3">
      <c r="A269" s="1">
        <v>13</v>
      </c>
      <c r="B269" t="s">
        <v>498</v>
      </c>
      <c r="C269" t="s">
        <v>2355</v>
      </c>
      <c r="D269" t="s">
        <v>10095</v>
      </c>
      <c r="E269" t="s">
        <v>10096</v>
      </c>
      <c r="F269" t="s">
        <v>7020</v>
      </c>
      <c r="G269" t="s">
        <v>10097</v>
      </c>
      <c r="I269" t="str">
        <f t="shared" si="27"/>
        <v>N/A</v>
      </c>
      <c r="J269">
        <f t="shared" si="28"/>
        <v>6.5000000000000002E-2</v>
      </c>
      <c r="K269">
        <f t="shared" si="29"/>
        <v>6.7500000000000004E-2</v>
      </c>
      <c r="L269">
        <f t="shared" si="30"/>
        <v>9.2100000000000015E-2</v>
      </c>
      <c r="M269">
        <f t="shared" si="31"/>
        <v>0.106</v>
      </c>
      <c r="N269">
        <f t="shared" si="32"/>
        <v>6.2699999999999992E-2</v>
      </c>
    </row>
    <row r="270" spans="1:14" x14ac:dyDescent="0.3">
      <c r="A270" s="1">
        <v>14</v>
      </c>
      <c r="B270" t="s">
        <v>506</v>
      </c>
      <c r="C270" t="s">
        <v>10098</v>
      </c>
      <c r="D270" t="s">
        <v>10099</v>
      </c>
      <c r="E270" t="s">
        <v>166</v>
      </c>
      <c r="F270" t="s">
        <v>3801</v>
      </c>
      <c r="G270" t="s">
        <v>3782</v>
      </c>
      <c r="I270" t="str">
        <f t="shared" si="27"/>
        <v>N/A</v>
      </c>
      <c r="J270">
        <f t="shared" si="28"/>
        <v>11790000</v>
      </c>
      <c r="K270">
        <f t="shared" si="29"/>
        <v>12210000</v>
      </c>
      <c r="L270">
        <f t="shared" si="30"/>
        <v>3860000</v>
      </c>
      <c r="M270">
        <f t="shared" si="31"/>
        <v>3350000</v>
      </c>
      <c r="N270">
        <f t="shared" si="32"/>
        <v>3460000</v>
      </c>
    </row>
    <row r="271" spans="1:14" x14ac:dyDescent="0.3">
      <c r="A271" s="1">
        <v>15</v>
      </c>
      <c r="B271" t="s">
        <v>512</v>
      </c>
      <c r="C271" t="s">
        <v>10098</v>
      </c>
      <c r="D271" t="s">
        <v>10099</v>
      </c>
      <c r="E271" t="s">
        <v>166</v>
      </c>
      <c r="F271" t="s">
        <v>3801</v>
      </c>
      <c r="G271" t="s">
        <v>3782</v>
      </c>
      <c r="I271" t="str">
        <f t="shared" si="27"/>
        <v>N/A</v>
      </c>
      <c r="J271">
        <f t="shared" si="28"/>
        <v>11790000</v>
      </c>
      <c r="K271">
        <f t="shared" si="29"/>
        <v>12210000</v>
      </c>
      <c r="L271">
        <f t="shared" si="30"/>
        <v>3860000</v>
      </c>
      <c r="M271">
        <f t="shared" si="31"/>
        <v>3350000</v>
      </c>
      <c r="N271">
        <f t="shared" si="32"/>
        <v>3460000</v>
      </c>
    </row>
    <row r="272" spans="1:14" x14ac:dyDescent="0.3">
      <c r="A272" s="1">
        <v>16</v>
      </c>
      <c r="B272" t="s">
        <v>517</v>
      </c>
      <c r="C272" t="s">
        <v>10100</v>
      </c>
      <c r="D272" t="s">
        <v>10101</v>
      </c>
      <c r="E272" t="s">
        <v>7106</v>
      </c>
      <c r="F272" t="s">
        <v>1658</v>
      </c>
      <c r="G272" t="s">
        <v>1659</v>
      </c>
      <c r="I272" t="str">
        <f t="shared" si="27"/>
        <v>pos_trend</v>
      </c>
      <c r="J272">
        <f t="shared" si="28"/>
        <v>658220000</v>
      </c>
      <c r="K272">
        <f t="shared" si="29"/>
        <v>857300000</v>
      </c>
      <c r="L272">
        <f t="shared" si="30"/>
        <v>1000000000</v>
      </c>
      <c r="M272">
        <f t="shared" si="31"/>
        <v>1040000000</v>
      </c>
      <c r="N272">
        <f t="shared" si="32"/>
        <v>1120000000</v>
      </c>
    </row>
    <row r="273" spans="1:14" x14ac:dyDescent="0.3">
      <c r="A273" s="1">
        <v>17</v>
      </c>
      <c r="B273" t="s">
        <v>528</v>
      </c>
      <c r="C273" t="s">
        <v>8648</v>
      </c>
      <c r="D273" t="s">
        <v>10102</v>
      </c>
      <c r="E273" t="s">
        <v>10103</v>
      </c>
      <c r="F273" t="s">
        <v>10103</v>
      </c>
      <c r="G273" t="s">
        <v>264</v>
      </c>
      <c r="I273" t="str">
        <f t="shared" si="27"/>
        <v>N/A</v>
      </c>
      <c r="J273">
        <f t="shared" si="28"/>
        <v>17020000</v>
      </c>
      <c r="K273">
        <f t="shared" si="29"/>
        <v>17100000</v>
      </c>
      <c r="L273">
        <f t="shared" si="30"/>
        <v>17120000</v>
      </c>
      <c r="M273">
        <f t="shared" si="31"/>
        <v>17120000</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8648</v>
      </c>
      <c r="D275" t="s">
        <v>10102</v>
      </c>
      <c r="E275" t="s">
        <v>10103</v>
      </c>
      <c r="F275" t="s">
        <v>10103</v>
      </c>
      <c r="G275" t="s">
        <v>264</v>
      </c>
      <c r="I275" t="str">
        <f t="shared" si="27"/>
        <v>N/A</v>
      </c>
      <c r="J275">
        <f t="shared" si="28"/>
        <v>17020000</v>
      </c>
      <c r="K275">
        <f t="shared" si="29"/>
        <v>17100000</v>
      </c>
      <c r="L275">
        <f t="shared" si="30"/>
        <v>17120000</v>
      </c>
      <c r="M275">
        <f t="shared" si="31"/>
        <v>17120000</v>
      </c>
      <c r="N275" t="str">
        <f t="shared" si="32"/>
        <v>N/A</v>
      </c>
    </row>
    <row r="276" spans="1:14" x14ac:dyDescent="0.3">
      <c r="A276" s="1">
        <v>20</v>
      </c>
      <c r="B276" t="s">
        <v>531</v>
      </c>
      <c r="C276" t="s">
        <v>10104</v>
      </c>
      <c r="D276" t="s">
        <v>10105</v>
      </c>
      <c r="E276" t="s">
        <v>10106</v>
      </c>
      <c r="F276" t="s">
        <v>10107</v>
      </c>
      <c r="G276" t="s">
        <v>10108</v>
      </c>
      <c r="I276" t="str">
        <f t="shared" si="27"/>
        <v>pos_trend</v>
      </c>
      <c r="J276">
        <f t="shared" si="28"/>
        <v>48860000</v>
      </c>
      <c r="K276">
        <f t="shared" si="29"/>
        <v>68010000</v>
      </c>
      <c r="L276">
        <f t="shared" si="30"/>
        <v>79090000</v>
      </c>
      <c r="M276">
        <f t="shared" si="31"/>
        <v>86310000</v>
      </c>
      <c r="N276">
        <f t="shared" si="32"/>
        <v>154530000</v>
      </c>
    </row>
    <row r="277" spans="1:14" x14ac:dyDescent="0.3">
      <c r="A277" s="1">
        <v>21</v>
      </c>
      <c r="B277" t="s">
        <v>537</v>
      </c>
      <c r="C277" t="s">
        <v>9656</v>
      </c>
      <c r="D277" t="s">
        <v>10109</v>
      </c>
      <c r="E277" t="s">
        <v>3284</v>
      </c>
      <c r="F277" t="s">
        <v>416</v>
      </c>
      <c r="G277" t="s">
        <v>3379</v>
      </c>
      <c r="I277" t="str">
        <f t="shared" si="27"/>
        <v>pos_trend</v>
      </c>
      <c r="J277">
        <f t="shared" si="28"/>
        <v>3130000</v>
      </c>
      <c r="K277">
        <f t="shared" si="29"/>
        <v>5120000</v>
      </c>
      <c r="L277">
        <f t="shared" si="30"/>
        <v>5340000</v>
      </c>
      <c r="M277">
        <f t="shared" si="31"/>
        <v>5400000</v>
      </c>
      <c r="N277">
        <f t="shared" si="32"/>
        <v>9020000</v>
      </c>
    </row>
    <row r="278" spans="1:14" x14ac:dyDescent="0.3">
      <c r="A278" s="1">
        <v>22</v>
      </c>
      <c r="B278" t="s">
        <v>543</v>
      </c>
      <c r="C278" t="s">
        <v>10110</v>
      </c>
      <c r="D278" t="s">
        <v>10111</v>
      </c>
      <c r="E278" t="s">
        <v>10112</v>
      </c>
      <c r="F278" t="s">
        <v>2768</v>
      </c>
      <c r="G278" t="s">
        <v>10113</v>
      </c>
      <c r="I278" t="str">
        <f t="shared" si="27"/>
        <v>pos_trend</v>
      </c>
      <c r="J278">
        <f t="shared" si="28"/>
        <v>23710000</v>
      </c>
      <c r="K278">
        <f t="shared" si="29"/>
        <v>42090000</v>
      </c>
      <c r="L278">
        <f t="shared" si="30"/>
        <v>44420000</v>
      </c>
      <c r="M278">
        <f t="shared" si="31"/>
        <v>44650000</v>
      </c>
      <c r="N278">
        <f t="shared" si="32"/>
        <v>102570000</v>
      </c>
    </row>
    <row r="279" spans="1:14" x14ac:dyDescent="0.3">
      <c r="A279" s="1">
        <v>23</v>
      </c>
      <c r="B279" t="s">
        <v>549</v>
      </c>
      <c r="C279" t="s">
        <v>8193</v>
      </c>
      <c r="D279" t="s">
        <v>10114</v>
      </c>
      <c r="E279" t="s">
        <v>10115</v>
      </c>
      <c r="F279" t="s">
        <v>10116</v>
      </c>
      <c r="G279" t="s">
        <v>5222</v>
      </c>
      <c r="I279" t="str">
        <f t="shared" si="27"/>
        <v>pos_trend</v>
      </c>
      <c r="J279">
        <f t="shared" si="28"/>
        <v>19950000</v>
      </c>
      <c r="K279">
        <f t="shared" si="29"/>
        <v>22510000</v>
      </c>
      <c r="L279">
        <f t="shared" si="30"/>
        <v>27980000</v>
      </c>
      <c r="M279">
        <f t="shared" si="31"/>
        <v>35620000</v>
      </c>
      <c r="N279">
        <f t="shared" si="32"/>
        <v>44480000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582</v>
      </c>
      <c r="D284" t="s">
        <v>10117</v>
      </c>
      <c r="E284" t="s">
        <v>7445</v>
      </c>
      <c r="F284" t="s">
        <v>859</v>
      </c>
      <c r="G284" t="s">
        <v>1438</v>
      </c>
      <c r="I284" t="str">
        <f t="shared" si="27"/>
        <v>N/A</v>
      </c>
      <c r="J284">
        <f t="shared" si="28"/>
        <v>2530000</v>
      </c>
      <c r="K284" t="str">
        <f t="shared" si="29"/>
        <v>(1.25M)</v>
      </c>
      <c r="L284">
        <f t="shared" si="30"/>
        <v>1820000</v>
      </c>
      <c r="M284">
        <f t="shared" si="31"/>
        <v>1100000</v>
      </c>
      <c r="N284" t="str">
        <f t="shared" si="32"/>
        <v>(1.08M)</v>
      </c>
    </row>
    <row r="285" spans="1:14" x14ac:dyDescent="0.3">
      <c r="A285" s="1">
        <v>29</v>
      </c>
      <c r="B285" t="s">
        <v>566</v>
      </c>
      <c r="C285" t="s">
        <v>10118</v>
      </c>
      <c r="D285" t="s">
        <v>10118</v>
      </c>
      <c r="E285" t="s">
        <v>10118</v>
      </c>
      <c r="F285" t="s">
        <v>10118</v>
      </c>
      <c r="G285" t="s">
        <v>10118</v>
      </c>
      <c r="I285" t="str">
        <f t="shared" si="27"/>
        <v>N/A</v>
      </c>
      <c r="J285" t="str">
        <f t="shared" si="28"/>
        <v>(463,645)</v>
      </c>
      <c r="K285" t="str">
        <f t="shared" si="29"/>
        <v>(463,645)</v>
      </c>
      <c r="L285" t="str">
        <f t="shared" si="30"/>
        <v>(463,645)</v>
      </c>
      <c r="M285" t="str">
        <f t="shared" si="31"/>
        <v>(463,645)</v>
      </c>
      <c r="N285" t="str">
        <f t="shared" si="32"/>
        <v>(463,645)</v>
      </c>
    </row>
    <row r="286" spans="1:14" x14ac:dyDescent="0.3">
      <c r="A286" s="1">
        <v>30</v>
      </c>
      <c r="B286" t="s">
        <v>567</v>
      </c>
      <c r="C286" t="s">
        <v>10095</v>
      </c>
      <c r="D286" t="s">
        <v>2884</v>
      </c>
      <c r="E286" t="s">
        <v>2884</v>
      </c>
      <c r="F286" t="s">
        <v>5409</v>
      </c>
      <c r="G286" t="s">
        <v>10119</v>
      </c>
      <c r="I286" t="str">
        <f t="shared" si="27"/>
        <v>N/A</v>
      </c>
      <c r="J286">
        <f t="shared" si="28"/>
        <v>6.7500000000000004E-2</v>
      </c>
      <c r="K286">
        <f t="shared" si="29"/>
        <v>7.22E-2</v>
      </c>
      <c r="L286">
        <f t="shared" si="30"/>
        <v>7.22E-2</v>
      </c>
      <c r="M286">
        <f t="shared" si="31"/>
        <v>7.5200000000000003E-2</v>
      </c>
      <c r="N286">
        <f t="shared" si="32"/>
        <v>0.1208</v>
      </c>
    </row>
    <row r="287" spans="1:14" x14ac:dyDescent="0.3">
      <c r="A287" s="1">
        <v>31</v>
      </c>
      <c r="B287" t="s">
        <v>573</v>
      </c>
      <c r="C287" t="s">
        <v>10120</v>
      </c>
      <c r="D287" t="s">
        <v>10121</v>
      </c>
      <c r="E287" t="s">
        <v>10122</v>
      </c>
      <c r="F287" t="s">
        <v>10123</v>
      </c>
      <c r="G287" t="s">
        <v>10108</v>
      </c>
      <c r="I287" t="str">
        <f t="shared" si="27"/>
        <v>pos_trend</v>
      </c>
      <c r="J287">
        <f t="shared" si="28"/>
        <v>65890000</v>
      </c>
      <c r="K287">
        <f t="shared" si="29"/>
        <v>85110000</v>
      </c>
      <c r="L287">
        <f t="shared" si="30"/>
        <v>96220000</v>
      </c>
      <c r="M287">
        <f t="shared" si="31"/>
        <v>103440000</v>
      </c>
      <c r="N287">
        <f t="shared" si="32"/>
        <v>154530000</v>
      </c>
    </row>
    <row r="288" spans="1:14" x14ac:dyDescent="0.3">
      <c r="A288" s="1">
        <v>32</v>
      </c>
      <c r="B288" t="s">
        <v>574</v>
      </c>
      <c r="C288" t="s">
        <v>121</v>
      </c>
      <c r="D288" t="s">
        <v>10124</v>
      </c>
      <c r="E288" t="s">
        <v>8393</v>
      </c>
      <c r="F288" t="s">
        <v>10125</v>
      </c>
      <c r="G288" t="s">
        <v>10119</v>
      </c>
      <c r="I288" t="str">
        <f t="shared" si="27"/>
        <v>N/A</v>
      </c>
      <c r="J288">
        <f t="shared" si="28"/>
        <v>9.0999999999999998E-2</v>
      </c>
      <c r="K288">
        <f t="shared" si="29"/>
        <v>9.0299999999999991E-2</v>
      </c>
      <c r="L288">
        <f t="shared" si="30"/>
        <v>8.7799999999999989E-2</v>
      </c>
      <c r="M288">
        <f t="shared" si="31"/>
        <v>9.01E-2</v>
      </c>
      <c r="N288">
        <f t="shared" si="32"/>
        <v>0.1208</v>
      </c>
    </row>
    <row r="289" spans="1:14" x14ac:dyDescent="0.3">
      <c r="A289" s="1">
        <v>33</v>
      </c>
      <c r="B289" t="s">
        <v>575</v>
      </c>
      <c r="C289" t="s">
        <v>264</v>
      </c>
      <c r="D289" t="s">
        <v>264</v>
      </c>
      <c r="E289" t="s">
        <v>264</v>
      </c>
      <c r="F289" t="s">
        <v>264</v>
      </c>
      <c r="G289" t="s">
        <v>6028</v>
      </c>
      <c r="I289" t="str">
        <f t="shared" si="27"/>
        <v>N/A</v>
      </c>
      <c r="J289" t="str">
        <f t="shared" si="28"/>
        <v>N/A</v>
      </c>
      <c r="K289" t="str">
        <f t="shared" si="29"/>
        <v>N/A</v>
      </c>
      <c r="L289" t="str">
        <f t="shared" si="30"/>
        <v>N/A</v>
      </c>
      <c r="M289" t="str">
        <f t="shared" si="31"/>
        <v>N/A</v>
      </c>
      <c r="N289">
        <f t="shared" si="32"/>
        <v>7.85E-2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10120</v>
      </c>
      <c r="D291" t="s">
        <v>10121</v>
      </c>
      <c r="E291" t="s">
        <v>10122</v>
      </c>
      <c r="F291" t="s">
        <v>10123</v>
      </c>
      <c r="G291" t="s">
        <v>10108</v>
      </c>
      <c r="I291" t="str">
        <f t="shared" si="27"/>
        <v>pos_trend</v>
      </c>
      <c r="J291">
        <f t="shared" si="28"/>
        <v>65890000</v>
      </c>
      <c r="K291">
        <f t="shared" si="29"/>
        <v>85110000</v>
      </c>
      <c r="L291">
        <f t="shared" si="30"/>
        <v>96220000</v>
      </c>
      <c r="M291">
        <f t="shared" si="31"/>
        <v>103440000</v>
      </c>
      <c r="N291">
        <f t="shared" si="32"/>
        <v>154530000</v>
      </c>
    </row>
    <row r="292" spans="1:14" x14ac:dyDescent="0.3">
      <c r="A292" s="1">
        <v>36</v>
      </c>
      <c r="B292" t="s">
        <v>589</v>
      </c>
      <c r="C292" t="s">
        <v>10054</v>
      </c>
      <c r="D292" t="s">
        <v>10055</v>
      </c>
      <c r="E292" t="s">
        <v>8285</v>
      </c>
      <c r="F292" t="s">
        <v>2862</v>
      </c>
      <c r="G292" t="s">
        <v>1671</v>
      </c>
      <c r="I292" t="str">
        <f t="shared" si="27"/>
        <v>pos_trend</v>
      </c>
      <c r="J292">
        <f t="shared" si="28"/>
        <v>724110000</v>
      </c>
      <c r="K292">
        <f t="shared" si="29"/>
        <v>942410000</v>
      </c>
      <c r="L292">
        <f t="shared" si="30"/>
        <v>1100000000</v>
      </c>
      <c r="M292">
        <f t="shared" si="31"/>
        <v>1150000000</v>
      </c>
      <c r="N292">
        <f t="shared" si="32"/>
        <v>1280000000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10126</v>
      </c>
      <c r="D295" t="s">
        <v>10127</v>
      </c>
      <c r="E295" t="s">
        <v>10128</v>
      </c>
      <c r="F295" t="s">
        <v>9652</v>
      </c>
      <c r="G295" t="s">
        <v>10129</v>
      </c>
      <c r="I295" t="str">
        <f t="shared" si="27"/>
        <v>N/A</v>
      </c>
      <c r="J295" t="str">
        <f t="shared" si="28"/>
        <v>(448,274)</v>
      </c>
      <c r="K295" t="str">
        <f t="shared" si="29"/>
        <v>(746,724)</v>
      </c>
      <c r="L295" t="str">
        <f t="shared" si="30"/>
        <v>(988,736)</v>
      </c>
      <c r="M295" t="str">
        <f t="shared" si="31"/>
        <v>(1.23M)</v>
      </c>
      <c r="N295" t="str">
        <f t="shared" si="32"/>
        <v>(2.71M)</v>
      </c>
    </row>
    <row r="296" spans="1:14" x14ac:dyDescent="0.3">
      <c r="A296" s="1">
        <v>1</v>
      </c>
      <c r="B296" t="s">
        <v>596</v>
      </c>
      <c r="C296" t="s">
        <v>10126</v>
      </c>
      <c r="D296" t="s">
        <v>10127</v>
      </c>
      <c r="E296" t="s">
        <v>10128</v>
      </c>
      <c r="F296" t="s">
        <v>9652</v>
      </c>
      <c r="G296" t="s">
        <v>10129</v>
      </c>
      <c r="I296" t="str">
        <f t="shared" si="27"/>
        <v>N/A</v>
      </c>
      <c r="J296" t="str">
        <f t="shared" si="28"/>
        <v>(448,274)</v>
      </c>
      <c r="K296" t="str">
        <f t="shared" si="29"/>
        <v>(746,724)</v>
      </c>
      <c r="L296" t="str">
        <f t="shared" si="30"/>
        <v>(988,736)</v>
      </c>
      <c r="M296" t="str">
        <f t="shared" si="31"/>
        <v>(1.23M)</v>
      </c>
      <c r="N296" t="str">
        <f t="shared" si="32"/>
        <v>(2.71M)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10130</v>
      </c>
      <c r="G298" t="s">
        <v>264</v>
      </c>
      <c r="I298" t="str">
        <f t="shared" si="27"/>
        <v>N/A</v>
      </c>
      <c r="J298" t="str">
        <f t="shared" si="28"/>
        <v>N/A</v>
      </c>
      <c r="K298" t="str">
        <f t="shared" si="29"/>
        <v>N/A</v>
      </c>
      <c r="L298" t="str">
        <f t="shared" si="30"/>
        <v>N/A</v>
      </c>
      <c r="M298" t="str">
        <f t="shared" si="31"/>
        <v>(843,895)</v>
      </c>
      <c r="N298" t="str">
        <f t="shared" si="32"/>
        <v>N/A</v>
      </c>
    </row>
    <row r="299" spans="1:14" x14ac:dyDescent="0.3">
      <c r="A299" s="1">
        <v>4</v>
      </c>
      <c r="B299" t="s">
        <v>612</v>
      </c>
      <c r="C299" t="s">
        <v>264</v>
      </c>
      <c r="D299" t="s">
        <v>10131</v>
      </c>
      <c r="E299" t="s">
        <v>1992</v>
      </c>
      <c r="F299" t="s">
        <v>10132</v>
      </c>
      <c r="G299" t="s">
        <v>264</v>
      </c>
      <c r="I299" t="str">
        <f t="shared" si="27"/>
        <v>N/A</v>
      </c>
      <c r="J299" t="str">
        <f t="shared" si="28"/>
        <v>N/A</v>
      </c>
      <c r="K299">
        <f t="shared" si="29"/>
        <v>43150000</v>
      </c>
      <c r="L299">
        <f t="shared" si="30"/>
        <v>4350000</v>
      </c>
      <c r="M299" t="str">
        <f t="shared" si="31"/>
        <v>949516</v>
      </c>
      <c r="N299" t="str">
        <f t="shared" si="32"/>
        <v>N/A</v>
      </c>
    </row>
    <row r="300" spans="1:14" x14ac:dyDescent="0.3">
      <c r="A300" s="1">
        <v>5</v>
      </c>
      <c r="B300" t="s">
        <v>615</v>
      </c>
      <c r="C300" t="s">
        <v>8446</v>
      </c>
      <c r="D300" t="s">
        <v>10133</v>
      </c>
      <c r="E300" t="s">
        <v>3428</v>
      </c>
      <c r="F300" t="s">
        <v>5950</v>
      </c>
      <c r="G300" t="s">
        <v>10134</v>
      </c>
      <c r="I300" t="str">
        <f t="shared" si="27"/>
        <v>N/A</v>
      </c>
      <c r="J300" t="str">
        <f t="shared" si="28"/>
        <v>(4.18M)</v>
      </c>
      <c r="K300" t="str">
        <f t="shared" si="29"/>
        <v>(33.17M)</v>
      </c>
      <c r="L300">
        <f t="shared" si="30"/>
        <v>14640000</v>
      </c>
      <c r="M300">
        <f t="shared" si="31"/>
        <v>13210000</v>
      </c>
      <c r="N300" t="str">
        <f t="shared" si="32"/>
        <v>(5.18M)</v>
      </c>
    </row>
    <row r="301" spans="1:14" x14ac:dyDescent="0.3">
      <c r="A301" s="1">
        <v>6</v>
      </c>
      <c r="B301" t="s">
        <v>619</v>
      </c>
      <c r="C301" t="s">
        <v>10135</v>
      </c>
      <c r="D301" t="s">
        <v>10136</v>
      </c>
      <c r="E301" t="s">
        <v>10137</v>
      </c>
      <c r="F301" t="s">
        <v>4736</v>
      </c>
      <c r="G301" t="s">
        <v>10138</v>
      </c>
      <c r="I301" t="str">
        <f t="shared" si="27"/>
        <v>N/A</v>
      </c>
      <c r="J301" t="str">
        <f t="shared" si="28"/>
        <v>(64M)</v>
      </c>
      <c r="K301" t="str">
        <f t="shared" si="29"/>
        <v>(86.2M)</v>
      </c>
      <c r="L301" t="str">
        <f t="shared" si="30"/>
        <v>(41.76M)</v>
      </c>
      <c r="M301" t="str">
        <f t="shared" si="31"/>
        <v>(33.65M)</v>
      </c>
      <c r="N301" t="str">
        <f t="shared" si="32"/>
        <v>(54.84M)</v>
      </c>
    </row>
    <row r="302" spans="1:14" x14ac:dyDescent="0.3">
      <c r="A302" s="1">
        <v>7</v>
      </c>
      <c r="B302" t="s">
        <v>621</v>
      </c>
      <c r="C302" t="s">
        <v>10139</v>
      </c>
      <c r="D302" t="s">
        <v>10140</v>
      </c>
      <c r="E302" t="s">
        <v>1469</v>
      </c>
      <c r="F302" t="s">
        <v>10141</v>
      </c>
      <c r="G302" t="s">
        <v>10142</v>
      </c>
      <c r="I302" t="str">
        <f t="shared" si="27"/>
        <v>N/A</v>
      </c>
      <c r="J302">
        <f t="shared" si="28"/>
        <v>59820000</v>
      </c>
      <c r="K302">
        <f t="shared" si="29"/>
        <v>53030000</v>
      </c>
      <c r="L302">
        <f t="shared" si="30"/>
        <v>56390000</v>
      </c>
      <c r="M302">
        <f t="shared" si="31"/>
        <v>46860000</v>
      </c>
      <c r="N302">
        <f t="shared" si="32"/>
        <v>49650000</v>
      </c>
    </row>
    <row r="303" spans="1:14" x14ac:dyDescent="0.3">
      <c r="A303" s="1">
        <v>8</v>
      </c>
      <c r="B303" t="s">
        <v>2279</v>
      </c>
      <c r="C303" t="s">
        <v>10143</v>
      </c>
      <c r="D303" t="s">
        <v>10144</v>
      </c>
      <c r="E303" t="s">
        <v>10145</v>
      </c>
      <c r="F303" t="s">
        <v>10146</v>
      </c>
      <c r="G303" t="s">
        <v>10147</v>
      </c>
      <c r="I303" t="str">
        <f t="shared" si="27"/>
        <v>N/A</v>
      </c>
      <c r="J303" t="str">
        <f t="shared" si="28"/>
        <v>(29.99M)</v>
      </c>
      <c r="K303" t="str">
        <f t="shared" si="29"/>
        <v>(50.1M)</v>
      </c>
      <c r="L303" t="str">
        <f t="shared" si="30"/>
        <v>(89.19M)</v>
      </c>
      <c r="M303" t="str">
        <f t="shared" si="31"/>
        <v>(68.59M)</v>
      </c>
      <c r="N303" t="str">
        <f t="shared" si="32"/>
        <v>(98.56M)</v>
      </c>
    </row>
    <row r="304" spans="1:14" x14ac:dyDescent="0.3">
      <c r="A304" s="1">
        <v>9</v>
      </c>
      <c r="B304" t="s">
        <v>2284</v>
      </c>
      <c r="C304" t="s">
        <v>264</v>
      </c>
      <c r="D304" t="s">
        <v>264</v>
      </c>
      <c r="E304" t="s">
        <v>264</v>
      </c>
      <c r="F304" t="s">
        <v>264</v>
      </c>
      <c r="G304" t="s">
        <v>264</v>
      </c>
      <c r="I304" t="str">
        <f t="shared" si="27"/>
        <v>N/A</v>
      </c>
      <c r="J304" t="str">
        <f t="shared" si="28"/>
        <v>N/A</v>
      </c>
      <c r="K304" t="str">
        <f t="shared" si="29"/>
        <v>N/A</v>
      </c>
      <c r="L304" t="str">
        <f t="shared" si="30"/>
        <v>N/A</v>
      </c>
      <c r="M304" t="str">
        <f t="shared" si="31"/>
        <v>N/A</v>
      </c>
      <c r="N304" t="str">
        <f t="shared" si="32"/>
        <v>N/A</v>
      </c>
    </row>
    <row r="305" spans="1:14" x14ac:dyDescent="0.3">
      <c r="A305" s="1">
        <v>10</v>
      </c>
      <c r="B305" t="s">
        <v>623</v>
      </c>
      <c r="C305" t="s">
        <v>264</v>
      </c>
      <c r="D305" t="s">
        <v>264</v>
      </c>
      <c r="E305" t="s">
        <v>5800</v>
      </c>
      <c r="F305" t="s">
        <v>264</v>
      </c>
      <c r="G305" t="s">
        <v>10148</v>
      </c>
      <c r="I305" t="str">
        <f t="shared" si="27"/>
        <v>N/A</v>
      </c>
      <c r="J305" t="str">
        <f t="shared" si="28"/>
        <v>N/A</v>
      </c>
      <c r="K305" t="str">
        <f t="shared" si="29"/>
        <v>N/A</v>
      </c>
      <c r="L305" t="str">
        <f t="shared" si="30"/>
        <v>(7.5M)</v>
      </c>
      <c r="M305" t="str">
        <f t="shared" si="31"/>
        <v>N/A</v>
      </c>
      <c r="N305" t="str">
        <f t="shared" si="32"/>
        <v>(5.85M)</v>
      </c>
    </row>
    <row r="306" spans="1:14" x14ac:dyDescent="0.3">
      <c r="A306" s="1">
        <v>11</v>
      </c>
      <c r="B306" t="s">
        <v>624</v>
      </c>
      <c r="C306" t="s">
        <v>264</v>
      </c>
      <c r="D306" t="s">
        <v>264</v>
      </c>
      <c r="E306" t="s">
        <v>264</v>
      </c>
      <c r="F306" t="s">
        <v>264</v>
      </c>
      <c r="G306" t="s">
        <v>264</v>
      </c>
      <c r="I306" t="str">
        <f t="shared" si="27"/>
        <v>N/A</v>
      </c>
      <c r="J306" t="str">
        <f t="shared" si="28"/>
        <v>N/A</v>
      </c>
      <c r="K306" t="str">
        <f t="shared" si="29"/>
        <v>N/A</v>
      </c>
      <c r="L306" t="str">
        <f t="shared" si="30"/>
        <v>N/A</v>
      </c>
      <c r="M306" t="str">
        <f t="shared" si="31"/>
        <v>N/A</v>
      </c>
      <c r="N306" t="str">
        <f t="shared" si="32"/>
        <v>N/A</v>
      </c>
    </row>
    <row r="307" spans="1:14" x14ac:dyDescent="0.3">
      <c r="A307" s="1">
        <v>12</v>
      </c>
      <c r="B307" t="s">
        <v>627</v>
      </c>
      <c r="C307" t="s">
        <v>10149</v>
      </c>
      <c r="D307" t="s">
        <v>10150</v>
      </c>
      <c r="E307" t="s">
        <v>10151</v>
      </c>
      <c r="F307" t="s">
        <v>10152</v>
      </c>
      <c r="G307" t="s">
        <v>10153</v>
      </c>
      <c r="I307" t="str">
        <f t="shared" si="27"/>
        <v>N/A</v>
      </c>
      <c r="J307" t="str">
        <f t="shared" si="28"/>
        <v>(34.63M)</v>
      </c>
      <c r="K307" t="str">
        <f t="shared" si="29"/>
        <v>(40.87M)</v>
      </c>
      <c r="L307" t="str">
        <f t="shared" si="30"/>
        <v>(78.69M)</v>
      </c>
      <c r="M307" t="str">
        <f t="shared" si="31"/>
        <v>(56.51M)</v>
      </c>
      <c r="N307" t="str">
        <f t="shared" si="32"/>
        <v>(112.3M)</v>
      </c>
    </row>
    <row r="308" spans="1:14" x14ac:dyDescent="0.3">
      <c r="A308" s="1">
        <v>13</v>
      </c>
      <c r="B308" t="s">
        <v>2292</v>
      </c>
      <c r="C308" t="s">
        <v>264</v>
      </c>
      <c r="D308" t="s">
        <v>10154</v>
      </c>
      <c r="E308" t="s">
        <v>10155</v>
      </c>
      <c r="F308" t="s">
        <v>10156</v>
      </c>
      <c r="G308" t="s">
        <v>10157</v>
      </c>
      <c r="I308" t="str">
        <f t="shared" si="27"/>
        <v>N/A</v>
      </c>
      <c r="J308" t="str">
        <f t="shared" si="28"/>
        <v>N/A</v>
      </c>
      <c r="K308">
        <f t="shared" si="29"/>
        <v>-0.1802</v>
      </c>
      <c r="L308">
        <f t="shared" si="30"/>
        <v>-0.92560000000000009</v>
      </c>
      <c r="M308">
        <f t="shared" si="31"/>
        <v>0.28190000000000004</v>
      </c>
      <c r="N308">
        <f t="shared" si="32"/>
        <v>-0.98739999999999994</v>
      </c>
    </row>
    <row r="309" spans="1:14" x14ac:dyDescent="0.3">
      <c r="A309" s="1">
        <v>14</v>
      </c>
      <c r="B309" t="s">
        <v>2297</v>
      </c>
      <c r="C309" t="s">
        <v>10158</v>
      </c>
      <c r="D309" t="s">
        <v>10159</v>
      </c>
      <c r="E309" t="s">
        <v>10160</v>
      </c>
      <c r="F309" t="s">
        <v>10161</v>
      </c>
      <c r="G309" t="s">
        <v>10162</v>
      </c>
      <c r="I309" t="str">
        <f t="shared" si="27"/>
        <v>N/A</v>
      </c>
      <c r="J309">
        <f t="shared" si="28"/>
        <v>-1.3149999999999999</v>
      </c>
      <c r="K309">
        <f t="shared" si="29"/>
        <v>-1.3049000000000002</v>
      </c>
      <c r="L309">
        <f t="shared" si="30"/>
        <v>-2.1417999999999999</v>
      </c>
      <c r="M309">
        <f t="shared" si="31"/>
        <v>-1.4056</v>
      </c>
      <c r="N309">
        <f t="shared" si="32"/>
        <v>-2.5177</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10163</v>
      </c>
      <c r="D312" t="s">
        <v>10164</v>
      </c>
      <c r="E312" t="s">
        <v>7702</v>
      </c>
      <c r="F312" t="s">
        <v>10165</v>
      </c>
      <c r="G312" t="s">
        <v>6882</v>
      </c>
      <c r="I312" t="str">
        <f t="shared" si="27"/>
        <v>N/A</v>
      </c>
      <c r="J312" t="str">
        <f t="shared" si="28"/>
        <v>(795,565)</v>
      </c>
      <c r="K312" t="str">
        <f t="shared" si="29"/>
        <v>(942,912)</v>
      </c>
      <c r="L312" t="str">
        <f t="shared" si="30"/>
        <v>(1.11M)</v>
      </c>
      <c r="M312" t="str">
        <f t="shared" si="31"/>
        <v>(1.12M)</v>
      </c>
      <c r="N312" t="str">
        <f t="shared" si="32"/>
        <v>(1.24M)</v>
      </c>
    </row>
    <row r="313" spans="1:14" x14ac:dyDescent="0.3">
      <c r="A313" s="1">
        <v>1</v>
      </c>
      <c r="B313" t="s">
        <v>639</v>
      </c>
      <c r="C313" t="s">
        <v>10166</v>
      </c>
      <c r="D313" t="s">
        <v>10167</v>
      </c>
      <c r="E313" t="s">
        <v>10168</v>
      </c>
      <c r="F313" t="s">
        <v>10169</v>
      </c>
      <c r="G313" t="s">
        <v>10170</v>
      </c>
      <c r="I313" t="str">
        <f t="shared" si="27"/>
        <v>pos_trend</v>
      </c>
      <c r="J313" t="str">
        <f t="shared" si="28"/>
        <v>(453,105)</v>
      </c>
      <c r="K313" t="str">
        <f t="shared" si="29"/>
        <v>(600,452)</v>
      </c>
      <c r="L313" t="str">
        <f t="shared" si="30"/>
        <v>(763,143)</v>
      </c>
      <c r="M313" t="str">
        <f t="shared" si="31"/>
        <v>(778,428)</v>
      </c>
      <c r="N313" t="str">
        <f t="shared" si="32"/>
        <v>(782,936)</v>
      </c>
    </row>
    <row r="314" spans="1:14" x14ac:dyDescent="0.3">
      <c r="A314" s="1">
        <v>2</v>
      </c>
      <c r="B314" t="s">
        <v>377</v>
      </c>
      <c r="C314" t="s">
        <v>10171</v>
      </c>
      <c r="D314" t="s">
        <v>10171</v>
      </c>
      <c r="E314" t="s">
        <v>10171</v>
      </c>
      <c r="F314" t="s">
        <v>10171</v>
      </c>
      <c r="G314" t="s">
        <v>10172</v>
      </c>
      <c r="I314" t="str">
        <f t="shared" si="27"/>
        <v>N/A</v>
      </c>
      <c r="J314" t="str">
        <f t="shared" si="28"/>
        <v>(342,460)</v>
      </c>
      <c r="K314" t="str">
        <f t="shared" si="29"/>
        <v>(342,460)</v>
      </c>
      <c r="L314" t="str">
        <f t="shared" si="30"/>
        <v>(342,460)</v>
      </c>
      <c r="M314" t="str">
        <f t="shared" si="31"/>
        <v>(342,460)</v>
      </c>
      <c r="N314" t="str">
        <f t="shared" si="32"/>
        <v>(452,305)</v>
      </c>
    </row>
    <row r="315" spans="1:14" x14ac:dyDescent="0.3">
      <c r="A315" s="1">
        <v>3</v>
      </c>
      <c r="B315" t="s">
        <v>640</v>
      </c>
      <c r="C315" t="s">
        <v>264</v>
      </c>
      <c r="D315" t="s">
        <v>10173</v>
      </c>
      <c r="E315" t="s">
        <v>10174</v>
      </c>
      <c r="F315" t="s">
        <v>7147</v>
      </c>
      <c r="G315" t="s">
        <v>115</v>
      </c>
      <c r="I315" t="str">
        <f t="shared" si="27"/>
        <v>N/A</v>
      </c>
      <c r="J315" t="str">
        <f t="shared" si="28"/>
        <v>N/A</v>
      </c>
      <c r="K315">
        <f t="shared" si="29"/>
        <v>-0.1852</v>
      </c>
      <c r="L315">
        <f t="shared" si="30"/>
        <v>-0.17250000000000001</v>
      </c>
      <c r="M315">
        <f t="shared" si="31"/>
        <v>-1.38E-2</v>
      </c>
      <c r="N315">
        <f t="shared" si="32"/>
        <v>-0.10199999999999999</v>
      </c>
    </row>
    <row r="316" spans="1:14" x14ac:dyDescent="0.3">
      <c r="A316" s="1">
        <v>4</v>
      </c>
      <c r="B316" t="s">
        <v>2311</v>
      </c>
      <c r="C316" t="s">
        <v>264</v>
      </c>
      <c r="D316" t="s">
        <v>10175</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1970000</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8117</v>
      </c>
      <c r="D317" t="s">
        <v>264</v>
      </c>
      <c r="E317" t="s">
        <v>5363</v>
      </c>
      <c r="F317" t="s">
        <v>10176</v>
      </c>
      <c r="G317" t="s">
        <v>10177</v>
      </c>
      <c r="I317" t="str">
        <f t="shared" si="33"/>
        <v>N/A</v>
      </c>
      <c r="J317">
        <f t="shared" si="34"/>
        <v>23170000</v>
      </c>
      <c r="K317" t="str">
        <f t="shared" si="35"/>
        <v>N/A</v>
      </c>
      <c r="L317">
        <f t="shared" si="36"/>
        <v>53850000</v>
      </c>
      <c r="M317">
        <f t="shared" si="37"/>
        <v>24090000</v>
      </c>
      <c r="N317">
        <f t="shared" si="38"/>
        <v>122500000</v>
      </c>
    </row>
    <row r="318" spans="1:14" x14ac:dyDescent="0.3">
      <c r="A318" s="1">
        <v>6</v>
      </c>
      <c r="B318" t="s">
        <v>645</v>
      </c>
      <c r="C318" t="s">
        <v>264</v>
      </c>
      <c r="D318" t="s">
        <v>7127</v>
      </c>
      <c r="E318" t="s">
        <v>264</v>
      </c>
      <c r="F318" t="s">
        <v>10178</v>
      </c>
      <c r="G318" t="s">
        <v>10179</v>
      </c>
      <c r="I318" t="str">
        <f t="shared" si="33"/>
        <v>N/A</v>
      </c>
      <c r="J318" t="str">
        <f t="shared" si="34"/>
        <v>N/A</v>
      </c>
      <c r="K318">
        <f t="shared" si="35"/>
        <v>18960000</v>
      </c>
      <c r="L318" t="str">
        <f t="shared" si="36"/>
        <v>N/A</v>
      </c>
      <c r="M318" t="str">
        <f t="shared" si="37"/>
        <v>(338,120)</v>
      </c>
      <c r="N318">
        <f t="shared" si="38"/>
        <v>43820000</v>
      </c>
    </row>
    <row r="319" spans="1:14" x14ac:dyDescent="0.3">
      <c r="A319" s="1">
        <v>7</v>
      </c>
      <c r="B319" t="s">
        <v>651</v>
      </c>
      <c r="C319" t="s">
        <v>264</v>
      </c>
      <c r="D319" t="s">
        <v>264</v>
      </c>
      <c r="E319" t="s">
        <v>264</v>
      </c>
      <c r="F319" t="s">
        <v>10178</v>
      </c>
      <c r="G319" t="s">
        <v>10180</v>
      </c>
      <c r="I319" t="str">
        <f t="shared" si="33"/>
        <v>N/A</v>
      </c>
      <c r="J319" t="str">
        <f t="shared" si="34"/>
        <v>N/A</v>
      </c>
      <c r="K319" t="str">
        <f t="shared" si="35"/>
        <v>N/A</v>
      </c>
      <c r="L319" t="str">
        <f t="shared" si="36"/>
        <v>N/A</v>
      </c>
      <c r="M319" t="str">
        <f t="shared" si="37"/>
        <v>(338,120)</v>
      </c>
      <c r="N319" t="str">
        <f t="shared" si="38"/>
        <v>(15.93M)</v>
      </c>
    </row>
    <row r="320" spans="1:14" x14ac:dyDescent="0.3">
      <c r="A320" s="1">
        <v>8</v>
      </c>
      <c r="B320" t="s">
        <v>653</v>
      </c>
      <c r="C320" t="s">
        <v>264</v>
      </c>
      <c r="D320" t="s">
        <v>7127</v>
      </c>
      <c r="E320" t="s">
        <v>264</v>
      </c>
      <c r="F320" t="s">
        <v>264</v>
      </c>
      <c r="G320" t="s">
        <v>10181</v>
      </c>
      <c r="I320" t="str">
        <f t="shared" si="33"/>
        <v>N/A</v>
      </c>
      <c r="J320" t="str">
        <f t="shared" si="34"/>
        <v>N/A</v>
      </c>
      <c r="K320">
        <f t="shared" si="35"/>
        <v>18960000</v>
      </c>
      <c r="L320" t="str">
        <f t="shared" si="36"/>
        <v>N/A</v>
      </c>
      <c r="M320" t="str">
        <f t="shared" si="37"/>
        <v>N/A</v>
      </c>
      <c r="N320">
        <f t="shared" si="38"/>
        <v>59740000</v>
      </c>
    </row>
    <row r="321" spans="1:14" x14ac:dyDescent="0.3">
      <c r="A321" s="1">
        <v>9</v>
      </c>
      <c r="B321" t="s">
        <v>655</v>
      </c>
      <c r="C321" t="s">
        <v>264</v>
      </c>
      <c r="D321" t="s">
        <v>7127</v>
      </c>
      <c r="E321" t="s">
        <v>264</v>
      </c>
      <c r="F321" t="s">
        <v>264</v>
      </c>
      <c r="G321" t="s">
        <v>10181</v>
      </c>
      <c r="I321" t="str">
        <f t="shared" si="33"/>
        <v>N/A</v>
      </c>
      <c r="J321" t="str">
        <f t="shared" si="34"/>
        <v>N/A</v>
      </c>
      <c r="K321">
        <f t="shared" si="35"/>
        <v>18960000</v>
      </c>
      <c r="L321" t="str">
        <f t="shared" si="36"/>
        <v>N/A</v>
      </c>
      <c r="M321" t="str">
        <f t="shared" si="37"/>
        <v>N/A</v>
      </c>
      <c r="N321">
        <f t="shared" si="38"/>
        <v>59740000</v>
      </c>
    </row>
    <row r="322" spans="1:14" x14ac:dyDescent="0.3">
      <c r="A322" s="1">
        <v>10</v>
      </c>
      <c r="B322" t="s">
        <v>657</v>
      </c>
      <c r="C322" t="s">
        <v>10182</v>
      </c>
      <c r="D322" t="s">
        <v>10183</v>
      </c>
      <c r="E322" t="s">
        <v>10184</v>
      </c>
      <c r="F322" t="s">
        <v>280</v>
      </c>
      <c r="G322" t="s">
        <v>10185</v>
      </c>
      <c r="I322" t="str">
        <f t="shared" si="33"/>
        <v>N/A</v>
      </c>
      <c r="J322">
        <f t="shared" si="34"/>
        <v>9740000</v>
      </c>
      <c r="K322">
        <f t="shared" si="35"/>
        <v>15230000</v>
      </c>
      <c r="L322">
        <f t="shared" si="36"/>
        <v>24350000</v>
      </c>
      <c r="M322">
        <f t="shared" si="37"/>
        <v>20870000</v>
      </c>
      <c r="N322" t="str">
        <f t="shared" si="38"/>
        <v>(41.32M)</v>
      </c>
    </row>
    <row r="323" spans="1:14" x14ac:dyDescent="0.3">
      <c r="A323" s="1">
        <v>11</v>
      </c>
      <c r="B323" t="s">
        <v>663</v>
      </c>
      <c r="C323" t="s">
        <v>264</v>
      </c>
      <c r="D323" t="s">
        <v>264</v>
      </c>
      <c r="E323" t="s">
        <v>264</v>
      </c>
      <c r="F323" t="s">
        <v>264</v>
      </c>
      <c r="G323" t="s">
        <v>264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664</v>
      </c>
      <c r="C324" t="s">
        <v>10182</v>
      </c>
      <c r="D324" t="s">
        <v>10183</v>
      </c>
      <c r="E324" t="s">
        <v>10184</v>
      </c>
      <c r="F324" t="s">
        <v>280</v>
      </c>
      <c r="G324" t="s">
        <v>10185</v>
      </c>
      <c r="I324" t="str">
        <f t="shared" si="33"/>
        <v>N/A</v>
      </c>
      <c r="J324">
        <f t="shared" si="34"/>
        <v>9740000</v>
      </c>
      <c r="K324">
        <f t="shared" si="35"/>
        <v>15230000</v>
      </c>
      <c r="L324">
        <f t="shared" si="36"/>
        <v>24350000</v>
      </c>
      <c r="M324">
        <f t="shared" si="37"/>
        <v>20870000</v>
      </c>
      <c r="N324" t="str">
        <f t="shared" si="38"/>
        <v>(41.32M)</v>
      </c>
    </row>
    <row r="325" spans="1:14" x14ac:dyDescent="0.3">
      <c r="A325" s="1">
        <v>13</v>
      </c>
      <c r="B325" t="s">
        <v>665</v>
      </c>
      <c r="C325" t="s">
        <v>10186</v>
      </c>
      <c r="D325" t="s">
        <v>5618</v>
      </c>
      <c r="E325" t="s">
        <v>10187</v>
      </c>
      <c r="F325" t="s">
        <v>10188</v>
      </c>
      <c r="G325" t="s">
        <v>10189</v>
      </c>
      <c r="I325" t="str">
        <f t="shared" si="33"/>
        <v>N/A</v>
      </c>
      <c r="J325">
        <f t="shared" si="34"/>
        <v>133340000</v>
      </c>
      <c r="K325">
        <f t="shared" si="35"/>
        <v>47000000</v>
      </c>
      <c r="L325">
        <f t="shared" si="36"/>
        <v>180000000</v>
      </c>
      <c r="M325">
        <f t="shared" si="37"/>
        <v>194340000</v>
      </c>
      <c r="N325">
        <f t="shared" si="38"/>
        <v>252000000</v>
      </c>
    </row>
    <row r="326" spans="1:14" x14ac:dyDescent="0.3">
      <c r="A326" s="1">
        <v>14</v>
      </c>
      <c r="B326" t="s">
        <v>671</v>
      </c>
      <c r="C326" t="s">
        <v>10190</v>
      </c>
      <c r="D326" t="s">
        <v>10191</v>
      </c>
      <c r="E326" t="s">
        <v>10192</v>
      </c>
      <c r="F326" t="s">
        <v>10193</v>
      </c>
      <c r="G326" t="s">
        <v>10194</v>
      </c>
      <c r="I326" t="str">
        <f t="shared" si="33"/>
        <v>N/A</v>
      </c>
      <c r="J326" t="str">
        <f t="shared" si="34"/>
        <v>(123.6M)</v>
      </c>
      <c r="K326" t="str">
        <f t="shared" si="35"/>
        <v>(31.77M)</v>
      </c>
      <c r="L326" t="str">
        <f t="shared" si="36"/>
        <v>(155.65M)</v>
      </c>
      <c r="M326" t="str">
        <f t="shared" si="37"/>
        <v>(173.47M)</v>
      </c>
      <c r="N326" t="str">
        <f t="shared" si="38"/>
        <v>(293.32M)</v>
      </c>
    </row>
    <row r="327" spans="1:14" x14ac:dyDescent="0.3">
      <c r="A327" s="1">
        <v>15</v>
      </c>
      <c r="B327" t="s">
        <v>677</v>
      </c>
      <c r="C327" t="s">
        <v>10195</v>
      </c>
      <c r="D327" t="s">
        <v>10196</v>
      </c>
      <c r="E327" t="s">
        <v>10197</v>
      </c>
      <c r="F327" t="s">
        <v>10198</v>
      </c>
      <c r="G327" t="s">
        <v>10199</v>
      </c>
      <c r="I327" t="str">
        <f t="shared" si="33"/>
        <v>N/A</v>
      </c>
      <c r="J327" t="str">
        <f t="shared" si="34"/>
        <v>(15,642)</v>
      </c>
      <c r="K327" t="str">
        <f t="shared" si="35"/>
        <v>(26,749)</v>
      </c>
      <c r="L327" t="str">
        <f t="shared" si="36"/>
        <v>(85,532)</v>
      </c>
      <c r="M327" t="str">
        <f t="shared" si="37"/>
        <v>(92,390)</v>
      </c>
      <c r="N327" t="str">
        <f t="shared" si="38"/>
        <v>(176,112)</v>
      </c>
    </row>
    <row r="328" spans="1:14" x14ac:dyDescent="0.3">
      <c r="A328" s="1">
        <v>16</v>
      </c>
      <c r="B328" t="s">
        <v>623</v>
      </c>
      <c r="C328" t="s">
        <v>10195</v>
      </c>
      <c r="D328" t="s">
        <v>10196</v>
      </c>
      <c r="E328" t="s">
        <v>10197</v>
      </c>
      <c r="F328" t="s">
        <v>10198</v>
      </c>
      <c r="G328" t="s">
        <v>10199</v>
      </c>
      <c r="I328" t="str">
        <f t="shared" si="33"/>
        <v>N/A</v>
      </c>
      <c r="J328" t="str">
        <f t="shared" si="34"/>
        <v>(15,642)</v>
      </c>
      <c r="K328" t="str">
        <f t="shared" si="35"/>
        <v>(26,749)</v>
      </c>
      <c r="L328" t="str">
        <f t="shared" si="36"/>
        <v>(85,532)</v>
      </c>
      <c r="M328" t="str">
        <f t="shared" si="37"/>
        <v>(92,390)</v>
      </c>
      <c r="N328" t="str">
        <f t="shared" si="38"/>
        <v>(176,112)</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10200</v>
      </c>
      <c r="D330" t="s">
        <v>10201</v>
      </c>
      <c r="E330" t="s">
        <v>10202</v>
      </c>
      <c r="F330" t="s">
        <v>10203</v>
      </c>
      <c r="G330" t="s">
        <v>10204</v>
      </c>
      <c r="I330" t="str">
        <f t="shared" si="33"/>
        <v>N/A</v>
      </c>
      <c r="J330">
        <f t="shared" si="34"/>
        <v>32100000</v>
      </c>
      <c r="K330">
        <f t="shared" si="35"/>
        <v>31250000</v>
      </c>
      <c r="L330">
        <f t="shared" si="36"/>
        <v>77000000</v>
      </c>
      <c r="M330">
        <f t="shared" si="37"/>
        <v>43410000</v>
      </c>
      <c r="N330">
        <f t="shared" si="38"/>
        <v>123580000</v>
      </c>
    </row>
    <row r="331" spans="1:14" x14ac:dyDescent="0.3">
      <c r="A331" s="1">
        <v>19</v>
      </c>
      <c r="B331" t="s">
        <v>689</v>
      </c>
      <c r="C331" t="s">
        <v>264</v>
      </c>
      <c r="D331" t="s">
        <v>8643</v>
      </c>
      <c r="E331" t="s">
        <v>10205</v>
      </c>
      <c r="F331" t="s">
        <v>10206</v>
      </c>
      <c r="G331" t="s">
        <v>10207</v>
      </c>
      <c r="I331" t="str">
        <f t="shared" si="33"/>
        <v>N/A</v>
      </c>
      <c r="J331" t="str">
        <f t="shared" si="34"/>
        <v>N/A</v>
      </c>
      <c r="K331">
        <f t="shared" si="35"/>
        <v>-2.6499999999999999E-2</v>
      </c>
      <c r="L331">
        <f t="shared" si="36"/>
        <v>1.4643000000000002</v>
      </c>
      <c r="M331">
        <f t="shared" si="37"/>
        <v>-0.43619999999999998</v>
      </c>
      <c r="N331">
        <f t="shared" si="38"/>
        <v>1.8469</v>
      </c>
    </row>
    <row r="332" spans="1:14" x14ac:dyDescent="0.3">
      <c r="A332" s="1">
        <v>20</v>
      </c>
      <c r="B332" t="s">
        <v>2337</v>
      </c>
      <c r="C332" t="s">
        <v>10208</v>
      </c>
      <c r="D332" t="s">
        <v>10209</v>
      </c>
      <c r="E332" t="s">
        <v>10210</v>
      </c>
      <c r="F332" t="s">
        <v>10211</v>
      </c>
      <c r="G332" t="s">
        <v>10212</v>
      </c>
      <c r="I332" t="str">
        <f t="shared" si="33"/>
        <v>N/A</v>
      </c>
      <c r="J332">
        <f t="shared" si="34"/>
        <v>1.2190000000000001</v>
      </c>
      <c r="K332">
        <f t="shared" si="35"/>
        <v>0.99770000000000003</v>
      </c>
      <c r="L332">
        <f t="shared" si="36"/>
        <v>2.0958000000000001</v>
      </c>
      <c r="M332">
        <f t="shared" si="37"/>
        <v>1.0798000000000001</v>
      </c>
      <c r="N332">
        <f t="shared" si="38"/>
        <v>2.7707000000000002</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264</v>
      </c>
      <c r="E334" t="s">
        <v>264</v>
      </c>
      <c r="F334" t="s">
        <v>696</v>
      </c>
      <c r="G334" t="s">
        <v>264</v>
      </c>
      <c r="I334" t="str">
        <f t="shared" si="33"/>
        <v>N/A</v>
      </c>
      <c r="J334" t="str">
        <f t="shared" si="34"/>
        <v>0</v>
      </c>
      <c r="K334" t="str">
        <f t="shared" si="35"/>
        <v>N/A</v>
      </c>
      <c r="L334" t="str">
        <f t="shared" si="36"/>
        <v>N/A</v>
      </c>
      <c r="M334" t="str">
        <f t="shared" si="37"/>
        <v>0</v>
      </c>
      <c r="N334" t="str">
        <f t="shared" si="38"/>
        <v>N/A</v>
      </c>
    </row>
    <row r="335" spans="1:14" x14ac:dyDescent="0.3">
      <c r="A335" s="1">
        <v>23</v>
      </c>
      <c r="B335" t="s">
        <v>697</v>
      </c>
      <c r="C335" t="s">
        <v>7516</v>
      </c>
      <c r="D335" t="s">
        <v>10213</v>
      </c>
      <c r="E335" t="s">
        <v>6812</v>
      </c>
      <c r="F335" t="s">
        <v>10214</v>
      </c>
      <c r="G335" t="s">
        <v>10215</v>
      </c>
      <c r="I335" t="str">
        <f t="shared" si="33"/>
        <v>N/A</v>
      </c>
      <c r="J335">
        <f t="shared" si="34"/>
        <v>7700000</v>
      </c>
      <c r="K335">
        <f t="shared" si="35"/>
        <v>8380000.0000000009</v>
      </c>
      <c r="L335">
        <f t="shared" si="36"/>
        <v>5370000</v>
      </c>
      <c r="M335" t="str">
        <f t="shared" si="37"/>
        <v>(3.36M)</v>
      </c>
      <c r="N335">
        <f t="shared" si="38"/>
        <v>20860000</v>
      </c>
    </row>
    <row r="336" spans="1:14" x14ac:dyDescent="0.3">
      <c r="A336" s="1">
        <v>24</v>
      </c>
      <c r="B336" t="s">
        <v>703</v>
      </c>
      <c r="C336" t="s">
        <v>10216</v>
      </c>
      <c r="D336" t="s">
        <v>10217</v>
      </c>
      <c r="E336" t="s">
        <v>3286</v>
      </c>
      <c r="F336" t="s">
        <v>10218</v>
      </c>
      <c r="G336" t="s">
        <v>6171</v>
      </c>
      <c r="I336" t="str">
        <f t="shared" si="33"/>
        <v>N/A</v>
      </c>
      <c r="J336">
        <f t="shared" si="34"/>
        <v>9780000</v>
      </c>
      <c r="K336">
        <f t="shared" si="35"/>
        <v>17250000</v>
      </c>
      <c r="L336">
        <f t="shared" si="36"/>
        <v>6070000</v>
      </c>
      <c r="M336">
        <f t="shared" si="37"/>
        <v>8510000</v>
      </c>
      <c r="N336">
        <f t="shared" si="38"/>
        <v>6870000</v>
      </c>
    </row>
    <row r="337" spans="1:14" x14ac:dyDescent="0.3">
      <c r="A337" s="1">
        <v>25</v>
      </c>
      <c r="B337" t="s">
        <v>709</v>
      </c>
      <c r="C337" t="s">
        <v>264</v>
      </c>
      <c r="D337" t="s">
        <v>10219</v>
      </c>
      <c r="E337" t="s">
        <v>10220</v>
      </c>
      <c r="F337" t="s">
        <v>10221</v>
      </c>
      <c r="G337" t="s">
        <v>10222</v>
      </c>
      <c r="I337" t="str">
        <f t="shared" si="33"/>
        <v>N/A</v>
      </c>
      <c r="J337" t="str">
        <f t="shared" si="34"/>
        <v>N/A</v>
      </c>
      <c r="K337">
        <f t="shared" si="35"/>
        <v>0.76450000000000007</v>
      </c>
      <c r="L337">
        <f t="shared" si="36"/>
        <v>-0.6482</v>
      </c>
      <c r="M337">
        <f t="shared" si="37"/>
        <v>0.40179999999999999</v>
      </c>
      <c r="N337">
        <f t="shared" si="38"/>
        <v>-0.19239999999999999</v>
      </c>
    </row>
    <row r="338" spans="1:14" x14ac:dyDescent="0.3">
      <c r="A338" s="1">
        <v>26</v>
      </c>
      <c r="B338" t="s">
        <v>714</v>
      </c>
      <c r="C338" t="s">
        <v>264</v>
      </c>
      <c r="D338" t="s">
        <v>264</v>
      </c>
      <c r="E338" t="s">
        <v>264</v>
      </c>
      <c r="F338" t="s">
        <v>264</v>
      </c>
      <c r="G338" t="s">
        <v>5107</v>
      </c>
      <c r="I338" t="str">
        <f t="shared" si="33"/>
        <v>N/A</v>
      </c>
      <c r="J338" t="str">
        <f t="shared" si="34"/>
        <v>N/A</v>
      </c>
      <c r="K338" t="str">
        <f t="shared" si="35"/>
        <v>N/A</v>
      </c>
      <c r="L338" t="str">
        <f t="shared" si="36"/>
        <v>N/A</v>
      </c>
      <c r="M338" t="str">
        <f t="shared" si="37"/>
        <v>N/A</v>
      </c>
      <c r="N338">
        <f t="shared" si="38"/>
        <v>3.27E-2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10223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First Community Bancshares</v>
      </c>
    </row>
    <row r="2" spans="1:16" x14ac:dyDescent="0.3">
      <c r="B2" t="s">
        <v>2</v>
      </c>
      <c r="C2" t="s">
        <v>10224</v>
      </c>
      <c r="K2" t="str">
        <f>LEFT(C1,FIND("(",C1) - 2)</f>
        <v>First Community Bancshares, Inc.</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$27.87, up 1.09%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$27.87, up 1.09% after opening up a fraction over yesterday's closing price</v>
      </c>
    </row>
    <row r="5" spans="1:16" x14ac:dyDescent="0.3">
      <c r="J5">
        <f ca="1">RANDBETWEEN(1,2)</f>
        <v>2</v>
      </c>
      <c r="K5" t="str">
        <f>"The one year target estimate for " &amp; D1 &amp; " is " &amp; TEXT(C23,"$####.00")</f>
        <v>The one year target estimate for First Community Bancshares is $27.50</v>
      </c>
      <c r="L5" t="str">
        <f>D1 &amp; " is expected to be trading at " &amp; TEXT(C23, "$####.00") &amp; ", based on target estimates"</f>
        <v>First Community Bancshares is expected to be trading at $27.50, based on target estimates</v>
      </c>
    </row>
    <row r="6" spans="1:16" x14ac:dyDescent="0.3">
      <c r="K6" t="str">
        <f>" which would be " &amp; IF(OR(LEFT(ABS((C23-C2)/C2*100),1)="8",LEFT(ABS((C23-C2)/C2*100),2)="18"), "an ", "a ")  &amp;TEXT(ABS((C23-C2)/C2),"####.00%")&amp;IF((C23-C2)&gt;0," increase over"," decrease from")&amp;" the current price"</f>
        <v xml:space="preserve"> which would be a 1.33% decrease from the current price</v>
      </c>
    </row>
    <row r="7" spans="1:16" x14ac:dyDescent="0.3">
      <c r="A7" s="1">
        <v>0</v>
      </c>
      <c r="B7" t="s">
        <v>5</v>
      </c>
      <c r="C7" t="s">
        <v>10225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10.81% over last quarter based on the average of 2 analyst estimates (Yahoo Finance)</v>
      </c>
    </row>
    <row r="8" spans="1:16" x14ac:dyDescent="0.3">
      <c r="A8" s="1">
        <v>1</v>
      </c>
      <c r="B8" t="s">
        <v>7</v>
      </c>
      <c r="C8" t="s">
        <v>10226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10227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10228</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13</v>
      </c>
      <c r="C11" t="s">
        <v>10229</v>
      </c>
      <c r="K11" t="str">
        <f>IF(B145="Interest Income",U42, K42)</f>
        <v>First Community Bancshares has managed to increase and retained earnings each year since 2012</v>
      </c>
    </row>
    <row r="12" spans="1:16" x14ac:dyDescent="0.3">
      <c r="A12" s="1">
        <v>5</v>
      </c>
      <c r="B12" t="s">
        <v>15</v>
      </c>
      <c r="C12" t="s">
        <v>10230</v>
      </c>
      <c r="D12" t="str">
        <f>LEFT(C12,FIND("-",C12)-2)</f>
        <v>20.47</v>
      </c>
      <c r="E12" t="str">
        <f>TRIM(RIGHT(C12,FIND("-",C12)-1))</f>
        <v>31.94</v>
      </c>
      <c r="K12" t="str">
        <f ca="1">D78</f>
        <v>There are some indications that First Community Bancshares may be overvalued. The company has a higher trailing p/e, and peg ratio than the comparable average</v>
      </c>
    </row>
    <row r="13" spans="1:16" x14ac:dyDescent="0.3">
      <c r="A13" s="1">
        <v>6</v>
      </c>
      <c r="B13" t="s">
        <v>17</v>
      </c>
      <c r="C13" t="s">
        <v>10231</v>
      </c>
      <c r="K13" t="str">
        <f ca="1">D89</f>
        <v>There are some indications that First Community Bancshares may be undervalued. The company has a lower forward p/e, price/sales, price/book than the comparable average</v>
      </c>
    </row>
    <row r="14" spans="1:16" x14ac:dyDescent="0.3">
      <c r="A14" s="1">
        <v>7</v>
      </c>
      <c r="B14" t="s">
        <v>19</v>
      </c>
      <c r="C14" t="s">
        <v>10232</v>
      </c>
    </row>
    <row r="16" spans="1:16" x14ac:dyDescent="0.3">
      <c r="A16" s="1">
        <v>0</v>
      </c>
      <c r="B16" t="s">
        <v>21</v>
      </c>
      <c r="C16" t="s">
        <v>10233</v>
      </c>
    </row>
    <row r="17" spans="1:23" x14ac:dyDescent="0.3">
      <c r="A17" s="1">
        <v>1</v>
      </c>
      <c r="B17" t="s">
        <v>23</v>
      </c>
      <c r="C17" t="s">
        <v>1767</v>
      </c>
      <c r="K17" t="str">
        <f ca="1">K2 &amp; IF(J3=1, K3,IF(J3=2,L3,IF(J3=3,M3,IF(J3=4,N3,IF(J3=5,O3,IF(J3=6,P3)))))) &amp; ". " &amp; IF(J4=1,K4,IF(J4=2,L4)) &amp; ". " &amp; IF(J5=1,K5,IF(J5=2,L5)) &amp; K6 &amp; ". " &amp; K7 &amp; ". " &amp; K8 &amp; ". " &amp; K9 &amp; "."</f>
        <v>First Community Bancshares, Inc. is scheduled to report earnings between Jul 24, 2017 and Jul 28, 2017. The stock is currently trading at $27.87, up 1.09% after opening up slightly over yesterday's close. First Community Bancshares is expected to be trading at $27.50, based on target estimates which would be a 1.33% decrease from the current price. Earnings are expected to increase by 10.81% over last quarter based on the average of 2 analyst estimates (Yahoo Finance). The stock is trading near the middle of its 52 week range. Over the last 4 quarters, there have been positive earnings surprises 4 times, and a negative earnings surprise 0 times.</v>
      </c>
    </row>
    <row r="18" spans="1:23" x14ac:dyDescent="0.3">
      <c r="A18" s="1">
        <v>2</v>
      </c>
      <c r="B18" t="s">
        <v>25</v>
      </c>
      <c r="C18" t="s">
        <v>10234</v>
      </c>
    </row>
    <row r="19" spans="1:23" x14ac:dyDescent="0.3">
      <c r="A19" s="1">
        <v>3</v>
      </c>
      <c r="B19" t="s">
        <v>27</v>
      </c>
      <c r="C19" t="s">
        <v>5560</v>
      </c>
    </row>
    <row r="20" spans="1:23" x14ac:dyDescent="0.3">
      <c r="A20" s="1">
        <v>4</v>
      </c>
      <c r="B20" t="s">
        <v>29</v>
      </c>
      <c r="C20" t="s">
        <v>771</v>
      </c>
    </row>
    <row r="21" spans="1:23" x14ac:dyDescent="0.3">
      <c r="A21" s="1">
        <v>5</v>
      </c>
      <c r="B21" t="s">
        <v>31</v>
      </c>
      <c r="C21" t="s">
        <v>10235</v>
      </c>
    </row>
    <row r="22" spans="1:23" x14ac:dyDescent="0.3">
      <c r="A22" s="1">
        <v>6</v>
      </c>
      <c r="B22" t="s">
        <v>33</v>
      </c>
      <c r="C22" t="s">
        <v>3050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10236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2</v>
      </c>
      <c r="D27">
        <v>2</v>
      </c>
      <c r="E27">
        <v>2</v>
      </c>
      <c r="F27">
        <v>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0.37</v>
      </c>
      <c r="D28">
        <v>0.41</v>
      </c>
      <c r="E28">
        <v>1.55</v>
      </c>
      <c r="F28">
        <v>1.91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0.36</v>
      </c>
      <c r="D29">
        <v>0.39</v>
      </c>
      <c r="E29">
        <v>1.52</v>
      </c>
      <c r="F29">
        <v>1.69</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0.38</v>
      </c>
      <c r="D30">
        <v>0.42</v>
      </c>
      <c r="E30">
        <v>1.57</v>
      </c>
      <c r="F30">
        <v>2.12</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0.38</v>
      </c>
      <c r="D31">
        <v>0.38</v>
      </c>
      <c r="E31">
        <v>1.45</v>
      </c>
      <c r="F31">
        <v>1.55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C34" t="s">
        <v>775</v>
      </c>
      <c r="D34" t="s">
        <v>775</v>
      </c>
      <c r="E34" t="s">
        <v>775</v>
      </c>
      <c r="F34" t="s">
        <v>775</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C35" t="s">
        <v>8428</v>
      </c>
      <c r="D35" t="s">
        <v>10237</v>
      </c>
      <c r="E35" t="s">
        <v>10238</v>
      </c>
      <c r="F35" t="s">
        <v>10239</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retained earnings</v>
      </c>
    </row>
    <row r="36" spans="1:23" x14ac:dyDescent="0.3">
      <c r="A36" s="1">
        <v>2</v>
      </c>
      <c r="B36" t="s">
        <v>44</v>
      </c>
      <c r="C36" t="s">
        <v>10240</v>
      </c>
      <c r="D36" t="s">
        <v>10241</v>
      </c>
      <c r="E36" t="s">
        <v>10242</v>
      </c>
      <c r="F36" t="s">
        <v>10243</v>
      </c>
      <c r="J36">
        <f>IF(K36 &lt;&gt; "",15, 0)</f>
        <v>0</v>
      </c>
      <c r="K36" t="str">
        <f>IF(I202="pos_trend",B202,"")</f>
        <v/>
      </c>
      <c r="L36" t="str">
        <f t="shared" si="0"/>
        <v/>
      </c>
      <c r="M36" t="str">
        <f t="shared" si="2"/>
        <v/>
      </c>
      <c r="T36">
        <f>IF(U36 &lt;&gt; "",15, 0)</f>
        <v>0</v>
      </c>
      <c r="U36" t="str">
        <f>IF(I336="pos_trend",B336,"")</f>
        <v/>
      </c>
      <c r="V36" t="str">
        <f t="shared" si="1"/>
        <v/>
      </c>
      <c r="W36" t="str">
        <f t="shared" si="3"/>
        <v>, retained earnings</v>
      </c>
    </row>
    <row r="37" spans="1:23" x14ac:dyDescent="0.3">
      <c r="A37" s="1">
        <v>3</v>
      </c>
      <c r="B37" t="s">
        <v>45</v>
      </c>
      <c r="C37" t="s">
        <v>10244</v>
      </c>
      <c r="D37" t="s">
        <v>10245</v>
      </c>
      <c r="E37" t="s">
        <v>10246</v>
      </c>
      <c r="F37" t="s">
        <v>10247</v>
      </c>
      <c r="J37">
        <f>IF(K37 &lt;&gt; "",16, 0)</f>
        <v>0</v>
      </c>
      <c r="K37" t="str">
        <f>IF(I203="pos_trend",B203,"")</f>
        <v/>
      </c>
      <c r="L37" t="str">
        <f t="shared" si="0"/>
        <v/>
      </c>
      <c r="M37" t="str">
        <f t="shared" si="2"/>
        <v/>
      </c>
      <c r="T37">
        <f>IF(U37 &lt;&gt; "",16, 0)</f>
        <v>0</v>
      </c>
      <c r="U37" t="str">
        <f>IF(I235="pos_trend",B235,"")</f>
        <v/>
      </c>
      <c r="V37" t="str">
        <f t="shared" si="1"/>
        <v/>
      </c>
      <c r="W37" t="str">
        <f t="shared" si="3"/>
        <v>, retained earnings</v>
      </c>
    </row>
    <row r="38" spans="1:23" x14ac:dyDescent="0.3">
      <c r="A38" s="1">
        <v>4</v>
      </c>
      <c r="B38" t="s">
        <v>61</v>
      </c>
      <c r="C38" t="s">
        <v>10248</v>
      </c>
      <c r="D38" t="s">
        <v>10249</v>
      </c>
      <c r="E38" t="s">
        <v>10250</v>
      </c>
      <c r="F38" t="s">
        <v>10238</v>
      </c>
      <c r="J38">
        <f>IF(K38 &lt;&gt; "",17, 0)</f>
        <v>0</v>
      </c>
      <c r="K38" t="str">
        <f>IF(I351="pos_trend",B351,"")</f>
        <v/>
      </c>
      <c r="L38" t="str">
        <f t="shared" si="0"/>
        <v/>
      </c>
      <c r="M38" t="str">
        <f t="shared" si="2"/>
        <v/>
      </c>
      <c r="T38">
        <f>IF(U38 &lt;&gt; "",17, 0)</f>
        <v>0</v>
      </c>
      <c r="U38" t="str">
        <f>IF(I236="pos_trend",B236,"")</f>
        <v/>
      </c>
      <c r="V38" t="str">
        <f t="shared" si="1"/>
        <v/>
      </c>
      <c r="W38" t="str">
        <f t="shared" si="3"/>
        <v>, retained earnings</v>
      </c>
    </row>
    <row r="39" spans="1:23" x14ac:dyDescent="0.3">
      <c r="A39" s="1">
        <v>5</v>
      </c>
      <c r="B39" t="s">
        <v>65</v>
      </c>
      <c r="C39" t="s">
        <v>9416</v>
      </c>
      <c r="D39" t="s">
        <v>2428</v>
      </c>
      <c r="E39" t="s">
        <v>3422</v>
      </c>
      <c r="F39" t="s">
        <v>3702</v>
      </c>
      <c r="K39" t="str">
        <f>IF(I352="pos_trend",B352,"")</f>
        <v/>
      </c>
      <c r="M39" t="str">
        <f t="shared" si="2"/>
        <v/>
      </c>
      <c r="W39" t="str">
        <f t="shared" si="3"/>
        <v>,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and retained earnings</v>
      </c>
    </row>
    <row r="41" spans="1:23" x14ac:dyDescent="0.3">
      <c r="B41" s="1" t="s">
        <v>70</v>
      </c>
      <c r="C41" s="1" t="s">
        <v>71</v>
      </c>
      <c r="D41" s="1" t="s">
        <v>72</v>
      </c>
      <c r="E41" s="1" t="s">
        <v>73</v>
      </c>
      <c r="F41" s="1" t="s">
        <v>74</v>
      </c>
    </row>
    <row r="42" spans="1:23" x14ac:dyDescent="0.3">
      <c r="A42" s="1">
        <v>0</v>
      </c>
      <c r="B42" t="s">
        <v>75</v>
      </c>
      <c r="C42" t="s">
        <v>1809</v>
      </c>
      <c r="D42" t="s">
        <v>76</v>
      </c>
      <c r="E42">
        <v>0.36</v>
      </c>
      <c r="F42" t="s">
        <v>4087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First Community Bancshares has managed to increase and retained earnings each year since 2012</v>
      </c>
    </row>
    <row r="43" spans="1:23" x14ac:dyDescent="0.3">
      <c r="A43" s="1">
        <v>1</v>
      </c>
      <c r="B43" t="s">
        <v>79</v>
      </c>
      <c r="C43" t="s">
        <v>78</v>
      </c>
      <c r="D43" t="s">
        <v>78</v>
      </c>
      <c r="E43">
        <v>0.36</v>
      </c>
      <c r="F43" t="s">
        <v>10251</v>
      </c>
    </row>
    <row r="44" spans="1:23" x14ac:dyDescent="0.3">
      <c r="A44" s="1">
        <v>2</v>
      </c>
      <c r="B44" t="s">
        <v>84</v>
      </c>
      <c r="C44" t="s">
        <v>1289</v>
      </c>
      <c r="D44" t="s">
        <v>1236</v>
      </c>
      <c r="F44" t="s">
        <v>1289</v>
      </c>
    </row>
    <row r="45" spans="1:23" x14ac:dyDescent="0.3">
      <c r="A45" s="1">
        <v>3</v>
      </c>
      <c r="B45" t="s">
        <v>89</v>
      </c>
      <c r="C45" t="s">
        <v>10252</v>
      </c>
      <c r="D45" t="s">
        <v>3683</v>
      </c>
      <c r="F45" t="s">
        <v>121</v>
      </c>
    </row>
    <row r="47" spans="1:23" x14ac:dyDescent="0.3">
      <c r="B47" s="1" t="s">
        <v>94</v>
      </c>
      <c r="C47" s="1" t="s">
        <v>38</v>
      </c>
      <c r="D47" s="1" t="s">
        <v>39</v>
      </c>
      <c r="E47" s="1" t="s">
        <v>40</v>
      </c>
      <c r="F47" s="1" t="s">
        <v>41</v>
      </c>
    </row>
    <row r="48" spans="1:23" x14ac:dyDescent="0.3">
      <c r="A48" s="1">
        <v>0</v>
      </c>
      <c r="B48" t="s">
        <v>95</v>
      </c>
      <c r="C48">
        <v>0.37</v>
      </c>
      <c r="D48">
        <v>0.41</v>
      </c>
      <c r="E48">
        <v>1.55</v>
      </c>
      <c r="F48">
        <v>1.91</v>
      </c>
    </row>
    <row r="49" spans="1:14" x14ac:dyDescent="0.3">
      <c r="A49" s="1">
        <v>1</v>
      </c>
      <c r="B49" t="s">
        <v>96</v>
      </c>
      <c r="C49">
        <v>0.37</v>
      </c>
      <c r="D49">
        <v>0.41</v>
      </c>
      <c r="E49">
        <v>1.55</v>
      </c>
      <c r="F49">
        <v>1.91</v>
      </c>
    </row>
    <row r="50" spans="1:14" x14ac:dyDescent="0.3">
      <c r="A50" s="1">
        <v>2</v>
      </c>
      <c r="B50" t="s">
        <v>97</v>
      </c>
      <c r="C50">
        <v>0.37</v>
      </c>
      <c r="D50">
        <v>0.41</v>
      </c>
      <c r="E50">
        <v>1.55</v>
      </c>
      <c r="F50">
        <v>1.91</v>
      </c>
    </row>
    <row r="51" spans="1:14" x14ac:dyDescent="0.3">
      <c r="A51" s="1">
        <v>3</v>
      </c>
      <c r="B51" t="s">
        <v>98</v>
      </c>
      <c r="C51">
        <v>0.37</v>
      </c>
      <c r="D51">
        <v>0.41</v>
      </c>
      <c r="E51">
        <v>1.55</v>
      </c>
      <c r="F51">
        <v>1.91</v>
      </c>
    </row>
    <row r="52" spans="1:14" x14ac:dyDescent="0.3">
      <c r="A52" s="1">
        <v>4</v>
      </c>
      <c r="B52" t="s">
        <v>99</v>
      </c>
      <c r="C52">
        <v>0.36</v>
      </c>
      <c r="D52">
        <v>0.42</v>
      </c>
      <c r="E52">
        <v>1.54</v>
      </c>
      <c r="F52">
        <v>1.94</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10253</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FCBC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10254</v>
      </c>
      <c r="F61">
        <v>0.19</v>
      </c>
      <c r="I61" t="str">
        <f t="shared" si="4"/>
        <v>N/A</v>
      </c>
      <c r="J61">
        <f t="shared" si="5"/>
        <v>-2.6000000000000002E-2</v>
      </c>
      <c r="K61">
        <f t="shared" si="6"/>
        <v>0</v>
      </c>
      <c r="L61">
        <f t="shared" si="7"/>
        <v>0</v>
      </c>
      <c r="M61">
        <f t="shared" si="8"/>
        <v>0.19</v>
      </c>
      <c r="N61">
        <f t="shared" si="9"/>
        <v>0</v>
      </c>
    </row>
    <row r="62" spans="1:14" x14ac:dyDescent="0.3">
      <c r="A62" s="1">
        <v>1</v>
      </c>
      <c r="B62" t="s">
        <v>112</v>
      </c>
      <c r="C62" t="s">
        <v>10255</v>
      </c>
      <c r="F62">
        <v>0.22</v>
      </c>
      <c r="I62" t="str">
        <f t="shared" si="4"/>
        <v>N/A</v>
      </c>
      <c r="J62">
        <f t="shared" si="5"/>
        <v>7.9000000000000001E-2</v>
      </c>
      <c r="K62">
        <f t="shared" si="6"/>
        <v>0</v>
      </c>
      <c r="L62">
        <f t="shared" si="7"/>
        <v>0</v>
      </c>
      <c r="M62">
        <f t="shared" si="8"/>
        <v>0.22</v>
      </c>
      <c r="N62">
        <f t="shared" si="9"/>
        <v>0</v>
      </c>
    </row>
    <row r="63" spans="1:14" x14ac:dyDescent="0.3">
      <c r="A63" s="1">
        <v>2</v>
      </c>
      <c r="B63" t="s">
        <v>114</v>
      </c>
      <c r="C63" t="s">
        <v>3067</v>
      </c>
      <c r="F63">
        <v>0.08</v>
      </c>
      <c r="I63" t="str">
        <f t="shared" si="4"/>
        <v>N/A</v>
      </c>
      <c r="J63">
        <f t="shared" si="5"/>
        <v>6.9000000000000006E-2</v>
      </c>
      <c r="K63">
        <f t="shared" si="6"/>
        <v>0</v>
      </c>
      <c r="L63">
        <f t="shared" si="7"/>
        <v>0</v>
      </c>
      <c r="M63">
        <f t="shared" si="8"/>
        <v>0.08</v>
      </c>
      <c r="N63">
        <f t="shared" si="9"/>
        <v>0</v>
      </c>
    </row>
    <row r="64" spans="1:14" x14ac:dyDescent="0.3">
      <c r="A64" s="1">
        <v>3</v>
      </c>
      <c r="B64" t="s">
        <v>116</v>
      </c>
      <c r="C64" t="s">
        <v>10256</v>
      </c>
      <c r="F64">
        <v>0.12</v>
      </c>
      <c r="I64" t="str">
        <f t="shared" si="4"/>
        <v>N/A</v>
      </c>
      <c r="J64">
        <f t="shared" si="5"/>
        <v>0.23199999999999998</v>
      </c>
      <c r="K64">
        <f t="shared" si="6"/>
        <v>0</v>
      </c>
      <c r="L64">
        <f t="shared" si="7"/>
        <v>0</v>
      </c>
      <c r="M64">
        <f t="shared" si="8"/>
        <v>0.12</v>
      </c>
      <c r="N64">
        <f t="shared" si="9"/>
        <v>0</v>
      </c>
    </row>
    <row r="65" spans="1:14" x14ac:dyDescent="0.3">
      <c r="A65" s="1">
        <v>4</v>
      </c>
      <c r="B65" t="s">
        <v>118</v>
      </c>
      <c r="C65" t="s">
        <v>5563</v>
      </c>
      <c r="F65">
        <v>0.08</v>
      </c>
      <c r="I65" t="str">
        <f t="shared" si="4"/>
        <v>N/A</v>
      </c>
      <c r="J65">
        <f t="shared" si="5"/>
        <v>0.05</v>
      </c>
      <c r="K65">
        <f t="shared" si="6"/>
        <v>0</v>
      </c>
      <c r="L65">
        <f t="shared" si="7"/>
        <v>0</v>
      </c>
      <c r="M65">
        <f t="shared" si="8"/>
        <v>0.08</v>
      </c>
      <c r="N65">
        <f t="shared" si="9"/>
        <v>0</v>
      </c>
    </row>
    <row r="66" spans="1:14" x14ac:dyDescent="0.3">
      <c r="A66" s="1">
        <v>5</v>
      </c>
      <c r="B66" t="s">
        <v>120</v>
      </c>
      <c r="C66" t="s">
        <v>3766</v>
      </c>
      <c r="I66" t="str">
        <f t="shared" si="4"/>
        <v>N/A</v>
      </c>
      <c r="J66">
        <f t="shared" si="5"/>
        <v>1.49E-2</v>
      </c>
      <c r="K66">
        <f t="shared" si="6"/>
        <v>0</v>
      </c>
      <c r="L66">
        <f t="shared" si="7"/>
        <v>0</v>
      </c>
      <c r="M66">
        <f t="shared" si="8"/>
        <v>0</v>
      </c>
      <c r="N66">
        <f t="shared" si="9"/>
        <v>0</v>
      </c>
    </row>
    <row r="67" spans="1:14" x14ac:dyDescent="0.3">
      <c r="D67" t="s">
        <v>122</v>
      </c>
      <c r="E67" t="str">
        <f>C1</f>
        <v>First Community Bancshares, Inc. (FCBC)</v>
      </c>
      <c r="I67" t="str">
        <f t="shared" si="4"/>
        <v>N/A</v>
      </c>
      <c r="J67">
        <f t="shared" si="5"/>
        <v>0</v>
      </c>
      <c r="K67" t="str">
        <f t="shared" si="6"/>
        <v>Comp Average</v>
      </c>
      <c r="L67" t="str">
        <f t="shared" si="7"/>
        <v>First Community Bancshares, Inc. (FCBC)</v>
      </c>
      <c r="M67">
        <f t="shared" si="8"/>
        <v>0</v>
      </c>
      <c r="N67">
        <f t="shared" si="9"/>
        <v>0</v>
      </c>
    </row>
    <row r="68" spans="1:14" x14ac:dyDescent="0.3">
      <c r="A68" s="1">
        <v>0</v>
      </c>
      <c r="B68" t="s">
        <v>123</v>
      </c>
      <c r="C68" t="s">
        <v>10233</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above average</v>
      </c>
      <c r="I68" t="str">
        <f t="shared" ca="1" si="4"/>
        <v>N/A</v>
      </c>
      <c r="J68">
        <f t="shared" si="5"/>
        <v>474070000</v>
      </c>
      <c r="K68">
        <f t="shared" ca="1" si="6"/>
        <v>343712500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10234</v>
      </c>
      <c r="D70">
        <f ca="1">AVERAGE(VALUE(INDIRECT("J"&amp;(MATCH(B70,B71:B502,0)+70))),VALUE(INDIRECT("J"&amp;(MATCH(B70,B71:B502,0)+81))),VALUE(INDIRECT("J"&amp;(MATCH(B70,B71:B502,0)+92))),VALUE(INDIRECT("J"&amp;(MATCH(B70,B71:B502,0)+103))))</f>
        <v>17.422499999999999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18.95</v>
      </c>
      <c r="K70">
        <f t="shared" ca="1" si="6"/>
        <v>17.422499999999999</v>
      </c>
      <c r="L70" t="str">
        <f t="shared" ca="1" si="7"/>
        <v>above average</v>
      </c>
      <c r="M70" t="str">
        <f t="shared" ca="1" si="8"/>
        <v>trailing p/e</v>
      </c>
      <c r="N70" t="str">
        <f t="shared" ca="1" si="9"/>
        <v>trailing p/e</v>
      </c>
    </row>
    <row r="71" spans="1:14" x14ac:dyDescent="0.3">
      <c r="A71" s="1">
        <v>3</v>
      </c>
      <c r="B71" t="s">
        <v>128</v>
      </c>
      <c r="C71" t="s">
        <v>10257</v>
      </c>
      <c r="D71">
        <f ca="1">AVERAGE(VALUE(INDIRECT("J"&amp;(MATCH(B71,B72:B503,0)+71))),VALUE(INDIRECT("J"&amp;(MATCH(B71,B72:B503,0)+82))),VALUE(INDIRECT("J"&amp;(MATCH(B71,B72:B503,0)+93))),VALUE(INDIRECT("J"&amp;(MATCH(B71,B72:B503,0)+104))))</f>
        <v>14.777499999999998</v>
      </c>
      <c r="E71" t="str">
        <f t="shared" ca="1" si="10"/>
        <v>below average</v>
      </c>
      <c r="F71" t="str">
        <f t="shared" ca="1" si="11"/>
        <v/>
      </c>
      <c r="G71" t="str">
        <f t="shared" ref="G71:G76" ca="1" si="12">IF(F71&lt;&gt;"", G70 &amp; ", " &amp; IFERROR(LEFT(F71,FIND("(",F71) - 2),F71),G70)</f>
        <v>trailing p/e</v>
      </c>
      <c r="I71" t="str">
        <f t="shared" ca="1" si="4"/>
        <v>N/A</v>
      </c>
      <c r="J71" t="str">
        <f t="shared" si="5"/>
        <v>14.59</v>
      </c>
      <c r="K71">
        <f t="shared" ca="1" si="6"/>
        <v>14.777499999999998</v>
      </c>
      <c r="L71" t="str">
        <f t="shared" ca="1" si="7"/>
        <v>below average</v>
      </c>
      <c r="M71" t="str">
        <f t="shared" ca="1" si="8"/>
        <v/>
      </c>
      <c r="N71" t="str">
        <f t="shared" ca="1" si="9"/>
        <v>trailing p/e</v>
      </c>
    </row>
    <row r="72" spans="1:14" x14ac:dyDescent="0.3">
      <c r="A72" s="1">
        <v>4</v>
      </c>
      <c r="B72" t="s">
        <v>130</v>
      </c>
      <c r="C72" t="s">
        <v>7569</v>
      </c>
      <c r="D72">
        <f ca="1">AVERAGE(VALUE(INDIRECT("J"&amp;(MATCH(B72,B73:B504,0)+72))),VALUE(INDIRECT("J"&amp;(MATCH(B72,B73:B504,0)+83))),VALUE(INDIRECT("J"&amp;(MATCH(B72,B73:B504,0)+94))),VALUE(INDIRECT("J"&amp;(MATCH(B72,B73:B504,0)+105))))</f>
        <v>2.5949999999999998</v>
      </c>
      <c r="E72" t="str">
        <f t="shared" ca="1" si="10"/>
        <v>above average</v>
      </c>
      <c r="F72" t="str">
        <f t="shared" ca="1" si="11"/>
        <v>peg ratio (5 yr expected)</v>
      </c>
      <c r="G72" t="str">
        <f t="shared" ca="1" si="12"/>
        <v>trailing p/e, peg ratio</v>
      </c>
      <c r="I72" t="str">
        <f t="shared" ca="1" si="4"/>
        <v>N/A</v>
      </c>
      <c r="J72" t="str">
        <f t="shared" si="5"/>
        <v>3.56</v>
      </c>
      <c r="K72">
        <f t="shared" ca="1" si="6"/>
        <v>2.5949999999999998</v>
      </c>
      <c r="L72" t="str">
        <f t="shared" ca="1" si="7"/>
        <v>above average</v>
      </c>
      <c r="M72" t="str">
        <f t="shared" ca="1" si="8"/>
        <v>peg ratio (5 yr expected)</v>
      </c>
      <c r="N72" t="str">
        <f t="shared" ca="1" si="9"/>
        <v>trailing p/e, peg ratio</v>
      </c>
    </row>
    <row r="73" spans="1:14" x14ac:dyDescent="0.3">
      <c r="A73" s="1">
        <v>5</v>
      </c>
      <c r="B73" t="s">
        <v>132</v>
      </c>
      <c r="C73" t="s">
        <v>10258</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trailing p/e, peg ratio</v>
      </c>
      <c r="I73" t="str">
        <f t="shared" ca="1" si="4"/>
        <v>N/A</v>
      </c>
      <c r="J73" t="str">
        <f t="shared" si="5"/>
        <v>4.34</v>
      </c>
      <c r="K73">
        <f t="shared" ca="1" si="6"/>
        <v>5.18</v>
      </c>
      <c r="L73" t="str">
        <f t="shared" ca="1" si="7"/>
        <v>below average</v>
      </c>
      <c r="M73" t="str">
        <f t="shared" ca="1" si="8"/>
        <v/>
      </c>
      <c r="N73" t="str">
        <f t="shared" ca="1" si="9"/>
        <v>trailing p/e, peg ratio</v>
      </c>
    </row>
    <row r="74" spans="1:14" x14ac:dyDescent="0.3">
      <c r="A74" s="1">
        <v>6</v>
      </c>
      <c r="B74" t="s">
        <v>134</v>
      </c>
      <c r="C74" t="s">
        <v>5562</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trailing p/e, peg ratio</v>
      </c>
      <c r="I74" t="str">
        <f t="shared" ca="1" si="4"/>
        <v>N/A</v>
      </c>
      <c r="J74" t="str">
        <f t="shared" si="5"/>
        <v>1.38</v>
      </c>
      <c r="K74">
        <f t="shared" ca="1" si="6"/>
        <v>1.6875</v>
      </c>
      <c r="L74" t="str">
        <f t="shared" ca="1" si="7"/>
        <v>below average</v>
      </c>
      <c r="M74" t="str">
        <f t="shared" ca="1" si="8"/>
        <v/>
      </c>
      <c r="N74" t="str">
        <f t="shared" ca="1" si="9"/>
        <v>trailing p/e, peg ratio</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peg ratio</v>
      </c>
      <c r="I75" t="str">
        <f t="shared" ca="1" si="4"/>
        <v>N/A</v>
      </c>
      <c r="J75">
        <f t="shared" si="5"/>
        <v>0</v>
      </c>
      <c r="K75">
        <f t="shared" ca="1" si="6"/>
        <v>0</v>
      </c>
      <c r="L75" t="str">
        <f t="shared" ca="1" si="7"/>
        <v>no data</v>
      </c>
      <c r="M75" t="str">
        <f t="shared" ca="1" si="8"/>
        <v/>
      </c>
      <c r="N75" t="str">
        <f t="shared" ca="1" si="9"/>
        <v>trailing p/e, peg ratio</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peg ratio</v>
      </c>
      <c r="I76" t="str">
        <f t="shared" ca="1" si="4"/>
        <v>N/A</v>
      </c>
      <c r="J76">
        <f t="shared" si="5"/>
        <v>0</v>
      </c>
      <c r="K76">
        <f t="shared" ca="1" si="6"/>
        <v>0</v>
      </c>
      <c r="L76" t="str">
        <f t="shared" ca="1" si="7"/>
        <v>no data</v>
      </c>
      <c r="M76" t="str">
        <f t="shared" ca="1" si="8"/>
        <v/>
      </c>
      <c r="N76" t="str">
        <f t="shared" ca="1" si="9"/>
        <v>trailing p/e, peg ratio</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peg ratio</v>
      </c>
      <c r="G77" t="str">
        <f ca="1">TRIM(IF(LEFT(G76,1)=",",REPLACE(G76,1,1,""),SUBSTITUTE(G76,F77, "and " &amp; F77)))</f>
        <v>trailing p/e, and peg ratio</v>
      </c>
      <c r="I77" t="str">
        <f t="shared" ca="1" si="4"/>
        <v>N/A</v>
      </c>
      <c r="J77">
        <f t="shared" si="5"/>
        <v>0</v>
      </c>
      <c r="K77">
        <f t="shared" si="6"/>
        <v>0</v>
      </c>
      <c r="L77">
        <f t="shared" si="7"/>
        <v>0</v>
      </c>
      <c r="M77" t="str">
        <f t="shared" ca="1" si="8"/>
        <v>peg ratio</v>
      </c>
      <c r="N77" t="str">
        <f t="shared" ca="1" si="9"/>
        <v>trailing p/e, and peg ratio</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First Community Bancshares may be overvalued. The company has a higher trailing p/e, and peg ratio than the comparable average</v>
      </c>
      <c r="I78" t="str">
        <f t="shared" ca="1" si="4"/>
        <v>N/A</v>
      </c>
      <c r="J78" t="str">
        <f t="shared" si="5"/>
        <v>Dec 31, 2016</v>
      </c>
      <c r="K78" t="str">
        <f t="shared" ca="1" si="6"/>
        <v>There are some indications that First Community Bancshares may be overvalued. The company has a higher trailing p/e, and peg ratio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10259</v>
      </c>
      <c r="F81" t="str">
        <f t="shared" ref="F81:F87" ca="1" si="13">IF(E70="below average",LOWER(TRIM(IF(ISNUMBER(VALUE(RIGHT(B70,1))),REPLACE(B70,LEN(B70),1,""),B70))),"")</f>
        <v/>
      </c>
      <c r="G81" t="str">
        <f ca="1">IFERROR(LEFT(F81,FIND("(",F81) - 2),F81)</f>
        <v/>
      </c>
      <c r="I81" t="str">
        <f t="shared" ca="1" si="4"/>
        <v>N/A</v>
      </c>
      <c r="J81">
        <f t="shared" si="5"/>
        <v>0.23120000000000002</v>
      </c>
      <c r="K81">
        <f t="shared" si="6"/>
        <v>0</v>
      </c>
      <c r="L81">
        <f t="shared" si="7"/>
        <v>0</v>
      </c>
      <c r="M81" t="str">
        <f t="shared" ca="1" si="8"/>
        <v/>
      </c>
      <c r="N81" t="str">
        <f t="shared" ca="1" si="9"/>
        <v/>
      </c>
    </row>
    <row r="82" spans="1:14" x14ac:dyDescent="0.3">
      <c r="A82" s="1">
        <v>1</v>
      </c>
      <c r="B82" t="s">
        <v>144</v>
      </c>
      <c r="C82" t="s">
        <v>10260</v>
      </c>
      <c r="F82" t="str">
        <f t="shared" ca="1" si="13"/>
        <v>forward p/e</v>
      </c>
      <c r="G82" t="str">
        <f t="shared" ref="G82:G87" ca="1" si="14">IF(F82&lt;&gt;"", G81 &amp; ", " &amp; IFERROR(LEFT(F82,FIND("(",F82) - 2),F82),G81)</f>
        <v>, forward p/e</v>
      </c>
      <c r="I82" t="str">
        <f t="shared" ca="1" si="4"/>
        <v>N/A</v>
      </c>
      <c r="J82">
        <f t="shared" si="5"/>
        <v>0.37780000000000002</v>
      </c>
      <c r="K82">
        <f t="shared" si="6"/>
        <v>0</v>
      </c>
      <c r="L82">
        <f t="shared" si="7"/>
        <v>0</v>
      </c>
      <c r="M82" t="str">
        <f t="shared" ca="1" si="8"/>
        <v>forward p/e</v>
      </c>
      <c r="N82" t="str">
        <f t="shared" ca="1" si="9"/>
        <v>, forward p/e</v>
      </c>
    </row>
    <row r="83" spans="1:14" x14ac:dyDescent="0.3">
      <c r="F83" t="str">
        <f t="shared" ca="1" si="13"/>
        <v/>
      </c>
      <c r="G83" t="str">
        <f t="shared" ca="1" si="14"/>
        <v>, forward p/e</v>
      </c>
      <c r="I83" t="str">
        <f t="shared" ca="1" si="4"/>
        <v>N/A</v>
      </c>
      <c r="J83">
        <f t="shared" si="5"/>
        <v>0</v>
      </c>
      <c r="K83">
        <f t="shared" si="6"/>
        <v>0</v>
      </c>
      <c r="L83">
        <f t="shared" si="7"/>
        <v>0</v>
      </c>
      <c r="M83" t="str">
        <f t="shared" ca="1" si="8"/>
        <v/>
      </c>
      <c r="N83" t="str">
        <f t="shared" ca="1" si="9"/>
        <v>, forward p/e</v>
      </c>
    </row>
    <row r="84" spans="1:14" x14ac:dyDescent="0.3">
      <c r="A84" s="1">
        <v>0</v>
      </c>
      <c r="B84" t="s">
        <v>146</v>
      </c>
      <c r="C84" t="s">
        <v>9368</v>
      </c>
      <c r="F84" t="str">
        <f t="shared" ca="1" si="13"/>
        <v>price/sales (ttm)</v>
      </c>
      <c r="G84" t="str">
        <f t="shared" ca="1" si="14"/>
        <v>, forward p/e, price/sales</v>
      </c>
      <c r="I84" t="str">
        <f t="shared" ca="1" si="4"/>
        <v>N/A</v>
      </c>
      <c r="J84">
        <f t="shared" si="5"/>
        <v>1.03E-2</v>
      </c>
      <c r="K84">
        <f t="shared" si="6"/>
        <v>0</v>
      </c>
      <c r="L84">
        <f t="shared" si="7"/>
        <v>0</v>
      </c>
      <c r="M84" t="str">
        <f t="shared" ca="1" si="8"/>
        <v>price/sales (ttm)</v>
      </c>
      <c r="N84" t="str">
        <f t="shared" ca="1" si="9"/>
        <v>, forward p/e, price/sales</v>
      </c>
    </row>
    <row r="85" spans="1:14" x14ac:dyDescent="0.3">
      <c r="A85" s="1">
        <v>1</v>
      </c>
      <c r="B85" t="s">
        <v>148</v>
      </c>
      <c r="C85" t="s">
        <v>3767</v>
      </c>
      <c r="F85" t="str">
        <f t="shared" ca="1" si="13"/>
        <v>price/book (mrq)</v>
      </c>
      <c r="G85" t="str">
        <f t="shared" ca="1" si="14"/>
        <v>, forward p/e, price/sales, price/book</v>
      </c>
      <c r="I85" t="str">
        <f t="shared" ca="1" si="4"/>
        <v>N/A</v>
      </c>
      <c r="J85">
        <f t="shared" si="5"/>
        <v>7.4099999999999999E-2</v>
      </c>
      <c r="K85">
        <f t="shared" si="6"/>
        <v>0</v>
      </c>
      <c r="L85">
        <f t="shared" si="7"/>
        <v>0</v>
      </c>
      <c r="M85" t="str">
        <f t="shared" ca="1" si="8"/>
        <v>price/book (mrq)</v>
      </c>
      <c r="N85" t="str">
        <f t="shared" ca="1" si="9"/>
        <v>, forward p/e, price/sales, price/book</v>
      </c>
    </row>
    <row r="86" spans="1:14" x14ac:dyDescent="0.3">
      <c r="F86" t="str">
        <f t="shared" ca="1" si="13"/>
        <v/>
      </c>
      <c r="G86" t="str">
        <f t="shared" ca="1" si="14"/>
        <v>, forward p/e, price/sales, price/book</v>
      </c>
      <c r="I86" t="str">
        <f t="shared" ca="1" si="4"/>
        <v>N/A</v>
      </c>
      <c r="J86">
        <f t="shared" si="5"/>
        <v>0</v>
      </c>
      <c r="K86">
        <f t="shared" si="6"/>
        <v>0</v>
      </c>
      <c r="L86">
        <f t="shared" si="7"/>
        <v>0</v>
      </c>
      <c r="M86" t="str">
        <f t="shared" ca="1" si="8"/>
        <v/>
      </c>
      <c r="N86" t="str">
        <f t="shared" ca="1" si="9"/>
        <v>, forward p/e, price/sales, price/book</v>
      </c>
    </row>
    <row r="87" spans="1:14" x14ac:dyDescent="0.3">
      <c r="A87" s="1">
        <v>0</v>
      </c>
      <c r="B87" t="s">
        <v>150</v>
      </c>
      <c r="C87" t="s">
        <v>10261</v>
      </c>
      <c r="F87" t="str">
        <f t="shared" ca="1" si="13"/>
        <v/>
      </c>
      <c r="G87" t="str">
        <f t="shared" ca="1" si="14"/>
        <v>, forward p/e, price/sales, price/book</v>
      </c>
      <c r="I87" t="str">
        <f t="shared" ca="1" si="4"/>
        <v>N/A</v>
      </c>
      <c r="J87">
        <f t="shared" si="5"/>
        <v>109200000</v>
      </c>
      <c r="K87">
        <f t="shared" si="6"/>
        <v>0</v>
      </c>
      <c r="L87">
        <f t="shared" si="7"/>
        <v>0</v>
      </c>
      <c r="M87" t="str">
        <f t="shared" ca="1" si="8"/>
        <v/>
      </c>
      <c r="N87" t="str">
        <f t="shared" ca="1" si="9"/>
        <v>, forward p/e, price/sales, price/book</v>
      </c>
    </row>
    <row r="88" spans="1:14" x14ac:dyDescent="0.3">
      <c r="A88" s="1">
        <v>1</v>
      </c>
      <c r="B88" t="s">
        <v>152</v>
      </c>
      <c r="C88" t="s">
        <v>10262</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price/sales, price/book</v>
      </c>
      <c r="I88" t="str">
        <f t="shared" ca="1" si="4"/>
        <v>N/A</v>
      </c>
      <c r="J88" t="str">
        <f t="shared" si="5"/>
        <v>6.39</v>
      </c>
      <c r="K88">
        <f t="shared" si="6"/>
        <v>0</v>
      </c>
      <c r="L88">
        <f t="shared" si="7"/>
        <v>0</v>
      </c>
      <c r="M88" t="str">
        <f t="shared" ca="1" si="8"/>
        <v>price/book</v>
      </c>
      <c r="N88" t="str">
        <f t="shared" ca="1" si="9"/>
        <v>forward p/e, price/sales, price/book</v>
      </c>
    </row>
    <row r="89" spans="1:14" x14ac:dyDescent="0.3">
      <c r="A89" s="1">
        <v>2</v>
      </c>
      <c r="B89" t="s">
        <v>154</v>
      </c>
      <c r="C89" t="s">
        <v>10263</v>
      </c>
      <c r="D89" t="str">
        <f ca="1">IF(COUNTIF(E70:E76,"=below average")&gt;0,"There are some indications that "&amp;D1&amp;" may be undervalued. The company has a lower " &amp; G88 &amp; " than the comparable average", "Inconclusive")</f>
        <v>There are some indications that First Community Bancshares may be undervalued. The company has a lower forward p/e, price/sales, price/book than the comparable average</v>
      </c>
      <c r="I89" t="str">
        <f t="shared" ca="1" si="4"/>
        <v>N/A</v>
      </c>
      <c r="J89">
        <f t="shared" si="5"/>
        <v>-5.2999999999999999E-2</v>
      </c>
      <c r="K89" t="str">
        <f t="shared" ca="1" si="6"/>
        <v>There are some indications that First Community Bancshares may be undervalued. The company has a lower forward p/e, price/sales,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10264</v>
      </c>
      <c r="I92" t="str">
        <f t="shared" si="4"/>
        <v>N/A</v>
      </c>
      <c r="J92">
        <f t="shared" si="5"/>
        <v>25240000</v>
      </c>
      <c r="K92">
        <f t="shared" si="6"/>
        <v>0</v>
      </c>
      <c r="L92">
        <f t="shared" si="7"/>
        <v>0</v>
      </c>
      <c r="M92">
        <f t="shared" si="8"/>
        <v>0</v>
      </c>
      <c r="N92">
        <f t="shared" si="9"/>
        <v>0</v>
      </c>
    </row>
    <row r="93" spans="1:14" x14ac:dyDescent="0.3">
      <c r="A93" s="1">
        <v>6</v>
      </c>
      <c r="B93" t="s">
        <v>162</v>
      </c>
      <c r="C93" t="s">
        <v>5560</v>
      </c>
      <c r="I93" t="str">
        <f t="shared" si="4"/>
        <v>N/A</v>
      </c>
      <c r="J93" t="str">
        <f t="shared" si="5"/>
        <v>1.47</v>
      </c>
      <c r="K93">
        <f t="shared" si="6"/>
        <v>0</v>
      </c>
      <c r="L93">
        <f t="shared" si="7"/>
        <v>0</v>
      </c>
      <c r="M93">
        <f t="shared" si="8"/>
        <v>0</v>
      </c>
      <c r="N93">
        <f t="shared" si="9"/>
        <v>0</v>
      </c>
    </row>
    <row r="94" spans="1:14" x14ac:dyDescent="0.3">
      <c r="A94" s="1">
        <v>7</v>
      </c>
      <c r="B94" t="s">
        <v>163</v>
      </c>
      <c r="C94" t="s">
        <v>2453</v>
      </c>
      <c r="I94" t="str">
        <f t="shared" si="4"/>
        <v>N/A</v>
      </c>
      <c r="J94">
        <f t="shared" si="5"/>
        <v>1.9E-2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10265</v>
      </c>
      <c r="I96" t="str">
        <f t="shared" si="4"/>
        <v>N/A</v>
      </c>
      <c r="J96">
        <f t="shared" si="5"/>
        <v>152850000</v>
      </c>
      <c r="K96">
        <f t="shared" si="6"/>
        <v>0</v>
      </c>
      <c r="L96">
        <f t="shared" si="7"/>
        <v>0</v>
      </c>
      <c r="M96">
        <f t="shared" si="8"/>
        <v>0</v>
      </c>
      <c r="N96">
        <f t="shared" si="9"/>
        <v>0</v>
      </c>
    </row>
    <row r="97" spans="1:14" x14ac:dyDescent="0.3">
      <c r="A97" s="1">
        <v>1</v>
      </c>
      <c r="B97" t="s">
        <v>167</v>
      </c>
      <c r="C97" t="s">
        <v>10266</v>
      </c>
      <c r="I97" t="str">
        <f t="shared" si="4"/>
        <v>N/A</v>
      </c>
      <c r="J97" t="str">
        <f t="shared" si="5"/>
        <v>8.99</v>
      </c>
      <c r="K97">
        <f t="shared" si="6"/>
        <v>0</v>
      </c>
      <c r="L97">
        <f t="shared" si="7"/>
        <v>0</v>
      </c>
      <c r="M97">
        <f t="shared" si="8"/>
        <v>0</v>
      </c>
      <c r="N97">
        <f t="shared" si="9"/>
        <v>0</v>
      </c>
    </row>
    <row r="98" spans="1:14" x14ac:dyDescent="0.3">
      <c r="A98" s="1">
        <v>2</v>
      </c>
      <c r="B98" t="s">
        <v>169</v>
      </c>
      <c r="C98" t="s">
        <v>10267</v>
      </c>
      <c r="I98" t="str">
        <f t="shared" si="4"/>
        <v>N/A</v>
      </c>
      <c r="J98">
        <f t="shared" si="5"/>
        <v>155900000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10268</v>
      </c>
      <c r="I101" t="str">
        <f t="shared" si="4"/>
        <v>N/A</v>
      </c>
      <c r="J101" t="str">
        <f t="shared" si="5"/>
        <v>20.18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10269</v>
      </c>
      <c r="I103" t="str">
        <f t="shared" si="4"/>
        <v>N/A</v>
      </c>
      <c r="J103">
        <f t="shared" si="5"/>
        <v>42590000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1767</v>
      </c>
      <c r="I106" t="str">
        <f t="shared" si="4"/>
        <v>N/A</v>
      </c>
      <c r="J106" t="str">
        <f t="shared" si="5"/>
        <v>0.83</v>
      </c>
      <c r="K106">
        <f t="shared" si="6"/>
        <v>0</v>
      </c>
      <c r="L106">
        <f t="shared" si="7"/>
        <v>0</v>
      </c>
      <c r="M106">
        <f t="shared" si="8"/>
        <v>0</v>
      </c>
      <c r="N106">
        <f t="shared" si="9"/>
        <v>0</v>
      </c>
    </row>
    <row r="107" spans="1:14" x14ac:dyDescent="0.3">
      <c r="A107" s="1">
        <v>1</v>
      </c>
      <c r="B107" t="s">
        <v>181</v>
      </c>
      <c r="C107" t="s">
        <v>10270</v>
      </c>
      <c r="I107" t="str">
        <f t="shared" si="4"/>
        <v>N/A</v>
      </c>
      <c r="J107">
        <f t="shared" si="5"/>
        <v>0.2248</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10271</v>
      </c>
      <c r="I109" t="str">
        <f t="shared" si="4"/>
        <v>N/A</v>
      </c>
      <c r="J109" t="str">
        <f t="shared" si="5"/>
        <v>31.94</v>
      </c>
      <c r="K109">
        <f t="shared" si="6"/>
        <v>0</v>
      </c>
      <c r="L109">
        <f t="shared" si="7"/>
        <v>0</v>
      </c>
      <c r="M109">
        <f t="shared" si="8"/>
        <v>0</v>
      </c>
      <c r="N109">
        <f t="shared" si="9"/>
        <v>0</v>
      </c>
    </row>
    <row r="110" spans="1:14" x14ac:dyDescent="0.3">
      <c r="A110" s="1">
        <v>4</v>
      </c>
      <c r="B110" t="s">
        <v>187</v>
      </c>
      <c r="C110" t="s">
        <v>10272</v>
      </c>
      <c r="I110" t="str">
        <f t="shared" si="4"/>
        <v>N/A</v>
      </c>
      <c r="J110" t="str">
        <f t="shared" si="5"/>
        <v>20.47</v>
      </c>
      <c r="K110">
        <f t="shared" si="6"/>
        <v>0</v>
      </c>
      <c r="L110">
        <f t="shared" si="7"/>
        <v>0</v>
      </c>
      <c r="M110">
        <f t="shared" si="8"/>
        <v>0</v>
      </c>
      <c r="N110">
        <f t="shared" si="9"/>
        <v>0</v>
      </c>
    </row>
    <row r="111" spans="1:14" x14ac:dyDescent="0.3">
      <c r="A111" s="1">
        <v>5</v>
      </c>
      <c r="B111" t="s">
        <v>189</v>
      </c>
      <c r="C111" t="s">
        <v>10273</v>
      </c>
      <c r="I111" t="str">
        <f t="shared" si="4"/>
        <v>N/A</v>
      </c>
      <c r="J111" t="str">
        <f t="shared" si="5"/>
        <v>27.29</v>
      </c>
      <c r="K111">
        <f t="shared" si="6"/>
        <v>0</v>
      </c>
      <c r="L111">
        <f t="shared" si="7"/>
        <v>0</v>
      </c>
      <c r="M111">
        <f t="shared" si="8"/>
        <v>0</v>
      </c>
      <c r="N111">
        <f t="shared" si="9"/>
        <v>0</v>
      </c>
    </row>
    <row r="112" spans="1:14" x14ac:dyDescent="0.3">
      <c r="A112" s="1">
        <v>6</v>
      </c>
      <c r="B112" t="s">
        <v>191</v>
      </c>
      <c r="C112" t="s">
        <v>10274</v>
      </c>
      <c r="I112" t="str">
        <f t="shared" si="4"/>
        <v>N/A</v>
      </c>
      <c r="J112" t="str">
        <f t="shared" si="5"/>
        <v>26.83</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10275</v>
      </c>
      <c r="I114" t="str">
        <f t="shared" si="4"/>
        <v>N/A</v>
      </c>
      <c r="J114" t="str">
        <f t="shared" si="5"/>
        <v>25.97k</v>
      </c>
      <c r="K114">
        <f t="shared" si="6"/>
        <v>0</v>
      </c>
      <c r="L114">
        <f t="shared" si="7"/>
        <v>0</v>
      </c>
      <c r="M114">
        <f t="shared" si="8"/>
        <v>0</v>
      </c>
      <c r="N114">
        <f t="shared" si="9"/>
        <v>0</v>
      </c>
    </row>
    <row r="115" spans="1:14" x14ac:dyDescent="0.3">
      <c r="A115" s="1">
        <v>1</v>
      </c>
      <c r="B115" t="s">
        <v>195</v>
      </c>
      <c r="C115" t="s">
        <v>10276</v>
      </c>
      <c r="I115" t="str">
        <f t="shared" si="4"/>
        <v>N/A</v>
      </c>
      <c r="J115" t="str">
        <f t="shared" si="5"/>
        <v>25.32k</v>
      </c>
      <c r="K115">
        <f t="shared" si="6"/>
        <v>0</v>
      </c>
      <c r="L115">
        <f t="shared" si="7"/>
        <v>0</v>
      </c>
      <c r="M115">
        <f t="shared" si="8"/>
        <v>0</v>
      </c>
      <c r="N115">
        <f t="shared" si="9"/>
        <v>0</v>
      </c>
    </row>
    <row r="116" spans="1:14" x14ac:dyDescent="0.3">
      <c r="A116" s="1">
        <v>2</v>
      </c>
      <c r="B116" t="s">
        <v>197</v>
      </c>
      <c r="C116" t="s">
        <v>1776</v>
      </c>
      <c r="I116" t="str">
        <f t="shared" si="4"/>
        <v>N/A</v>
      </c>
      <c r="J116">
        <f t="shared" si="5"/>
        <v>17010000</v>
      </c>
      <c r="K116">
        <f t="shared" si="6"/>
        <v>0</v>
      </c>
      <c r="L116">
        <f t="shared" si="7"/>
        <v>0</v>
      </c>
      <c r="M116">
        <f t="shared" si="8"/>
        <v>0</v>
      </c>
      <c r="N116">
        <f t="shared" si="9"/>
        <v>0</v>
      </c>
    </row>
    <row r="117" spans="1:14" x14ac:dyDescent="0.3">
      <c r="A117" s="1">
        <v>3</v>
      </c>
      <c r="B117" t="s">
        <v>199</v>
      </c>
      <c r="C117" t="s">
        <v>410</v>
      </c>
      <c r="I117" t="str">
        <f t="shared" si="4"/>
        <v>N/A</v>
      </c>
      <c r="J117">
        <f t="shared" si="5"/>
        <v>14970000</v>
      </c>
      <c r="K117">
        <f t="shared" si="6"/>
        <v>0</v>
      </c>
      <c r="L117">
        <f t="shared" si="7"/>
        <v>0</v>
      </c>
      <c r="M117">
        <f t="shared" si="8"/>
        <v>0</v>
      </c>
      <c r="N117">
        <f t="shared" si="9"/>
        <v>0</v>
      </c>
    </row>
    <row r="118" spans="1:14" x14ac:dyDescent="0.3">
      <c r="A118" s="1">
        <v>4</v>
      </c>
      <c r="B118" t="s">
        <v>201</v>
      </c>
      <c r="C118" t="s">
        <v>10277</v>
      </c>
      <c r="I118" t="str">
        <f t="shared" si="4"/>
        <v>N/A</v>
      </c>
      <c r="J118">
        <f t="shared" si="5"/>
        <v>0.15909999999999999</v>
      </c>
      <c r="K118">
        <f t="shared" si="6"/>
        <v>0</v>
      </c>
      <c r="L118">
        <f t="shared" si="7"/>
        <v>0</v>
      </c>
      <c r="M118">
        <f t="shared" si="8"/>
        <v>0</v>
      </c>
      <c r="N118">
        <f t="shared" si="9"/>
        <v>0</v>
      </c>
    </row>
    <row r="119" spans="1:14" x14ac:dyDescent="0.3">
      <c r="A119" s="1">
        <v>5</v>
      </c>
      <c r="B119" t="s">
        <v>203</v>
      </c>
      <c r="C119" t="s">
        <v>10278</v>
      </c>
      <c r="I119" t="str">
        <f t="shared" si="4"/>
        <v>N/A</v>
      </c>
      <c r="J119">
        <f t="shared" si="5"/>
        <v>0.39</v>
      </c>
      <c r="K119">
        <f t="shared" si="6"/>
        <v>0</v>
      </c>
      <c r="L119">
        <f t="shared" si="7"/>
        <v>0</v>
      </c>
      <c r="M119">
        <f t="shared" si="8"/>
        <v>0</v>
      </c>
      <c r="N119">
        <f t="shared" si="9"/>
        <v>0</v>
      </c>
    </row>
    <row r="120" spans="1:14" x14ac:dyDescent="0.3">
      <c r="A120" s="1">
        <v>6</v>
      </c>
      <c r="B120" t="s">
        <v>205</v>
      </c>
      <c r="C120" t="s">
        <v>10279</v>
      </c>
      <c r="I120" t="str">
        <f t="shared" si="4"/>
        <v>N/A</v>
      </c>
      <c r="J120" t="str">
        <f t="shared" si="5"/>
        <v>100.51k</v>
      </c>
      <c r="K120">
        <f t="shared" si="6"/>
        <v>0</v>
      </c>
      <c r="L120">
        <f t="shared" si="7"/>
        <v>0</v>
      </c>
      <c r="M120">
        <f t="shared" si="8"/>
        <v>0</v>
      </c>
      <c r="N120">
        <f t="shared" si="9"/>
        <v>0</v>
      </c>
    </row>
    <row r="121" spans="1:14" x14ac:dyDescent="0.3">
      <c r="A121" s="1">
        <v>7</v>
      </c>
      <c r="B121" t="s">
        <v>207</v>
      </c>
      <c r="C121" t="s">
        <v>838</v>
      </c>
      <c r="I121" t="str">
        <f t="shared" si="4"/>
        <v>N/A</v>
      </c>
      <c r="J121" t="str">
        <f t="shared" si="5"/>
        <v>3.85</v>
      </c>
      <c r="K121">
        <f t="shared" si="6"/>
        <v>0</v>
      </c>
      <c r="L121">
        <f t="shared" si="7"/>
        <v>0</v>
      </c>
      <c r="M121">
        <f t="shared" si="8"/>
        <v>0</v>
      </c>
      <c r="N121">
        <f t="shared" si="9"/>
        <v>0</v>
      </c>
    </row>
    <row r="122" spans="1:14" x14ac:dyDescent="0.3">
      <c r="A122" s="1">
        <v>8</v>
      </c>
      <c r="B122" t="s">
        <v>209</v>
      </c>
      <c r="C122" t="s">
        <v>10280</v>
      </c>
      <c r="I122" t="str">
        <f t="shared" si="4"/>
        <v>N/A</v>
      </c>
      <c r="J122">
        <f t="shared" si="5"/>
        <v>6.1000000000000004E-3</v>
      </c>
      <c r="K122">
        <f t="shared" si="6"/>
        <v>0</v>
      </c>
      <c r="L122">
        <f t="shared" si="7"/>
        <v>0</v>
      </c>
      <c r="M122">
        <f t="shared" si="8"/>
        <v>0</v>
      </c>
      <c r="N122">
        <f t="shared" si="9"/>
        <v>0</v>
      </c>
    </row>
    <row r="123" spans="1:14" x14ac:dyDescent="0.3">
      <c r="A123" s="1">
        <v>9</v>
      </c>
      <c r="B123" t="s">
        <v>211</v>
      </c>
      <c r="C123" t="s">
        <v>10281</v>
      </c>
      <c r="I123" t="str">
        <f t="shared" si="4"/>
        <v>N/A</v>
      </c>
      <c r="J123" t="str">
        <f t="shared" si="5"/>
        <v>97.12k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4842</v>
      </c>
      <c r="I125" t="str">
        <f t="shared" si="15"/>
        <v>N/A</v>
      </c>
      <c r="J125" t="str">
        <f t="shared" si="16"/>
        <v>0.64</v>
      </c>
      <c r="K125">
        <f t="shared" si="17"/>
        <v>0</v>
      </c>
      <c r="L125">
        <f t="shared" si="18"/>
        <v>0</v>
      </c>
      <c r="M125">
        <f t="shared" si="19"/>
        <v>0</v>
      </c>
      <c r="N125">
        <f t="shared" si="20"/>
        <v>0</v>
      </c>
    </row>
    <row r="126" spans="1:14" x14ac:dyDescent="0.3">
      <c r="A126" s="1">
        <v>1</v>
      </c>
      <c r="B126" t="s">
        <v>215</v>
      </c>
      <c r="C126" t="s">
        <v>1345</v>
      </c>
      <c r="I126" t="str">
        <f t="shared" si="15"/>
        <v>N/A</v>
      </c>
      <c r="J126">
        <f t="shared" si="16"/>
        <v>2.3199999999999998E-2</v>
      </c>
      <c r="K126">
        <f t="shared" si="17"/>
        <v>0</v>
      </c>
      <c r="L126">
        <f t="shared" si="18"/>
        <v>0</v>
      </c>
      <c r="M126">
        <f t="shared" si="19"/>
        <v>0</v>
      </c>
      <c r="N126">
        <f t="shared" si="20"/>
        <v>0</v>
      </c>
    </row>
    <row r="127" spans="1:14" x14ac:dyDescent="0.3">
      <c r="A127" s="1">
        <v>2</v>
      </c>
      <c r="B127" t="s">
        <v>217</v>
      </c>
      <c r="C127" t="s">
        <v>4842</v>
      </c>
      <c r="I127" t="str">
        <f t="shared" si="15"/>
        <v>N/A</v>
      </c>
      <c r="J127" t="str">
        <f t="shared" si="16"/>
        <v>0.64</v>
      </c>
      <c r="K127">
        <f t="shared" si="17"/>
        <v>0</v>
      </c>
      <c r="L127">
        <f t="shared" si="18"/>
        <v>0</v>
      </c>
      <c r="M127">
        <f t="shared" si="19"/>
        <v>0</v>
      </c>
      <c r="N127">
        <f t="shared" si="20"/>
        <v>0</v>
      </c>
    </row>
    <row r="128" spans="1:14" x14ac:dyDescent="0.3">
      <c r="A128" s="1">
        <v>3</v>
      </c>
      <c r="B128" t="s">
        <v>219</v>
      </c>
      <c r="C128" t="s">
        <v>1345</v>
      </c>
      <c r="I128" t="str">
        <f t="shared" si="15"/>
        <v>N/A</v>
      </c>
      <c r="J128">
        <f t="shared" si="16"/>
        <v>2.3199999999999998E-2</v>
      </c>
      <c r="K128">
        <f t="shared" si="17"/>
        <v>0</v>
      </c>
      <c r="L128">
        <f t="shared" si="18"/>
        <v>0</v>
      </c>
      <c r="M128">
        <f t="shared" si="19"/>
        <v>0</v>
      </c>
      <c r="N128">
        <f t="shared" si="20"/>
        <v>0</v>
      </c>
    </row>
    <row r="129" spans="1:14" x14ac:dyDescent="0.3">
      <c r="A129" s="1">
        <v>4</v>
      </c>
      <c r="B129" t="s">
        <v>221</v>
      </c>
      <c r="C129" t="s">
        <v>10282</v>
      </c>
      <c r="I129" t="str">
        <f t="shared" si="15"/>
        <v>N/A</v>
      </c>
      <c r="J129" t="str">
        <f t="shared" si="16"/>
        <v>2.81</v>
      </c>
      <c r="K129">
        <f t="shared" si="17"/>
        <v>0</v>
      </c>
      <c r="L129">
        <f t="shared" si="18"/>
        <v>0</v>
      </c>
      <c r="M129">
        <f t="shared" si="19"/>
        <v>0</v>
      </c>
      <c r="N129">
        <f t="shared" si="20"/>
        <v>0</v>
      </c>
    </row>
    <row r="130" spans="1:14" x14ac:dyDescent="0.3">
      <c r="A130" s="1">
        <v>5</v>
      </c>
      <c r="B130" t="s">
        <v>223</v>
      </c>
      <c r="C130" t="s">
        <v>10283</v>
      </c>
      <c r="I130" t="str">
        <f t="shared" si="15"/>
        <v>N/A</v>
      </c>
      <c r="J130">
        <f t="shared" si="16"/>
        <v>0.42180000000000001</v>
      </c>
      <c r="K130">
        <f t="shared" si="17"/>
        <v>0</v>
      </c>
      <c r="L130">
        <f t="shared" si="18"/>
        <v>0</v>
      </c>
      <c r="M130">
        <f t="shared" si="19"/>
        <v>0</v>
      </c>
      <c r="N130">
        <f t="shared" si="20"/>
        <v>0</v>
      </c>
    </row>
    <row r="131" spans="1:14" x14ac:dyDescent="0.3">
      <c r="A131" s="1">
        <v>6</v>
      </c>
      <c r="B131" t="s">
        <v>225</v>
      </c>
      <c r="C131" t="s">
        <v>10284</v>
      </c>
      <c r="I131" t="str">
        <f t="shared" si="15"/>
        <v>N/A</v>
      </c>
      <c r="J131" t="str">
        <f t="shared" si="16"/>
        <v>May 19, 2017</v>
      </c>
      <c r="K131">
        <f t="shared" si="17"/>
        <v>0</v>
      </c>
      <c r="L131">
        <f t="shared" si="18"/>
        <v>0</v>
      </c>
      <c r="M131">
        <f t="shared" si="19"/>
        <v>0</v>
      </c>
      <c r="N131">
        <f t="shared" si="20"/>
        <v>0</v>
      </c>
    </row>
    <row r="132" spans="1:14" x14ac:dyDescent="0.3">
      <c r="A132" s="1">
        <v>7</v>
      </c>
      <c r="B132" t="s">
        <v>227</v>
      </c>
      <c r="C132" t="s">
        <v>3116</v>
      </c>
      <c r="I132" t="str">
        <f t="shared" si="15"/>
        <v>N/A</v>
      </c>
      <c r="J132" t="str">
        <f t="shared" si="16"/>
        <v>May 3, 2017</v>
      </c>
      <c r="K132">
        <f t="shared" si="17"/>
        <v>0</v>
      </c>
      <c r="L132">
        <f t="shared" si="18"/>
        <v>0</v>
      </c>
      <c r="M132">
        <f t="shared" si="19"/>
        <v>0</v>
      </c>
      <c r="N132">
        <f t="shared" si="20"/>
        <v>0</v>
      </c>
    </row>
    <row r="133" spans="1:14" x14ac:dyDescent="0.3">
      <c r="A133" s="1">
        <v>8</v>
      </c>
      <c r="B133" t="s">
        <v>229</v>
      </c>
      <c r="C133" t="s">
        <v>5906</v>
      </c>
      <c r="I133" t="str">
        <f t="shared" si="15"/>
        <v>N/A</v>
      </c>
      <c r="J133" t="str">
        <f t="shared" si="16"/>
        <v>11/10</v>
      </c>
      <c r="K133">
        <f t="shared" si="17"/>
        <v>0</v>
      </c>
      <c r="L133">
        <f t="shared" si="18"/>
        <v>0</v>
      </c>
      <c r="M133">
        <f t="shared" si="19"/>
        <v>0</v>
      </c>
      <c r="N133">
        <f t="shared" si="20"/>
        <v>0</v>
      </c>
    </row>
    <row r="134" spans="1:14" x14ac:dyDescent="0.3">
      <c r="A134" s="1">
        <v>9</v>
      </c>
      <c r="B134" t="s">
        <v>230</v>
      </c>
      <c r="C134" t="s">
        <v>10285</v>
      </c>
      <c r="I134" t="str">
        <f t="shared" si="15"/>
        <v>N/A</v>
      </c>
      <c r="J134" t="str">
        <f t="shared" si="16"/>
        <v>Jul 30, 2003</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10286</v>
      </c>
      <c r="C138" t="s">
        <v>10287</v>
      </c>
      <c r="D138" t="s">
        <v>10288</v>
      </c>
      <c r="F138">
        <v>53</v>
      </c>
      <c r="I138" t="str">
        <f t="shared" si="15"/>
        <v>N/A</v>
      </c>
      <c r="J138" t="str">
        <f t="shared" si="16"/>
        <v>Chairman, Chief Exec. Officer and Chairman of First Community Bank NA</v>
      </c>
      <c r="K138" t="str">
        <f t="shared" si="17"/>
        <v>521.55k</v>
      </c>
      <c r="L138">
        <f t="shared" si="18"/>
        <v>0</v>
      </c>
      <c r="M138">
        <f t="shared" si="19"/>
        <v>53</v>
      </c>
      <c r="N138">
        <f t="shared" si="20"/>
        <v>0</v>
      </c>
    </row>
    <row r="139" spans="1:14" x14ac:dyDescent="0.3">
      <c r="A139" s="1">
        <v>1</v>
      </c>
      <c r="B139" t="s">
        <v>10289</v>
      </c>
      <c r="C139" t="s">
        <v>10290</v>
      </c>
      <c r="D139" t="s">
        <v>10291</v>
      </c>
      <c r="F139">
        <v>49</v>
      </c>
      <c r="I139" t="str">
        <f t="shared" si="15"/>
        <v>N/A</v>
      </c>
      <c r="J139" t="str">
        <f t="shared" si="16"/>
        <v>Pres &amp; Director</v>
      </c>
      <c r="K139" t="str">
        <f t="shared" si="17"/>
        <v>725.75k</v>
      </c>
      <c r="L139">
        <f t="shared" si="18"/>
        <v>0</v>
      </c>
      <c r="M139">
        <f t="shared" si="19"/>
        <v>49</v>
      </c>
      <c r="N139">
        <f t="shared" si="20"/>
        <v>0</v>
      </c>
    </row>
    <row r="140" spans="1:14" x14ac:dyDescent="0.3">
      <c r="A140" s="1">
        <v>2</v>
      </c>
      <c r="B140" t="s">
        <v>10292</v>
      </c>
      <c r="C140" t="s">
        <v>10293</v>
      </c>
      <c r="D140" t="s">
        <v>10294</v>
      </c>
      <c r="F140">
        <v>42</v>
      </c>
      <c r="I140" t="str">
        <f t="shared" si="15"/>
        <v>N/A</v>
      </c>
      <c r="J140" t="str">
        <f t="shared" si="16"/>
        <v>CFO, Principal Accounting Officer, Sec. and CFO of First Community Bank NA</v>
      </c>
      <c r="K140" t="str">
        <f t="shared" si="17"/>
        <v>342.18k</v>
      </c>
      <c r="L140">
        <f t="shared" si="18"/>
        <v>0</v>
      </c>
      <c r="M140">
        <f t="shared" si="19"/>
        <v>42</v>
      </c>
      <c r="N140">
        <f t="shared" si="20"/>
        <v>0</v>
      </c>
    </row>
    <row r="141" spans="1:14" x14ac:dyDescent="0.3">
      <c r="A141" s="1">
        <v>3</v>
      </c>
      <c r="B141" t="s">
        <v>10295</v>
      </c>
      <c r="C141" t="s">
        <v>1794</v>
      </c>
      <c r="D141" t="s">
        <v>10296</v>
      </c>
      <c r="F141">
        <v>58</v>
      </c>
      <c r="I141" t="str">
        <f t="shared" si="15"/>
        <v>N/A</v>
      </c>
      <c r="J141" t="str">
        <f t="shared" si="16"/>
        <v>Chief Operating Officer</v>
      </c>
      <c r="K141" t="str">
        <f t="shared" si="17"/>
        <v>426.31k</v>
      </c>
      <c r="L141">
        <f t="shared" si="18"/>
        <v>0</v>
      </c>
      <c r="M141">
        <f t="shared" si="19"/>
        <v>58</v>
      </c>
      <c r="N141">
        <f t="shared" si="20"/>
        <v>0</v>
      </c>
    </row>
    <row r="142" spans="1:14" x14ac:dyDescent="0.3">
      <c r="A142" s="1">
        <v>4</v>
      </c>
      <c r="B142" t="s">
        <v>10297</v>
      </c>
      <c r="C142" t="s">
        <v>10298</v>
      </c>
      <c r="D142" t="s">
        <v>10299</v>
      </c>
      <c r="F142">
        <v>40</v>
      </c>
      <c r="I142" t="str">
        <f t="shared" si="15"/>
        <v>N/A</v>
      </c>
      <c r="J142" t="str">
        <f t="shared" si="16"/>
        <v>Chief Risk Officer, SVP &amp; Sec. - First Community Bank NA</v>
      </c>
      <c r="K142" t="str">
        <f t="shared" si="17"/>
        <v>246.81k</v>
      </c>
      <c r="L142">
        <f t="shared" si="18"/>
        <v>0</v>
      </c>
      <c r="M142">
        <f t="shared" si="19"/>
        <v>40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10300</v>
      </c>
      <c r="D145" t="s">
        <v>10301</v>
      </c>
      <c r="E145" t="s">
        <v>10023</v>
      </c>
      <c r="F145" t="s">
        <v>8674</v>
      </c>
      <c r="G145" t="s">
        <v>10302</v>
      </c>
      <c r="I145" t="str">
        <f t="shared" si="15"/>
        <v>neg_trend</v>
      </c>
      <c r="J145">
        <f t="shared" si="16"/>
        <v>109660000</v>
      </c>
      <c r="K145">
        <f t="shared" si="17"/>
        <v>109480000</v>
      </c>
      <c r="L145">
        <f t="shared" si="18"/>
        <v>106110000</v>
      </c>
      <c r="M145">
        <f t="shared" si="19"/>
        <v>96100000</v>
      </c>
      <c r="N145">
        <f t="shared" si="20"/>
        <v>94720000</v>
      </c>
    </row>
    <row r="146" spans="1:14" x14ac:dyDescent="0.3">
      <c r="A146" s="1">
        <v>1</v>
      </c>
      <c r="B146" t="s">
        <v>1871</v>
      </c>
      <c r="C146" t="s">
        <v>10303</v>
      </c>
      <c r="D146" t="s">
        <v>10304</v>
      </c>
      <c r="E146" t="s">
        <v>10305</v>
      </c>
      <c r="F146" t="s">
        <v>10306</v>
      </c>
      <c r="G146" t="s">
        <v>10307</v>
      </c>
      <c r="I146" t="str">
        <f t="shared" si="15"/>
        <v>N/A</v>
      </c>
      <c r="J146">
        <f t="shared" si="16"/>
        <v>96680000</v>
      </c>
      <c r="K146">
        <f t="shared" si="17"/>
        <v>96600000</v>
      </c>
      <c r="L146">
        <f t="shared" si="18"/>
        <v>95490000</v>
      </c>
      <c r="M146">
        <f t="shared" si="19"/>
        <v>87630000</v>
      </c>
      <c r="N146">
        <f t="shared" si="20"/>
        <v>87720000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10308</v>
      </c>
      <c r="D149" t="s">
        <v>10309</v>
      </c>
      <c r="E149" t="s">
        <v>10310</v>
      </c>
      <c r="F149" t="s">
        <v>10311</v>
      </c>
      <c r="G149" t="s">
        <v>10312</v>
      </c>
      <c r="I149" t="str">
        <f t="shared" si="15"/>
        <v>N/A</v>
      </c>
      <c r="J149" t="str">
        <f t="shared" si="16"/>
        <v>259000</v>
      </c>
      <c r="K149" t="str">
        <f t="shared" si="17"/>
        <v>211000</v>
      </c>
      <c r="L149" t="str">
        <f t="shared" si="18"/>
        <v>291000</v>
      </c>
      <c r="M149" t="str">
        <f t="shared" si="19"/>
        <v>267000</v>
      </c>
      <c r="N149" t="str">
        <f t="shared" si="20"/>
        <v>153000</v>
      </c>
    </row>
    <row r="150" spans="1:14" x14ac:dyDescent="0.3">
      <c r="A150" s="1">
        <v>5</v>
      </c>
      <c r="B150" t="s">
        <v>1885</v>
      </c>
      <c r="C150" t="s">
        <v>6677</v>
      </c>
      <c r="D150" t="s">
        <v>10313</v>
      </c>
      <c r="E150" t="s">
        <v>10314</v>
      </c>
      <c r="F150" t="s">
        <v>3318</v>
      </c>
      <c r="G150" t="s">
        <v>5972</v>
      </c>
      <c r="I150" t="str">
        <f t="shared" si="15"/>
        <v>neg_trend</v>
      </c>
      <c r="J150">
        <f t="shared" si="16"/>
        <v>12710000</v>
      </c>
      <c r="K150">
        <f t="shared" si="17"/>
        <v>12670000</v>
      </c>
      <c r="L150">
        <f t="shared" si="18"/>
        <v>10330000</v>
      </c>
      <c r="M150">
        <f t="shared" si="19"/>
        <v>8199999.9999999991</v>
      </c>
      <c r="N150">
        <f t="shared" si="20"/>
        <v>6850000</v>
      </c>
    </row>
    <row r="151" spans="1:14" x14ac:dyDescent="0.3">
      <c r="A151" s="1">
        <v>6</v>
      </c>
      <c r="B151" t="s">
        <v>1890</v>
      </c>
      <c r="C151" t="s">
        <v>264</v>
      </c>
      <c r="D151" t="s">
        <v>10315</v>
      </c>
      <c r="E151" t="s">
        <v>4669</v>
      </c>
      <c r="F151" t="s">
        <v>10316</v>
      </c>
      <c r="G151" t="s">
        <v>2635</v>
      </c>
      <c r="I151" t="str">
        <f t="shared" si="15"/>
        <v>N/A</v>
      </c>
      <c r="J151" t="str">
        <f t="shared" si="16"/>
        <v>N/A</v>
      </c>
      <c r="K151">
        <f t="shared" si="17"/>
        <v>-1.6000000000000001E-3</v>
      </c>
      <c r="L151">
        <f t="shared" si="18"/>
        <v>-3.0800000000000001E-2</v>
      </c>
      <c r="M151">
        <f t="shared" si="19"/>
        <v>-9.4299999999999995E-2</v>
      </c>
      <c r="N151">
        <f t="shared" si="20"/>
        <v>-1.43E-2</v>
      </c>
    </row>
    <row r="152" spans="1:14" x14ac:dyDescent="0.3">
      <c r="A152" s="1">
        <v>7</v>
      </c>
      <c r="B152" t="s">
        <v>285</v>
      </c>
      <c r="C152" t="s">
        <v>10317</v>
      </c>
      <c r="D152" t="s">
        <v>10318</v>
      </c>
      <c r="E152" t="s">
        <v>10319</v>
      </c>
      <c r="F152" t="s">
        <v>10320</v>
      </c>
      <c r="G152" t="s">
        <v>10321</v>
      </c>
      <c r="I152" t="str">
        <f t="shared" si="15"/>
        <v>neg_trend</v>
      </c>
      <c r="J152">
        <f t="shared" si="16"/>
        <v>19600000</v>
      </c>
      <c r="K152">
        <f t="shared" si="17"/>
        <v>17830000</v>
      </c>
      <c r="L152">
        <f t="shared" si="18"/>
        <v>15290000</v>
      </c>
      <c r="M152">
        <f t="shared" si="19"/>
        <v>11350000</v>
      </c>
      <c r="N152">
        <f t="shared" si="20"/>
        <v>9840000</v>
      </c>
    </row>
    <row r="153" spans="1:14" x14ac:dyDescent="0.3">
      <c r="A153" s="1">
        <v>8</v>
      </c>
      <c r="B153" t="s">
        <v>1900</v>
      </c>
      <c r="C153" t="s">
        <v>5529</v>
      </c>
      <c r="D153" t="s">
        <v>6535</v>
      </c>
      <c r="E153" t="s">
        <v>10322</v>
      </c>
      <c r="F153" t="s">
        <v>7776</v>
      </c>
      <c r="G153" t="s">
        <v>1958</v>
      </c>
      <c r="I153" t="str">
        <f t="shared" si="15"/>
        <v>neg_trend</v>
      </c>
      <c r="J153">
        <f t="shared" si="16"/>
        <v>9970000</v>
      </c>
      <c r="K153">
        <f t="shared" si="17"/>
        <v>8820000</v>
      </c>
      <c r="L153">
        <f t="shared" si="18"/>
        <v>7310000</v>
      </c>
      <c r="M153">
        <f t="shared" si="19"/>
        <v>5880000</v>
      </c>
      <c r="N153">
        <f t="shared" si="20"/>
        <v>4480000</v>
      </c>
    </row>
    <row r="154" spans="1:14" x14ac:dyDescent="0.3">
      <c r="A154" s="1">
        <v>9</v>
      </c>
      <c r="B154" t="s">
        <v>1905</v>
      </c>
      <c r="C154" t="s">
        <v>2527</v>
      </c>
      <c r="D154" t="s">
        <v>5972</v>
      </c>
      <c r="E154" t="s">
        <v>3317</v>
      </c>
      <c r="F154" t="s">
        <v>2473</v>
      </c>
      <c r="G154" t="s">
        <v>427</v>
      </c>
      <c r="I154" t="str">
        <f t="shared" si="15"/>
        <v>neg_trend</v>
      </c>
      <c r="J154">
        <f t="shared" si="16"/>
        <v>9630000</v>
      </c>
      <c r="K154">
        <f t="shared" si="17"/>
        <v>6850000</v>
      </c>
      <c r="L154">
        <f t="shared" si="18"/>
        <v>6000000</v>
      </c>
      <c r="M154">
        <f t="shared" si="19"/>
        <v>3520000</v>
      </c>
      <c r="N154">
        <f t="shared" si="20"/>
        <v>3260000</v>
      </c>
    </row>
    <row r="155" spans="1:14" x14ac:dyDescent="0.3">
      <c r="A155" s="1">
        <v>10</v>
      </c>
      <c r="B155" t="s">
        <v>1911</v>
      </c>
      <c r="C155" t="s">
        <v>3198</v>
      </c>
      <c r="D155" t="s">
        <v>5972</v>
      </c>
      <c r="E155" t="s">
        <v>3317</v>
      </c>
      <c r="F155" t="s">
        <v>2473</v>
      </c>
      <c r="G155" t="s">
        <v>427</v>
      </c>
      <c r="I155" t="str">
        <f t="shared" si="15"/>
        <v>neg_trend</v>
      </c>
      <c r="J155">
        <f t="shared" si="16"/>
        <v>7110000</v>
      </c>
      <c r="K155">
        <f t="shared" si="17"/>
        <v>6850000</v>
      </c>
      <c r="L155">
        <f t="shared" si="18"/>
        <v>6000000</v>
      </c>
      <c r="M155">
        <f t="shared" si="19"/>
        <v>3520000</v>
      </c>
      <c r="N155">
        <f t="shared" si="20"/>
        <v>3260000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933</v>
      </c>
      <c r="D157" t="s">
        <v>264</v>
      </c>
      <c r="E157" t="s">
        <v>264</v>
      </c>
      <c r="F157" t="s">
        <v>264</v>
      </c>
      <c r="G157" t="s">
        <v>264</v>
      </c>
      <c r="I157" t="str">
        <f t="shared" si="15"/>
        <v>N/A</v>
      </c>
      <c r="J157">
        <f t="shared" si="16"/>
        <v>2520000</v>
      </c>
      <c r="K157" t="str">
        <f t="shared" si="17"/>
        <v>N/A</v>
      </c>
      <c r="L157" t="str">
        <f t="shared" si="18"/>
        <v>N/A</v>
      </c>
      <c r="M157" t="str">
        <f t="shared" si="19"/>
        <v>N/A</v>
      </c>
      <c r="N157" t="str">
        <f t="shared" si="20"/>
        <v>N/A</v>
      </c>
    </row>
    <row r="158" spans="1:14" x14ac:dyDescent="0.3">
      <c r="A158" s="1">
        <v>13</v>
      </c>
      <c r="B158" t="s">
        <v>1916</v>
      </c>
      <c r="C158" t="s">
        <v>264</v>
      </c>
      <c r="D158" t="s">
        <v>406</v>
      </c>
      <c r="E158" t="s">
        <v>10323</v>
      </c>
      <c r="F158" t="s">
        <v>10324</v>
      </c>
      <c r="G158" t="s">
        <v>10325</v>
      </c>
      <c r="I158" t="str">
        <f t="shared" si="15"/>
        <v>N/A</v>
      </c>
      <c r="J158" t="str">
        <f t="shared" si="16"/>
        <v>N/A</v>
      </c>
      <c r="K158">
        <f t="shared" si="17"/>
        <v>-9.01E-2</v>
      </c>
      <c r="L158">
        <f t="shared" si="18"/>
        <v>-0.1426</v>
      </c>
      <c r="M158">
        <f t="shared" si="19"/>
        <v>-0.25780000000000003</v>
      </c>
      <c r="N158">
        <f t="shared" si="20"/>
        <v>-0.1326</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9598</v>
      </c>
      <c r="D161" t="s">
        <v>10326</v>
      </c>
      <c r="E161" t="s">
        <v>10327</v>
      </c>
      <c r="F161" t="s">
        <v>10328</v>
      </c>
      <c r="G161" t="s">
        <v>10329</v>
      </c>
      <c r="I161" t="str">
        <f t="shared" si="15"/>
        <v>N/A</v>
      </c>
      <c r="J161">
        <f t="shared" si="16"/>
        <v>90060000</v>
      </c>
      <c r="K161">
        <f t="shared" si="17"/>
        <v>91640000</v>
      </c>
      <c r="L161">
        <f t="shared" si="18"/>
        <v>90820000</v>
      </c>
      <c r="M161">
        <f t="shared" si="19"/>
        <v>84750000</v>
      </c>
      <c r="N161">
        <f t="shared" si="20"/>
        <v>84880000</v>
      </c>
    </row>
    <row r="162" spans="1:14" x14ac:dyDescent="0.3">
      <c r="A162" s="1">
        <v>1</v>
      </c>
      <c r="B162" t="s">
        <v>1927</v>
      </c>
      <c r="C162" t="s">
        <v>264</v>
      </c>
      <c r="D162" t="s">
        <v>5022</v>
      </c>
      <c r="E162" t="s">
        <v>119</v>
      </c>
      <c r="F162" t="s">
        <v>10330</v>
      </c>
      <c r="G162" t="s">
        <v>10331</v>
      </c>
      <c r="I162" t="str">
        <f t="shared" si="15"/>
        <v>N/A</v>
      </c>
      <c r="J162" t="str">
        <f t="shared" si="16"/>
        <v>N/A</v>
      </c>
      <c r="K162">
        <f t="shared" si="17"/>
        <v>1.7600000000000001E-2</v>
      </c>
      <c r="L162">
        <f t="shared" si="18"/>
        <v>-9.0000000000000011E-3</v>
      </c>
      <c r="M162">
        <f t="shared" si="19"/>
        <v>-6.6799999999999998E-2</v>
      </c>
      <c r="N162">
        <f t="shared" si="20"/>
        <v>1.5E-3</v>
      </c>
    </row>
    <row r="163" spans="1:14" x14ac:dyDescent="0.3">
      <c r="A163" s="1">
        <v>2</v>
      </c>
      <c r="B163" t="s">
        <v>1932</v>
      </c>
      <c r="C163" t="s">
        <v>6811</v>
      </c>
      <c r="D163" t="s">
        <v>7668</v>
      </c>
      <c r="E163" t="s">
        <v>3651</v>
      </c>
      <c r="F163" t="s">
        <v>3807</v>
      </c>
      <c r="G163" t="s">
        <v>6931</v>
      </c>
      <c r="I163" t="str">
        <f t="shared" si="15"/>
        <v>N/A</v>
      </c>
      <c r="J163">
        <f t="shared" si="16"/>
        <v>5680000</v>
      </c>
      <c r="K163">
        <f t="shared" si="17"/>
        <v>8210000.0000000009</v>
      </c>
      <c r="L163" t="str">
        <f t="shared" si="18"/>
        <v>145000</v>
      </c>
      <c r="M163">
        <f t="shared" si="19"/>
        <v>2190000</v>
      </c>
      <c r="N163">
        <f t="shared" si="20"/>
        <v>6730000</v>
      </c>
    </row>
    <row r="164" spans="1:14" x14ac:dyDescent="0.3">
      <c r="A164" s="1">
        <v>3</v>
      </c>
      <c r="B164" t="s">
        <v>1937</v>
      </c>
      <c r="C164" t="s">
        <v>264</v>
      </c>
      <c r="D164" t="s">
        <v>10332</v>
      </c>
      <c r="E164" t="s">
        <v>10333</v>
      </c>
      <c r="F164" t="s">
        <v>10334</v>
      </c>
      <c r="G164" t="s">
        <v>10335</v>
      </c>
      <c r="I164" t="str">
        <f t="shared" si="15"/>
        <v>N/A</v>
      </c>
      <c r="J164" t="str">
        <f t="shared" si="16"/>
        <v>N/A</v>
      </c>
      <c r="K164">
        <f t="shared" si="17"/>
        <v>0.44560000000000005</v>
      </c>
      <c r="L164">
        <f t="shared" si="18"/>
        <v>-0.98230000000000006</v>
      </c>
      <c r="M164">
        <f t="shared" si="19"/>
        <v>14.110300000000001</v>
      </c>
      <c r="N164">
        <f t="shared" si="20"/>
        <v>2.0712000000000002</v>
      </c>
    </row>
    <row r="165" spans="1:14" x14ac:dyDescent="0.3">
      <c r="A165" s="1">
        <v>4</v>
      </c>
      <c r="B165" t="s">
        <v>1942</v>
      </c>
      <c r="C165" t="s">
        <v>10336</v>
      </c>
      <c r="D165" t="s">
        <v>10337</v>
      </c>
      <c r="E165" t="s">
        <v>9185</v>
      </c>
      <c r="F165" t="s">
        <v>10338</v>
      </c>
      <c r="G165" t="s">
        <v>10339</v>
      </c>
      <c r="I165" t="str">
        <f t="shared" si="15"/>
        <v>N/A</v>
      </c>
      <c r="J165">
        <f t="shared" si="16"/>
        <v>84380000</v>
      </c>
      <c r="K165">
        <f t="shared" si="17"/>
        <v>83430000</v>
      </c>
      <c r="L165">
        <f t="shared" si="18"/>
        <v>90670000</v>
      </c>
      <c r="M165">
        <f t="shared" si="19"/>
        <v>82560000</v>
      </c>
      <c r="N165">
        <f t="shared" si="20"/>
        <v>78150000</v>
      </c>
    </row>
    <row r="166" spans="1:14" x14ac:dyDescent="0.3">
      <c r="A166" s="1">
        <v>5</v>
      </c>
      <c r="B166" t="s">
        <v>1948</v>
      </c>
      <c r="C166" t="s">
        <v>264</v>
      </c>
      <c r="D166" t="s">
        <v>10340</v>
      </c>
      <c r="E166" t="s">
        <v>10341</v>
      </c>
      <c r="F166" t="s">
        <v>10342</v>
      </c>
      <c r="G166" t="s">
        <v>10343</v>
      </c>
      <c r="I166" t="str">
        <f t="shared" si="15"/>
        <v>N/A</v>
      </c>
      <c r="J166" t="str">
        <f t="shared" si="16"/>
        <v>N/A</v>
      </c>
      <c r="K166">
        <f t="shared" si="17"/>
        <v>-1.1200000000000002E-2</v>
      </c>
      <c r="L166">
        <f t="shared" si="18"/>
        <v>8.6800000000000002E-2</v>
      </c>
      <c r="M166">
        <f t="shared" si="19"/>
        <v>-8.9499999999999996E-2</v>
      </c>
      <c r="N166">
        <f t="shared" si="20"/>
        <v>-5.3400000000000003E-2</v>
      </c>
    </row>
    <row r="167" spans="1:14" x14ac:dyDescent="0.3">
      <c r="A167" s="1">
        <v>6</v>
      </c>
      <c r="B167" t="s">
        <v>1953</v>
      </c>
      <c r="C167" t="s">
        <v>264</v>
      </c>
      <c r="D167" t="s">
        <v>264</v>
      </c>
      <c r="E167" t="s">
        <v>264</v>
      </c>
      <c r="F167" t="s">
        <v>264</v>
      </c>
      <c r="G167" t="s">
        <v>5541</v>
      </c>
      <c r="I167" t="str">
        <f t="shared" si="15"/>
        <v>N/A</v>
      </c>
      <c r="J167" t="str">
        <f t="shared" si="16"/>
        <v>N/A</v>
      </c>
      <c r="K167" t="str">
        <f t="shared" si="17"/>
        <v>N/A</v>
      </c>
      <c r="L167" t="str">
        <f t="shared" si="18"/>
        <v>N/A</v>
      </c>
      <c r="M167" t="str">
        <f t="shared" si="19"/>
        <v>N/A</v>
      </c>
      <c r="N167">
        <f t="shared" si="20"/>
        <v>4.0099999999999997E-2</v>
      </c>
    </row>
    <row r="168" spans="1:14" x14ac:dyDescent="0.3">
      <c r="A168" s="1">
        <v>7</v>
      </c>
      <c r="B168" t="s">
        <v>1955</v>
      </c>
      <c r="C168" t="s">
        <v>10344</v>
      </c>
      <c r="D168" t="s">
        <v>10345</v>
      </c>
      <c r="E168" t="s">
        <v>5477</v>
      </c>
      <c r="F168" t="s">
        <v>10346</v>
      </c>
      <c r="G168" t="s">
        <v>10347</v>
      </c>
      <c r="I168" t="str">
        <f t="shared" si="15"/>
        <v>N/A</v>
      </c>
      <c r="J168">
        <f t="shared" si="16"/>
        <v>37650000</v>
      </c>
      <c r="K168">
        <f t="shared" si="17"/>
        <v>30450000</v>
      </c>
      <c r="L168">
        <f t="shared" si="18"/>
        <v>27890000</v>
      </c>
      <c r="M168">
        <f t="shared" si="19"/>
        <v>31030000</v>
      </c>
      <c r="N168">
        <f t="shared" si="20"/>
        <v>32080000</v>
      </c>
    </row>
    <row r="169" spans="1:14" x14ac:dyDescent="0.3">
      <c r="A169" s="1">
        <v>8</v>
      </c>
      <c r="B169" t="s">
        <v>1960</v>
      </c>
      <c r="C169" t="s">
        <v>10348</v>
      </c>
      <c r="D169" t="s">
        <v>10349</v>
      </c>
      <c r="E169" t="s">
        <v>10350</v>
      </c>
      <c r="F169" t="s">
        <v>4021</v>
      </c>
      <c r="G169" t="s">
        <v>10351</v>
      </c>
      <c r="I169" t="str">
        <f t="shared" si="15"/>
        <v>N/A</v>
      </c>
      <c r="J169" t="str">
        <f t="shared" si="16"/>
        <v>483000</v>
      </c>
      <c r="K169" t="str">
        <f t="shared" si="17"/>
        <v>399000</v>
      </c>
      <c r="L169" t="str">
        <f t="shared" si="18"/>
        <v>(1.39M)</v>
      </c>
      <c r="M169" t="str">
        <f t="shared" si="19"/>
        <v>144000</v>
      </c>
      <c r="N169" t="str">
        <f t="shared" si="20"/>
        <v>335000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10352</v>
      </c>
      <c r="D171" t="s">
        <v>10353</v>
      </c>
      <c r="E171" t="s">
        <v>10354</v>
      </c>
      <c r="F171" t="s">
        <v>10355</v>
      </c>
      <c r="G171" t="s">
        <v>9989</v>
      </c>
      <c r="I171" t="str">
        <f t="shared" si="15"/>
        <v>N/A</v>
      </c>
      <c r="J171">
        <f t="shared" si="16"/>
        <v>24230000</v>
      </c>
      <c r="K171">
        <f t="shared" si="17"/>
        <v>30050000</v>
      </c>
      <c r="L171">
        <f t="shared" si="18"/>
        <v>24440000</v>
      </c>
      <c r="M171">
        <f t="shared" si="19"/>
        <v>31640000</v>
      </c>
      <c r="N171">
        <f t="shared" si="20"/>
        <v>29960000</v>
      </c>
    </row>
    <row r="172" spans="1:14" x14ac:dyDescent="0.3">
      <c r="A172" s="1">
        <v>11</v>
      </c>
      <c r="B172" t="s">
        <v>273</v>
      </c>
      <c r="C172" t="s">
        <v>10356</v>
      </c>
      <c r="D172" t="s">
        <v>10357</v>
      </c>
      <c r="E172" t="s">
        <v>10354</v>
      </c>
      <c r="F172" t="s">
        <v>10355</v>
      </c>
      <c r="G172" t="s">
        <v>5489</v>
      </c>
      <c r="I172" t="str">
        <f t="shared" si="15"/>
        <v>N/A</v>
      </c>
      <c r="J172">
        <f t="shared" si="16"/>
        <v>20530000</v>
      </c>
      <c r="K172">
        <f t="shared" si="17"/>
        <v>26640000</v>
      </c>
      <c r="L172">
        <f t="shared" si="18"/>
        <v>24440000</v>
      </c>
      <c r="M172">
        <f t="shared" si="19"/>
        <v>31640000</v>
      </c>
      <c r="N172">
        <f t="shared" si="20"/>
        <v>27130000</v>
      </c>
    </row>
    <row r="173" spans="1:14" x14ac:dyDescent="0.3">
      <c r="A173" s="1">
        <v>12</v>
      </c>
      <c r="B173" t="s">
        <v>1969</v>
      </c>
      <c r="C173" t="s">
        <v>931</v>
      </c>
      <c r="D173" t="s">
        <v>264</v>
      </c>
      <c r="E173" t="s">
        <v>1991</v>
      </c>
      <c r="F173" t="s">
        <v>10358</v>
      </c>
      <c r="G173" t="s">
        <v>935</v>
      </c>
      <c r="I173" t="str">
        <f t="shared" si="15"/>
        <v>N/A</v>
      </c>
      <c r="J173">
        <f t="shared" si="16"/>
        <v>12940000</v>
      </c>
      <c r="K173" t="str">
        <f t="shared" si="17"/>
        <v>N/A</v>
      </c>
      <c r="L173">
        <f t="shared" si="18"/>
        <v>4840000</v>
      </c>
      <c r="M173" t="str">
        <f t="shared" si="19"/>
        <v>(748,000)</v>
      </c>
      <c r="N173">
        <f t="shared" si="20"/>
        <v>1790000</v>
      </c>
    </row>
    <row r="174" spans="1:14" x14ac:dyDescent="0.3">
      <c r="A174" s="1">
        <v>13</v>
      </c>
      <c r="B174" t="s">
        <v>1974</v>
      </c>
      <c r="C174" t="s">
        <v>10359</v>
      </c>
      <c r="D174" t="s">
        <v>10202</v>
      </c>
      <c r="E174" t="s">
        <v>10360</v>
      </c>
      <c r="F174" t="s">
        <v>5123</v>
      </c>
      <c r="G174" t="s">
        <v>10361</v>
      </c>
      <c r="I174" t="str">
        <f t="shared" si="15"/>
        <v>N/A</v>
      </c>
      <c r="J174">
        <f t="shared" si="16"/>
        <v>73290000</v>
      </c>
      <c r="K174">
        <f t="shared" si="17"/>
        <v>77000000</v>
      </c>
      <c r="L174">
        <f t="shared" si="18"/>
        <v>78680000</v>
      </c>
      <c r="M174">
        <f t="shared" si="19"/>
        <v>77330000</v>
      </c>
      <c r="N174">
        <f t="shared" si="20"/>
        <v>70600000</v>
      </c>
    </row>
    <row r="175" spans="1:14" x14ac:dyDescent="0.3">
      <c r="A175" s="1">
        <v>14</v>
      </c>
      <c r="B175" t="s">
        <v>1980</v>
      </c>
      <c r="C175" t="s">
        <v>10362</v>
      </c>
      <c r="D175" t="s">
        <v>10363</v>
      </c>
      <c r="E175" t="s">
        <v>2648</v>
      </c>
      <c r="F175" t="s">
        <v>10364</v>
      </c>
      <c r="G175" t="s">
        <v>10365</v>
      </c>
      <c r="I175" t="str">
        <f t="shared" si="15"/>
        <v>N/A</v>
      </c>
      <c r="J175">
        <f t="shared" si="16"/>
        <v>38670000</v>
      </c>
      <c r="K175">
        <f t="shared" si="17"/>
        <v>42350000</v>
      </c>
      <c r="L175">
        <f t="shared" si="18"/>
        <v>42640000</v>
      </c>
      <c r="M175">
        <f t="shared" si="19"/>
        <v>41250000</v>
      </c>
      <c r="N175">
        <f t="shared" si="20"/>
        <v>41620000</v>
      </c>
    </row>
    <row r="176" spans="1:14" x14ac:dyDescent="0.3">
      <c r="A176" s="1">
        <v>15</v>
      </c>
      <c r="B176" t="s">
        <v>1986</v>
      </c>
      <c r="C176" t="s">
        <v>4500</v>
      </c>
      <c r="D176" t="s">
        <v>4932</v>
      </c>
      <c r="E176" t="s">
        <v>9454</v>
      </c>
      <c r="F176" t="s">
        <v>4500</v>
      </c>
      <c r="G176" t="s">
        <v>1017</v>
      </c>
      <c r="I176" t="str">
        <f t="shared" si="15"/>
        <v>N/A</v>
      </c>
      <c r="J176">
        <f t="shared" si="16"/>
        <v>11020000</v>
      </c>
      <c r="K176">
        <f t="shared" si="17"/>
        <v>12130000</v>
      </c>
      <c r="L176">
        <f t="shared" si="18"/>
        <v>11290000</v>
      </c>
      <c r="M176">
        <f t="shared" si="19"/>
        <v>11020000</v>
      </c>
      <c r="N176">
        <f t="shared" si="20"/>
        <v>9640000</v>
      </c>
    </row>
    <row r="177" spans="1:14" x14ac:dyDescent="0.3">
      <c r="A177" s="1">
        <v>16</v>
      </c>
      <c r="B177" t="s">
        <v>297</v>
      </c>
      <c r="C177" t="s">
        <v>3705</v>
      </c>
      <c r="D177" t="s">
        <v>9698</v>
      </c>
      <c r="E177" t="s">
        <v>10366</v>
      </c>
      <c r="F177" t="s">
        <v>10367</v>
      </c>
      <c r="G177" t="s">
        <v>10368</v>
      </c>
      <c r="I177" t="str">
        <f t="shared" si="15"/>
        <v>N/A</v>
      </c>
      <c r="J177">
        <f t="shared" si="16"/>
        <v>19570000</v>
      </c>
      <c r="K177">
        <f t="shared" si="17"/>
        <v>17720000</v>
      </c>
      <c r="L177">
        <f t="shared" si="18"/>
        <v>20350000</v>
      </c>
      <c r="M177">
        <f t="shared" si="19"/>
        <v>20930000</v>
      </c>
      <c r="N177">
        <f t="shared" si="20"/>
        <v>15770000</v>
      </c>
    </row>
    <row r="178" spans="1:14" x14ac:dyDescent="0.3">
      <c r="A178" s="1">
        <v>17</v>
      </c>
      <c r="B178" t="s">
        <v>300</v>
      </c>
      <c r="C178" t="s">
        <v>10369</v>
      </c>
      <c r="D178" t="s">
        <v>10370</v>
      </c>
      <c r="E178" t="s">
        <v>5045</v>
      </c>
      <c r="F178" t="s">
        <v>10371</v>
      </c>
      <c r="G178" t="s">
        <v>10372</v>
      </c>
      <c r="I178" t="str">
        <f t="shared" si="15"/>
        <v>N/A</v>
      </c>
      <c r="J178">
        <f t="shared" si="16"/>
        <v>48740000</v>
      </c>
      <c r="K178">
        <f t="shared" si="17"/>
        <v>36890000</v>
      </c>
      <c r="L178">
        <f t="shared" si="18"/>
        <v>39880000</v>
      </c>
      <c r="M178">
        <f t="shared" si="19"/>
        <v>36270000</v>
      </c>
      <c r="N178">
        <f t="shared" si="20"/>
        <v>39640000</v>
      </c>
    </row>
    <row r="179" spans="1:14" x14ac:dyDescent="0.3">
      <c r="A179" s="1">
        <v>18</v>
      </c>
      <c r="B179" t="s">
        <v>306</v>
      </c>
      <c r="C179" t="s">
        <v>264</v>
      </c>
      <c r="D179" t="s">
        <v>10373</v>
      </c>
      <c r="E179" t="s">
        <v>10374</v>
      </c>
      <c r="F179" t="s">
        <v>10375</v>
      </c>
      <c r="G179" t="s">
        <v>10376</v>
      </c>
      <c r="I179" t="str">
        <f t="shared" si="15"/>
        <v>N/A</v>
      </c>
      <c r="J179" t="str">
        <f t="shared" si="16"/>
        <v>N/A</v>
      </c>
      <c r="K179">
        <f t="shared" si="17"/>
        <v>-0.24309999999999998</v>
      </c>
      <c r="L179">
        <f t="shared" si="18"/>
        <v>8.1099999999999992E-2</v>
      </c>
      <c r="M179">
        <f t="shared" si="19"/>
        <v>-9.06E-2</v>
      </c>
      <c r="N179">
        <f t="shared" si="20"/>
        <v>9.3000000000000013E-2</v>
      </c>
    </row>
    <row r="180" spans="1:14" x14ac:dyDescent="0.3">
      <c r="A180" s="1">
        <v>19</v>
      </c>
      <c r="B180" t="s">
        <v>2003</v>
      </c>
      <c r="C180" t="s">
        <v>264</v>
      </c>
      <c r="D180" t="s">
        <v>264</v>
      </c>
      <c r="E180" t="s">
        <v>264</v>
      </c>
      <c r="F180" t="s">
        <v>264</v>
      </c>
      <c r="G180" t="s">
        <v>10377</v>
      </c>
      <c r="I180" t="str">
        <f t="shared" si="15"/>
        <v>N/A</v>
      </c>
      <c r="J180" t="str">
        <f t="shared" si="16"/>
        <v>N/A</v>
      </c>
      <c r="K180" t="str">
        <f t="shared" si="17"/>
        <v>N/A</v>
      </c>
      <c r="L180" t="str">
        <f t="shared" si="18"/>
        <v>N/A</v>
      </c>
      <c r="M180" t="str">
        <f t="shared" si="19"/>
        <v>N/A</v>
      </c>
      <c r="N180">
        <f t="shared" si="20"/>
        <v>0.31260000000000004</v>
      </c>
    </row>
    <row r="181" spans="1:14" x14ac:dyDescent="0.3">
      <c r="A181" s="1">
        <v>20</v>
      </c>
      <c r="B181" t="s">
        <v>311</v>
      </c>
      <c r="C181" t="s">
        <v>264</v>
      </c>
      <c r="D181" t="s">
        <v>264</v>
      </c>
      <c r="E181" t="s">
        <v>10378</v>
      </c>
      <c r="F181" t="s">
        <v>264</v>
      </c>
      <c r="G181" t="s">
        <v>361</v>
      </c>
      <c r="I181" t="str">
        <f t="shared" si="15"/>
        <v>N/A</v>
      </c>
      <c r="J181" t="str">
        <f t="shared" si="16"/>
        <v>N/A</v>
      </c>
      <c r="K181" t="str">
        <f t="shared" si="17"/>
        <v>N/A</v>
      </c>
      <c r="L181" t="str">
        <f t="shared" si="18"/>
        <v>755000</v>
      </c>
      <c r="M181" t="str">
        <f t="shared" si="19"/>
        <v>N/A</v>
      </c>
      <c r="N181">
        <f t="shared" si="20"/>
        <v>3680000</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10378</v>
      </c>
      <c r="F183" t="s">
        <v>264</v>
      </c>
      <c r="G183" t="s">
        <v>361</v>
      </c>
      <c r="I183" t="str">
        <f t="shared" si="15"/>
        <v>N/A</v>
      </c>
      <c r="J183" t="str">
        <f t="shared" si="16"/>
        <v>N/A</v>
      </c>
      <c r="K183" t="str">
        <f t="shared" si="17"/>
        <v>N/A</v>
      </c>
      <c r="L183" t="str">
        <f t="shared" si="18"/>
        <v>755000</v>
      </c>
      <c r="M183" t="str">
        <f t="shared" si="19"/>
        <v>N/A</v>
      </c>
      <c r="N183">
        <f t="shared" si="20"/>
        <v>3680000</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7592</v>
      </c>
      <c r="D185" t="s">
        <v>2623</v>
      </c>
      <c r="E185" t="s">
        <v>2019</v>
      </c>
      <c r="F185" t="s">
        <v>10379</v>
      </c>
      <c r="G185" t="s">
        <v>9022</v>
      </c>
      <c r="I185" t="str">
        <f t="shared" si="15"/>
        <v>N/A</v>
      </c>
      <c r="J185">
        <f t="shared" si="16"/>
        <v>6040000</v>
      </c>
      <c r="K185">
        <f t="shared" si="17"/>
        <v>2670000</v>
      </c>
      <c r="L185">
        <f t="shared" si="18"/>
        <v>2820000</v>
      </c>
      <c r="M185" t="str">
        <f t="shared" si="19"/>
        <v>345000</v>
      </c>
      <c r="N185">
        <f t="shared" si="20"/>
        <v>5380000</v>
      </c>
    </row>
    <row r="186" spans="1:14" x14ac:dyDescent="0.3">
      <c r="A186" s="1">
        <v>25</v>
      </c>
      <c r="B186" t="s">
        <v>322</v>
      </c>
      <c r="C186" t="s">
        <v>2466</v>
      </c>
      <c r="D186" t="s">
        <v>10380</v>
      </c>
      <c r="E186" t="s">
        <v>7678</v>
      </c>
      <c r="F186" t="s">
        <v>10381</v>
      </c>
      <c r="G186" t="s">
        <v>10382</v>
      </c>
      <c r="I186" t="str">
        <f t="shared" si="15"/>
        <v>N/A</v>
      </c>
      <c r="J186">
        <f t="shared" si="16"/>
        <v>42710000</v>
      </c>
      <c r="K186">
        <f t="shared" si="17"/>
        <v>34220000</v>
      </c>
      <c r="L186">
        <f t="shared" si="18"/>
        <v>37810000</v>
      </c>
      <c r="M186">
        <f t="shared" si="19"/>
        <v>35920000</v>
      </c>
      <c r="N186">
        <f t="shared" si="20"/>
        <v>37950000</v>
      </c>
    </row>
    <row r="187" spans="1:14" x14ac:dyDescent="0.3">
      <c r="A187" s="1">
        <v>26</v>
      </c>
      <c r="B187" t="s">
        <v>326</v>
      </c>
      <c r="C187" t="s">
        <v>264</v>
      </c>
      <c r="D187" t="s">
        <v>4667</v>
      </c>
      <c r="E187" t="s">
        <v>9351</v>
      </c>
      <c r="F187" t="s">
        <v>3691</v>
      </c>
      <c r="G187" t="s">
        <v>5662</v>
      </c>
      <c r="I187" t="str">
        <f t="shared" si="15"/>
        <v>N/A</v>
      </c>
      <c r="J187" t="str">
        <f t="shared" si="16"/>
        <v>N/A</v>
      </c>
      <c r="K187">
        <f t="shared" si="17"/>
        <v>-0.19870000000000002</v>
      </c>
      <c r="L187">
        <f t="shared" si="18"/>
        <v>0.105</v>
      </c>
      <c r="M187">
        <f t="shared" si="19"/>
        <v>-5.0099999999999999E-2</v>
      </c>
      <c r="N187">
        <f t="shared" si="20"/>
        <v>5.6300000000000003E-2</v>
      </c>
    </row>
    <row r="188" spans="1:14" x14ac:dyDescent="0.3">
      <c r="A188" s="1">
        <v>27</v>
      </c>
      <c r="B188" t="s">
        <v>330</v>
      </c>
      <c r="C188" t="s">
        <v>264</v>
      </c>
      <c r="D188" t="s">
        <v>264</v>
      </c>
      <c r="E188" t="s">
        <v>264</v>
      </c>
      <c r="F188" t="s">
        <v>264</v>
      </c>
      <c r="G188" t="s">
        <v>10383</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0.29920000000000002</v>
      </c>
    </row>
    <row r="189" spans="1:14" x14ac:dyDescent="0.3">
      <c r="A189" s="1">
        <v>28</v>
      </c>
      <c r="B189" t="s">
        <v>332</v>
      </c>
      <c r="C189" t="s">
        <v>2960</v>
      </c>
      <c r="D189" t="s">
        <v>2829</v>
      </c>
      <c r="E189" t="s">
        <v>10384</v>
      </c>
      <c r="F189" t="s">
        <v>10385</v>
      </c>
      <c r="G189" t="s">
        <v>10386</v>
      </c>
      <c r="I189" t="str">
        <f t="shared" si="21"/>
        <v>N/A</v>
      </c>
      <c r="J189">
        <f t="shared" si="22"/>
        <v>14130000</v>
      </c>
      <c r="K189">
        <f t="shared" si="23"/>
        <v>10910000</v>
      </c>
      <c r="L189">
        <f t="shared" si="24"/>
        <v>12320000</v>
      </c>
      <c r="M189">
        <f t="shared" si="25"/>
        <v>11380000</v>
      </c>
      <c r="N189">
        <f t="shared" si="26"/>
        <v>12820000</v>
      </c>
    </row>
    <row r="190" spans="1:14" x14ac:dyDescent="0.3">
      <c r="A190" s="1">
        <v>29</v>
      </c>
      <c r="B190" t="s">
        <v>333</v>
      </c>
      <c r="C190" t="s">
        <v>2952</v>
      </c>
      <c r="D190" t="s">
        <v>3314</v>
      </c>
      <c r="E190" t="s">
        <v>10387</v>
      </c>
      <c r="F190" t="s">
        <v>8989</v>
      </c>
      <c r="G190" t="s">
        <v>10388</v>
      </c>
      <c r="I190" t="str">
        <f t="shared" si="21"/>
        <v>N/A</v>
      </c>
      <c r="J190">
        <f t="shared" si="22"/>
        <v>13730000</v>
      </c>
      <c r="K190">
        <f t="shared" si="23"/>
        <v>14560000</v>
      </c>
      <c r="L190">
        <f t="shared" si="24"/>
        <v>8560000</v>
      </c>
      <c r="M190" t="str">
        <f t="shared" si="25"/>
        <v>327000</v>
      </c>
      <c r="N190">
        <f t="shared" si="26"/>
        <v>14310000</v>
      </c>
    </row>
    <row r="191" spans="1:14" x14ac:dyDescent="0.3">
      <c r="A191" s="1">
        <v>30</v>
      </c>
      <c r="B191" t="s">
        <v>334</v>
      </c>
      <c r="C191" t="s">
        <v>1123</v>
      </c>
      <c r="D191" t="s">
        <v>264</v>
      </c>
      <c r="E191" t="s">
        <v>264</v>
      </c>
      <c r="F191" t="s">
        <v>264</v>
      </c>
      <c r="G191" t="s">
        <v>264</v>
      </c>
      <c r="I191" t="str">
        <f t="shared" si="21"/>
        <v>N/A</v>
      </c>
      <c r="J191">
        <f t="shared" si="22"/>
        <v>1290000</v>
      </c>
      <c r="K191" t="str">
        <f t="shared" si="23"/>
        <v>N/A</v>
      </c>
      <c r="L191" t="str">
        <f t="shared" si="24"/>
        <v>N/A</v>
      </c>
      <c r="M191" t="str">
        <f t="shared" si="25"/>
        <v>N/A</v>
      </c>
      <c r="N191" t="str">
        <f t="shared" si="26"/>
        <v>N/A</v>
      </c>
    </row>
    <row r="192" spans="1:14" x14ac:dyDescent="0.3">
      <c r="A192" s="1">
        <v>31</v>
      </c>
      <c r="B192" t="s">
        <v>335</v>
      </c>
      <c r="C192" t="s">
        <v>9200</v>
      </c>
      <c r="D192" t="s">
        <v>3959</v>
      </c>
      <c r="E192" t="s">
        <v>2242</v>
      </c>
      <c r="F192" t="s">
        <v>10389</v>
      </c>
      <c r="G192" t="s">
        <v>5259</v>
      </c>
      <c r="I192" t="str">
        <f t="shared" si="21"/>
        <v>N/A</v>
      </c>
      <c r="J192" t="str">
        <f t="shared" si="22"/>
        <v>(1.5M)</v>
      </c>
      <c r="K192" t="str">
        <f t="shared" si="23"/>
        <v>(3.65M)</v>
      </c>
      <c r="L192">
        <f t="shared" si="24"/>
        <v>3770000</v>
      </c>
      <c r="M192">
        <f t="shared" si="25"/>
        <v>11050000</v>
      </c>
      <c r="N192" t="str">
        <f t="shared" si="26"/>
        <v>(1.49M)</v>
      </c>
    </row>
    <row r="193" spans="1:14" x14ac:dyDescent="0.3">
      <c r="A193" s="1">
        <v>32</v>
      </c>
      <c r="B193" t="s">
        <v>336</v>
      </c>
      <c r="C193" t="s">
        <v>10390</v>
      </c>
      <c r="D193" t="s">
        <v>264</v>
      </c>
      <c r="E193" t="s">
        <v>264</v>
      </c>
      <c r="F193" t="s">
        <v>264</v>
      </c>
      <c r="G193" t="s">
        <v>264</v>
      </c>
      <c r="I193" t="str">
        <f t="shared" si="21"/>
        <v>N/A</v>
      </c>
      <c r="J193" t="str">
        <f t="shared" si="22"/>
        <v>605000</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10391</v>
      </c>
      <c r="D197" t="s">
        <v>7595</v>
      </c>
      <c r="E197" t="s">
        <v>10392</v>
      </c>
      <c r="F197" t="s">
        <v>10393</v>
      </c>
      <c r="G197" t="s">
        <v>10394</v>
      </c>
      <c r="I197" t="str">
        <f t="shared" si="21"/>
        <v>N/A</v>
      </c>
      <c r="J197">
        <f t="shared" si="22"/>
        <v>28580000</v>
      </c>
      <c r="K197">
        <f t="shared" si="23"/>
        <v>23310000</v>
      </c>
      <c r="L197">
        <f t="shared" si="24"/>
        <v>25490000</v>
      </c>
      <c r="M197">
        <f t="shared" si="25"/>
        <v>24540000</v>
      </c>
      <c r="N197">
        <f t="shared" si="26"/>
        <v>25130000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10391</v>
      </c>
      <c r="D199" t="s">
        <v>7595</v>
      </c>
      <c r="E199" t="s">
        <v>10392</v>
      </c>
      <c r="F199" t="s">
        <v>10393</v>
      </c>
      <c r="G199" t="s">
        <v>10394</v>
      </c>
      <c r="I199" t="str">
        <f t="shared" si="21"/>
        <v>N/A</v>
      </c>
      <c r="J199">
        <f t="shared" si="22"/>
        <v>28580000</v>
      </c>
      <c r="K199">
        <f t="shared" si="23"/>
        <v>23310000</v>
      </c>
      <c r="L199">
        <f t="shared" si="24"/>
        <v>25490000</v>
      </c>
      <c r="M199">
        <f t="shared" si="25"/>
        <v>24540000</v>
      </c>
      <c r="N199">
        <f t="shared" si="26"/>
        <v>25130000</v>
      </c>
    </row>
    <row r="200" spans="1:14" x14ac:dyDescent="0.3">
      <c r="A200" s="1">
        <v>39</v>
      </c>
      <c r="B200" t="s">
        <v>353</v>
      </c>
      <c r="C200" t="s">
        <v>264</v>
      </c>
      <c r="D200" t="s">
        <v>10395</v>
      </c>
      <c r="E200" t="s">
        <v>10396</v>
      </c>
      <c r="F200" t="s">
        <v>10397</v>
      </c>
      <c r="G200" t="s">
        <v>9431</v>
      </c>
      <c r="I200" t="str">
        <f t="shared" si="21"/>
        <v>N/A</v>
      </c>
      <c r="J200" t="str">
        <f t="shared" si="22"/>
        <v>N/A</v>
      </c>
      <c r="K200">
        <f t="shared" si="23"/>
        <v>-0.18420000000000003</v>
      </c>
      <c r="L200">
        <f t="shared" si="24"/>
        <v>9.3399999999999997E-2</v>
      </c>
      <c r="M200">
        <f t="shared" si="25"/>
        <v>-3.73E-2</v>
      </c>
      <c r="N200">
        <f t="shared" si="26"/>
        <v>2.3900000000000001E-2</v>
      </c>
    </row>
    <row r="201" spans="1:14" x14ac:dyDescent="0.3">
      <c r="A201" s="1">
        <v>40</v>
      </c>
      <c r="B201" t="s">
        <v>358</v>
      </c>
      <c r="C201" t="s">
        <v>264</v>
      </c>
      <c r="D201" t="s">
        <v>264</v>
      </c>
      <c r="E201" t="s">
        <v>264</v>
      </c>
      <c r="F201" t="s">
        <v>264</v>
      </c>
      <c r="G201" t="s">
        <v>10398</v>
      </c>
      <c r="I201" t="str">
        <f t="shared" si="21"/>
        <v>N/A</v>
      </c>
      <c r="J201" t="str">
        <f t="shared" si="22"/>
        <v>N/A</v>
      </c>
      <c r="K201" t="str">
        <f t="shared" si="23"/>
        <v>N/A</v>
      </c>
      <c r="L201" t="str">
        <f t="shared" si="24"/>
        <v>N/A</v>
      </c>
      <c r="M201" t="str">
        <f t="shared" si="25"/>
        <v>N/A</v>
      </c>
      <c r="N201">
        <f t="shared" si="26"/>
        <v>0.1981</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1967</v>
      </c>
      <c r="D207" t="s">
        <v>1433</v>
      </c>
      <c r="E207" t="s">
        <v>9047</v>
      </c>
      <c r="F207" t="s">
        <v>10399</v>
      </c>
      <c r="G207" t="s">
        <v>264</v>
      </c>
      <c r="I207" t="str">
        <f t="shared" si="21"/>
        <v>N/A</v>
      </c>
      <c r="J207">
        <f t="shared" si="22"/>
        <v>1060000</v>
      </c>
      <c r="K207">
        <f t="shared" si="23"/>
        <v>1020000</v>
      </c>
      <c r="L207" t="str">
        <f t="shared" si="24"/>
        <v>910000</v>
      </c>
      <c r="M207" t="str">
        <f t="shared" si="25"/>
        <v>105000</v>
      </c>
      <c r="N207" t="str">
        <f t="shared" si="26"/>
        <v>N/A</v>
      </c>
    </row>
    <row r="208" spans="1:14" x14ac:dyDescent="0.3">
      <c r="A208" s="1">
        <v>47</v>
      </c>
      <c r="B208" t="s">
        <v>378</v>
      </c>
      <c r="C208" t="s">
        <v>9535</v>
      </c>
      <c r="D208" t="s">
        <v>10400</v>
      </c>
      <c r="E208" t="s">
        <v>10401</v>
      </c>
      <c r="F208" t="s">
        <v>10354</v>
      </c>
      <c r="G208" t="s">
        <v>10394</v>
      </c>
      <c r="I208" t="str">
        <f t="shared" si="21"/>
        <v>N/A</v>
      </c>
      <c r="J208">
        <f t="shared" si="22"/>
        <v>27520000</v>
      </c>
      <c r="K208">
        <f t="shared" si="23"/>
        <v>22290000</v>
      </c>
      <c r="L208">
        <f t="shared" si="24"/>
        <v>24580000</v>
      </c>
      <c r="M208">
        <f t="shared" si="25"/>
        <v>24440000</v>
      </c>
      <c r="N208">
        <f t="shared" si="26"/>
        <v>25130000</v>
      </c>
    </row>
    <row r="209" spans="1:14" x14ac:dyDescent="0.3">
      <c r="A209" s="1">
        <v>48</v>
      </c>
      <c r="B209" t="s">
        <v>382</v>
      </c>
      <c r="C209" t="s">
        <v>383</v>
      </c>
      <c r="D209" t="s">
        <v>6981</v>
      </c>
      <c r="E209" t="s">
        <v>8902</v>
      </c>
      <c r="F209" t="s">
        <v>3618</v>
      </c>
      <c r="G209" t="s">
        <v>10402</v>
      </c>
      <c r="I209" t="str">
        <f t="shared" si="21"/>
        <v>N/A</v>
      </c>
      <c r="J209" t="str">
        <f t="shared" si="22"/>
        <v>1.44</v>
      </c>
      <c r="K209" t="str">
        <f t="shared" si="23"/>
        <v>1.13</v>
      </c>
      <c r="L209" t="str">
        <f t="shared" si="24"/>
        <v>1.34</v>
      </c>
      <c r="M209" t="str">
        <f t="shared" si="25"/>
        <v>1.32</v>
      </c>
      <c r="N209" t="str">
        <f t="shared" si="26"/>
        <v>1.45</v>
      </c>
    </row>
    <row r="210" spans="1:14" x14ac:dyDescent="0.3">
      <c r="A210" s="1">
        <v>49</v>
      </c>
      <c r="B210" t="s">
        <v>2042</v>
      </c>
      <c r="C210" t="s">
        <v>264</v>
      </c>
      <c r="D210" t="s">
        <v>10403</v>
      </c>
      <c r="E210" t="s">
        <v>10404</v>
      </c>
      <c r="F210" t="s">
        <v>10405</v>
      </c>
      <c r="G210" t="s">
        <v>10406</v>
      </c>
      <c r="I210" t="str">
        <f t="shared" si="21"/>
        <v>N/A</v>
      </c>
      <c r="J210" t="str">
        <f t="shared" si="22"/>
        <v>N/A</v>
      </c>
      <c r="K210">
        <f t="shared" si="23"/>
        <v>-0.21530000000000002</v>
      </c>
      <c r="L210">
        <f t="shared" si="24"/>
        <v>0.18579999999999999</v>
      </c>
      <c r="M210">
        <f t="shared" si="25"/>
        <v>-1.49E-2</v>
      </c>
      <c r="N210">
        <f t="shared" si="26"/>
        <v>9.8500000000000004E-2</v>
      </c>
    </row>
    <row r="211" spans="1:14" x14ac:dyDescent="0.3">
      <c r="A211" s="1">
        <v>50</v>
      </c>
      <c r="B211" t="s">
        <v>393</v>
      </c>
      <c r="C211" t="s">
        <v>10407</v>
      </c>
      <c r="D211" t="s">
        <v>10408</v>
      </c>
      <c r="E211" t="s">
        <v>4629</v>
      </c>
      <c r="F211" t="s">
        <v>10409</v>
      </c>
      <c r="G211" t="s">
        <v>9404</v>
      </c>
      <c r="I211" t="str">
        <f t="shared" si="21"/>
        <v>N/A</v>
      </c>
      <c r="J211">
        <f t="shared" si="22"/>
        <v>19130000</v>
      </c>
      <c r="K211">
        <f t="shared" si="23"/>
        <v>19790000</v>
      </c>
      <c r="L211">
        <f t="shared" si="24"/>
        <v>18410000</v>
      </c>
      <c r="M211">
        <f t="shared" si="25"/>
        <v>18530000</v>
      </c>
      <c r="N211">
        <f t="shared" si="26"/>
        <v>17320000</v>
      </c>
    </row>
    <row r="212" spans="1:14" x14ac:dyDescent="0.3">
      <c r="A212" s="1">
        <v>51</v>
      </c>
      <c r="B212" t="s">
        <v>399</v>
      </c>
      <c r="C212" t="s">
        <v>8902</v>
      </c>
      <c r="D212" t="s">
        <v>4068</v>
      </c>
      <c r="E212" t="s">
        <v>3021</v>
      </c>
      <c r="F212" t="s">
        <v>3620</v>
      </c>
      <c r="G212" t="s">
        <v>10402</v>
      </c>
      <c r="I212" t="str">
        <f t="shared" si="21"/>
        <v>N/A</v>
      </c>
      <c r="J212" t="str">
        <f t="shared" si="22"/>
        <v>1.34</v>
      </c>
      <c r="K212" t="str">
        <f t="shared" si="23"/>
        <v>1.06</v>
      </c>
      <c r="L212" t="str">
        <f t="shared" si="24"/>
        <v>1.26</v>
      </c>
      <c r="M212" t="str">
        <f t="shared" si="25"/>
        <v>1.30</v>
      </c>
      <c r="N212" t="str">
        <f t="shared" si="26"/>
        <v>1.45</v>
      </c>
    </row>
    <row r="213" spans="1:14" x14ac:dyDescent="0.3">
      <c r="A213" s="1">
        <v>52</v>
      </c>
      <c r="B213" t="s">
        <v>402</v>
      </c>
      <c r="C213" t="s">
        <v>264</v>
      </c>
      <c r="D213" t="s">
        <v>10410</v>
      </c>
      <c r="E213" t="s">
        <v>10411</v>
      </c>
      <c r="F213" t="s">
        <v>9403</v>
      </c>
      <c r="G213" t="s">
        <v>1002</v>
      </c>
      <c r="I213" t="str">
        <f t="shared" si="21"/>
        <v>N/A</v>
      </c>
      <c r="J213" t="str">
        <f t="shared" si="22"/>
        <v>N/A</v>
      </c>
      <c r="K213">
        <f t="shared" si="23"/>
        <v>-0.20860000000000001</v>
      </c>
      <c r="L213">
        <f t="shared" si="24"/>
        <v>0.1865</v>
      </c>
      <c r="M213">
        <f t="shared" si="25"/>
        <v>3.4200000000000001E-2</v>
      </c>
      <c r="N213">
        <f t="shared" si="26"/>
        <v>0.11130000000000001</v>
      </c>
    </row>
    <row r="214" spans="1:14" x14ac:dyDescent="0.3">
      <c r="A214" s="1">
        <v>53</v>
      </c>
      <c r="B214" t="s">
        <v>407</v>
      </c>
      <c r="C214" t="s">
        <v>1875</v>
      </c>
      <c r="D214" t="s">
        <v>4010</v>
      </c>
      <c r="E214" t="s">
        <v>4046</v>
      </c>
      <c r="F214" t="s">
        <v>380</v>
      </c>
      <c r="G214" t="s">
        <v>4921</v>
      </c>
      <c r="I214" t="str">
        <f t="shared" si="21"/>
        <v>N/A</v>
      </c>
      <c r="J214">
        <f t="shared" si="22"/>
        <v>20480000</v>
      </c>
      <c r="K214">
        <f t="shared" si="23"/>
        <v>20960000</v>
      </c>
      <c r="L214">
        <f t="shared" si="24"/>
        <v>19480000</v>
      </c>
      <c r="M214">
        <f t="shared" si="25"/>
        <v>18730000</v>
      </c>
      <c r="N214">
        <f t="shared" si="26"/>
        <v>17370000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10412</v>
      </c>
      <c r="D217" t="s">
        <v>10413</v>
      </c>
      <c r="E217" t="s">
        <v>10414</v>
      </c>
      <c r="F217" t="s">
        <v>10415</v>
      </c>
      <c r="G217" t="s">
        <v>10416</v>
      </c>
      <c r="I217" t="str">
        <f t="shared" si="21"/>
        <v>neg_trend</v>
      </c>
      <c r="J217">
        <f t="shared" si="22"/>
        <v>50410000</v>
      </c>
      <c r="K217">
        <f t="shared" si="23"/>
        <v>43600000</v>
      </c>
      <c r="L217">
        <f t="shared" si="24"/>
        <v>39450000</v>
      </c>
      <c r="M217">
        <f t="shared" si="25"/>
        <v>37380000</v>
      </c>
      <c r="N217">
        <f t="shared" si="26"/>
        <v>36650000</v>
      </c>
    </row>
    <row r="218" spans="1:14" x14ac:dyDescent="0.3">
      <c r="A218" s="1">
        <v>1</v>
      </c>
      <c r="B218" t="s">
        <v>2053</v>
      </c>
      <c r="C218" t="s">
        <v>264</v>
      </c>
      <c r="D218" t="s">
        <v>10417</v>
      </c>
      <c r="E218" t="s">
        <v>10418</v>
      </c>
      <c r="F218" t="s">
        <v>10419</v>
      </c>
      <c r="G218" t="s">
        <v>6878</v>
      </c>
      <c r="I218" t="str">
        <f t="shared" si="21"/>
        <v>N/A</v>
      </c>
      <c r="J218" t="str">
        <f t="shared" si="22"/>
        <v>N/A</v>
      </c>
      <c r="K218">
        <f t="shared" si="23"/>
        <v>-0.13500000000000001</v>
      </c>
      <c r="L218">
        <f t="shared" si="24"/>
        <v>-9.5100000000000004E-2</v>
      </c>
      <c r="M218">
        <f t="shared" si="25"/>
        <v>-5.2400000000000002E-2</v>
      </c>
      <c r="N218">
        <f t="shared" si="26"/>
        <v>-1.9699999999999999E-2</v>
      </c>
    </row>
    <row r="219" spans="1:14" x14ac:dyDescent="0.3">
      <c r="A219" s="1">
        <v>2</v>
      </c>
      <c r="B219" t="s">
        <v>2058</v>
      </c>
      <c r="C219" t="s">
        <v>10420</v>
      </c>
      <c r="D219" t="s">
        <v>10421</v>
      </c>
      <c r="E219" t="s">
        <v>10422</v>
      </c>
      <c r="F219" t="s">
        <v>10423</v>
      </c>
      <c r="G219" t="s">
        <v>10424</v>
      </c>
      <c r="I219" t="str">
        <f t="shared" si="21"/>
        <v>N/A</v>
      </c>
      <c r="J219">
        <f t="shared" si="22"/>
        <v>636290000</v>
      </c>
      <c r="K219">
        <f t="shared" si="23"/>
        <v>550540000</v>
      </c>
      <c r="L219">
        <f t="shared" si="24"/>
        <v>596020000</v>
      </c>
      <c r="M219">
        <f t="shared" si="25"/>
        <v>463850000</v>
      </c>
      <c r="N219">
        <f t="shared" si="26"/>
        <v>262970000.00000003</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10425</v>
      </c>
      <c r="D221" t="s">
        <v>7445</v>
      </c>
      <c r="E221" t="s">
        <v>10426</v>
      </c>
      <c r="F221" t="s">
        <v>3259</v>
      </c>
      <c r="G221" t="s">
        <v>10427</v>
      </c>
      <c r="I221" t="str">
        <f t="shared" si="21"/>
        <v>N/A</v>
      </c>
      <c r="J221">
        <f t="shared" si="22"/>
        <v>66510000.000000007</v>
      </c>
      <c r="K221">
        <f t="shared" si="23"/>
        <v>1820000</v>
      </c>
      <c r="L221">
        <f t="shared" si="24"/>
        <v>196870000</v>
      </c>
      <c r="M221">
        <f t="shared" si="25"/>
        <v>13500000</v>
      </c>
      <c r="N221">
        <f t="shared" si="26"/>
        <v>38720000</v>
      </c>
    </row>
    <row r="222" spans="1:14" x14ac:dyDescent="0.3">
      <c r="A222" s="1">
        <v>5</v>
      </c>
      <c r="B222" t="s">
        <v>2071</v>
      </c>
      <c r="C222" t="s">
        <v>10425</v>
      </c>
      <c r="D222" t="s">
        <v>7445</v>
      </c>
      <c r="E222" t="s">
        <v>10426</v>
      </c>
      <c r="F222" t="s">
        <v>3259</v>
      </c>
      <c r="G222" t="s">
        <v>10427</v>
      </c>
      <c r="I222" t="str">
        <f t="shared" si="21"/>
        <v>N/A</v>
      </c>
      <c r="J222">
        <f t="shared" si="22"/>
        <v>66510000.000000007</v>
      </c>
      <c r="K222">
        <f t="shared" si="23"/>
        <v>1820000</v>
      </c>
      <c r="L222">
        <f t="shared" si="24"/>
        <v>196870000</v>
      </c>
      <c r="M222">
        <f t="shared" si="25"/>
        <v>13500000</v>
      </c>
      <c r="N222">
        <f t="shared" si="26"/>
        <v>38720000</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264</v>
      </c>
      <c r="D224" t="s">
        <v>264</v>
      </c>
      <c r="E224" t="s">
        <v>10428</v>
      </c>
      <c r="F224" t="s">
        <v>10429</v>
      </c>
      <c r="G224" t="s">
        <v>10430</v>
      </c>
      <c r="I224" t="str">
        <f t="shared" si="21"/>
        <v>N/A</v>
      </c>
      <c r="J224" t="str">
        <f t="shared" si="22"/>
        <v>N/A</v>
      </c>
      <c r="K224" t="str">
        <f t="shared" si="23"/>
        <v>N/A</v>
      </c>
      <c r="L224">
        <f t="shared" si="24"/>
        <v>46990000</v>
      </c>
      <c r="M224">
        <f t="shared" si="25"/>
        <v>92570000</v>
      </c>
      <c r="N224">
        <f t="shared" si="26"/>
        <v>38090000</v>
      </c>
    </row>
    <row r="225" spans="1:14" x14ac:dyDescent="0.3">
      <c r="A225" s="1">
        <v>8</v>
      </c>
      <c r="B225" t="s">
        <v>2079</v>
      </c>
      <c r="C225" t="s">
        <v>264</v>
      </c>
      <c r="D225" t="s">
        <v>9253</v>
      </c>
      <c r="E225" t="s">
        <v>10431</v>
      </c>
      <c r="F225" t="s">
        <v>6004</v>
      </c>
      <c r="G225" t="s">
        <v>6537</v>
      </c>
      <c r="I225" t="str">
        <f t="shared" si="21"/>
        <v>neg_trend</v>
      </c>
      <c r="J225" t="str">
        <f t="shared" si="22"/>
        <v>N/A</v>
      </c>
      <c r="K225">
        <f t="shared" si="23"/>
        <v>25310000</v>
      </c>
      <c r="L225">
        <f t="shared" si="24"/>
        <v>11950000</v>
      </c>
      <c r="M225">
        <f t="shared" si="25"/>
        <v>10730000</v>
      </c>
      <c r="N225">
        <f t="shared" si="26"/>
        <v>10600000</v>
      </c>
    </row>
    <row r="226" spans="1:14" x14ac:dyDescent="0.3">
      <c r="A226" s="1">
        <v>9</v>
      </c>
      <c r="B226" t="s">
        <v>2080</v>
      </c>
      <c r="C226" t="s">
        <v>10432</v>
      </c>
      <c r="D226" t="s">
        <v>10433</v>
      </c>
      <c r="E226" t="s">
        <v>10434</v>
      </c>
      <c r="F226" t="s">
        <v>10435</v>
      </c>
      <c r="G226" t="s">
        <v>10436</v>
      </c>
      <c r="I226" t="str">
        <f t="shared" si="21"/>
        <v>neg_trend</v>
      </c>
      <c r="J226">
        <f t="shared" si="22"/>
        <v>160030000</v>
      </c>
      <c r="K226">
        <f t="shared" si="23"/>
        <v>144850000</v>
      </c>
      <c r="L226">
        <f t="shared" si="24"/>
        <v>139290000</v>
      </c>
      <c r="M226">
        <f t="shared" si="25"/>
        <v>128870000</v>
      </c>
      <c r="N226">
        <f t="shared" si="26"/>
        <v>113330000</v>
      </c>
    </row>
    <row r="227" spans="1:14" x14ac:dyDescent="0.3">
      <c r="A227" s="1">
        <v>10</v>
      </c>
      <c r="B227" t="s">
        <v>2086</v>
      </c>
      <c r="C227" t="s">
        <v>10437</v>
      </c>
      <c r="D227" t="s">
        <v>10438</v>
      </c>
      <c r="E227" t="s">
        <v>10439</v>
      </c>
      <c r="F227" t="s">
        <v>10440</v>
      </c>
      <c r="G227" t="s">
        <v>10441</v>
      </c>
      <c r="I227" t="str">
        <f t="shared" si="21"/>
        <v>neg_trend</v>
      </c>
      <c r="J227">
        <f t="shared" si="22"/>
        <v>326960000</v>
      </c>
      <c r="K227">
        <f t="shared" si="23"/>
        <v>310180000</v>
      </c>
      <c r="L227">
        <f t="shared" si="24"/>
        <v>135720000</v>
      </c>
      <c r="M227">
        <f t="shared" si="25"/>
        <v>83560000</v>
      </c>
      <c r="N227">
        <f t="shared" si="26"/>
        <v>30890000</v>
      </c>
    </row>
    <row r="228" spans="1:14" x14ac:dyDescent="0.3">
      <c r="A228" s="1">
        <v>11</v>
      </c>
      <c r="B228" t="s">
        <v>2090</v>
      </c>
      <c r="C228" t="s">
        <v>10442</v>
      </c>
      <c r="D228" t="s">
        <v>10443</v>
      </c>
      <c r="E228" t="s">
        <v>10444</v>
      </c>
      <c r="F228" t="s">
        <v>10445</v>
      </c>
      <c r="G228" t="s">
        <v>58</v>
      </c>
      <c r="I228" t="str">
        <f t="shared" si="21"/>
        <v>N/A</v>
      </c>
      <c r="J228">
        <f t="shared" si="22"/>
        <v>48180000</v>
      </c>
      <c r="K228">
        <f t="shared" si="23"/>
        <v>56350000</v>
      </c>
      <c r="L228">
        <f t="shared" si="24"/>
        <v>62070000</v>
      </c>
      <c r="M228">
        <f t="shared" si="25"/>
        <v>133729999.99999999</v>
      </c>
      <c r="N228">
        <f t="shared" si="26"/>
        <v>30400000</v>
      </c>
    </row>
    <row r="229" spans="1:14" x14ac:dyDescent="0.3">
      <c r="A229" s="1">
        <v>12</v>
      </c>
      <c r="B229" t="s">
        <v>440</v>
      </c>
      <c r="C229" t="s">
        <v>3376</v>
      </c>
      <c r="D229" t="s">
        <v>10446</v>
      </c>
      <c r="E229" t="s">
        <v>9656</v>
      </c>
      <c r="F229" t="s">
        <v>10447</v>
      </c>
      <c r="G229" t="s">
        <v>10448</v>
      </c>
      <c r="I229" t="str">
        <f t="shared" si="21"/>
        <v>N/A</v>
      </c>
      <c r="J229">
        <f t="shared" si="22"/>
        <v>34610000</v>
      </c>
      <c r="K229">
        <f t="shared" si="23"/>
        <v>12040000</v>
      </c>
      <c r="L229">
        <f t="shared" si="24"/>
        <v>3130000</v>
      </c>
      <c r="M229" t="str">
        <f t="shared" si="25"/>
        <v>906000</v>
      </c>
      <c r="N229" t="str">
        <f t="shared" si="26"/>
        <v>945000</v>
      </c>
    </row>
    <row r="230" spans="1:14" x14ac:dyDescent="0.3">
      <c r="A230" s="1">
        <v>13</v>
      </c>
      <c r="B230" t="s">
        <v>2097</v>
      </c>
      <c r="C230" t="s">
        <v>264</v>
      </c>
      <c r="D230" t="s">
        <v>8748</v>
      </c>
      <c r="E230" t="s">
        <v>10449</v>
      </c>
      <c r="F230" t="s">
        <v>10450</v>
      </c>
      <c r="G230" t="s">
        <v>10451</v>
      </c>
      <c r="I230" t="str">
        <f t="shared" si="21"/>
        <v>N/A</v>
      </c>
      <c r="J230" t="str">
        <f t="shared" si="22"/>
        <v>N/A</v>
      </c>
      <c r="K230">
        <f t="shared" si="23"/>
        <v>-0.1348</v>
      </c>
      <c r="L230">
        <f t="shared" si="24"/>
        <v>8.2599999999999993E-2</v>
      </c>
      <c r="M230">
        <f t="shared" si="25"/>
        <v>-0.2218</v>
      </c>
      <c r="N230">
        <f t="shared" si="26"/>
        <v>-0.43310000000000004</v>
      </c>
    </row>
    <row r="231" spans="1:14" x14ac:dyDescent="0.3">
      <c r="A231" s="1">
        <v>14</v>
      </c>
      <c r="B231" t="s">
        <v>2102</v>
      </c>
      <c r="C231" t="s">
        <v>4150</v>
      </c>
      <c r="D231" t="s">
        <v>6186</v>
      </c>
      <c r="E231" t="s">
        <v>7411</v>
      </c>
      <c r="F231" t="s">
        <v>6186</v>
      </c>
      <c r="G231" t="s">
        <v>10452</v>
      </c>
      <c r="I231" t="str">
        <f t="shared" si="21"/>
        <v>N/A</v>
      </c>
      <c r="J231">
        <f t="shared" si="22"/>
        <v>1700000000</v>
      </c>
      <c r="K231">
        <f t="shared" si="23"/>
        <v>1690000000</v>
      </c>
      <c r="L231">
        <f t="shared" si="24"/>
        <v>1670000000</v>
      </c>
      <c r="M231">
        <f t="shared" si="25"/>
        <v>1690000000</v>
      </c>
      <c r="N231">
        <f t="shared" si="26"/>
        <v>1840000000</v>
      </c>
    </row>
    <row r="232" spans="1:14" x14ac:dyDescent="0.3">
      <c r="A232" s="1">
        <v>15</v>
      </c>
      <c r="B232" t="s">
        <v>2108</v>
      </c>
      <c r="C232" t="s">
        <v>4575</v>
      </c>
      <c r="D232" t="s">
        <v>7079</v>
      </c>
      <c r="E232" t="s">
        <v>6186</v>
      </c>
      <c r="F232" t="s">
        <v>7079</v>
      </c>
      <c r="G232" t="s">
        <v>4108</v>
      </c>
      <c r="I232" t="str">
        <f t="shared" si="21"/>
        <v>N/A</v>
      </c>
      <c r="J232">
        <f t="shared" si="22"/>
        <v>1720000000</v>
      </c>
      <c r="K232">
        <f t="shared" si="23"/>
        <v>1710000000</v>
      </c>
      <c r="L232">
        <f t="shared" si="24"/>
        <v>1690000000</v>
      </c>
      <c r="M232">
        <f t="shared" si="25"/>
        <v>1710000000</v>
      </c>
      <c r="N232">
        <f t="shared" si="26"/>
        <v>1850000000</v>
      </c>
    </row>
    <row r="233" spans="1:14" x14ac:dyDescent="0.3">
      <c r="A233" s="1">
        <v>16</v>
      </c>
      <c r="B233" t="s">
        <v>2114</v>
      </c>
      <c r="C233" t="s">
        <v>10453</v>
      </c>
      <c r="D233" t="s">
        <v>10454</v>
      </c>
      <c r="E233" t="s">
        <v>10455</v>
      </c>
      <c r="F233" t="s">
        <v>10456</v>
      </c>
      <c r="G233" t="s">
        <v>875</v>
      </c>
      <c r="I233" t="str">
        <f t="shared" si="21"/>
        <v>pos_trend</v>
      </c>
      <c r="J233">
        <f t="shared" si="22"/>
        <v>594910000</v>
      </c>
      <c r="K233">
        <f t="shared" si="23"/>
        <v>611830000</v>
      </c>
      <c r="L233">
        <f t="shared" si="24"/>
        <v>911380000</v>
      </c>
      <c r="M233">
        <f t="shared" si="25"/>
        <v>923620000</v>
      </c>
      <c r="N233">
        <f t="shared" si="26"/>
        <v>1080000000</v>
      </c>
    </row>
    <row r="234" spans="1:14" x14ac:dyDescent="0.3">
      <c r="A234" s="1">
        <v>17</v>
      </c>
      <c r="B234" t="s">
        <v>2120</v>
      </c>
      <c r="C234" t="s">
        <v>10457</v>
      </c>
      <c r="D234" t="s">
        <v>10458</v>
      </c>
      <c r="E234" t="s">
        <v>3140</v>
      </c>
      <c r="F234" t="s">
        <v>10459</v>
      </c>
      <c r="G234" t="s">
        <v>10460</v>
      </c>
      <c r="I234" t="str">
        <f t="shared" si="21"/>
        <v>N/A</v>
      </c>
      <c r="J234">
        <f t="shared" si="22"/>
        <v>333140000</v>
      </c>
      <c r="K234">
        <f t="shared" si="23"/>
        <v>319940000</v>
      </c>
      <c r="L234">
        <f t="shared" si="24"/>
        <v>69440000</v>
      </c>
      <c r="M234">
        <f t="shared" si="25"/>
        <v>72080000</v>
      </c>
      <c r="N234">
        <f t="shared" si="26"/>
        <v>77520000</v>
      </c>
    </row>
    <row r="235" spans="1:14" x14ac:dyDescent="0.3">
      <c r="A235" s="1">
        <v>18</v>
      </c>
      <c r="B235" t="s">
        <v>2126</v>
      </c>
      <c r="C235" t="s">
        <v>10461</v>
      </c>
      <c r="D235" t="s">
        <v>10462</v>
      </c>
      <c r="E235" t="s">
        <v>10463</v>
      </c>
      <c r="F235" t="s">
        <v>10464</v>
      </c>
      <c r="G235" t="s">
        <v>10465</v>
      </c>
      <c r="I235" t="str">
        <f t="shared" si="21"/>
        <v>N/A</v>
      </c>
      <c r="J235">
        <f t="shared" si="22"/>
        <v>790930000</v>
      </c>
      <c r="K235">
        <f t="shared" si="23"/>
        <v>774910000</v>
      </c>
      <c r="L235">
        <f t="shared" si="24"/>
        <v>702040000</v>
      </c>
      <c r="M235">
        <f t="shared" si="25"/>
        <v>703500000</v>
      </c>
      <c r="N235">
        <f t="shared" si="26"/>
        <v>694330000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3871</v>
      </c>
      <c r="D239" t="s">
        <v>2229</v>
      </c>
      <c r="E239" t="s">
        <v>7667</v>
      </c>
      <c r="F239" t="s">
        <v>10466</v>
      </c>
      <c r="G239" t="s">
        <v>3212</v>
      </c>
      <c r="I239" t="str">
        <f t="shared" si="21"/>
        <v>N/A</v>
      </c>
      <c r="J239">
        <f t="shared" si="22"/>
        <v>5670000</v>
      </c>
      <c r="K239">
        <f t="shared" si="23"/>
        <v>4040000</v>
      </c>
      <c r="L239">
        <f t="shared" si="24"/>
        <v>6560000</v>
      </c>
      <c r="M239">
        <f t="shared" si="25"/>
        <v>7340000</v>
      </c>
      <c r="N239">
        <f t="shared" si="26"/>
        <v>3970000</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10467</v>
      </c>
      <c r="D241" t="s">
        <v>10468</v>
      </c>
      <c r="E241" t="s">
        <v>10469</v>
      </c>
      <c r="F241" t="s">
        <v>10469</v>
      </c>
      <c r="G241" t="s">
        <v>10470</v>
      </c>
      <c r="I241" t="str">
        <f t="shared" si="21"/>
        <v>N/A</v>
      </c>
      <c r="J241" t="str">
        <f t="shared" si="22"/>
        <v>(25.77M)</v>
      </c>
      <c r="K241" t="str">
        <f t="shared" si="23"/>
        <v>(24.08M)</v>
      </c>
      <c r="L241" t="str">
        <f t="shared" si="24"/>
        <v>(20.23M)</v>
      </c>
      <c r="M241" t="str">
        <f t="shared" si="25"/>
        <v>(20.23M)</v>
      </c>
      <c r="N241" t="str">
        <f t="shared" si="26"/>
        <v>(17.95M)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10471</v>
      </c>
      <c r="E243" t="s">
        <v>10472</v>
      </c>
      <c r="F243" t="s">
        <v>9368</v>
      </c>
      <c r="G243" t="s">
        <v>1118</v>
      </c>
      <c r="I243" t="str">
        <f t="shared" si="21"/>
        <v>N/A</v>
      </c>
      <c r="J243" t="str">
        <f t="shared" si="22"/>
        <v>N/A</v>
      </c>
      <c r="K243">
        <f t="shared" si="23"/>
        <v>-7.1999999999999998E-3</v>
      </c>
      <c r="L243">
        <f t="shared" si="24"/>
        <v>-1.03E-2</v>
      </c>
      <c r="M243">
        <f t="shared" si="25"/>
        <v>1.03E-2</v>
      </c>
      <c r="N243">
        <f t="shared" si="26"/>
        <v>8.8200000000000001E-2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10473</v>
      </c>
      <c r="D246" t="s">
        <v>10474</v>
      </c>
      <c r="E246" t="s">
        <v>10475</v>
      </c>
      <c r="F246" t="s">
        <v>10476</v>
      </c>
      <c r="G246" t="s">
        <v>3861</v>
      </c>
      <c r="I246" t="str">
        <f t="shared" si="21"/>
        <v>neg_trend</v>
      </c>
      <c r="J246">
        <f t="shared" si="22"/>
        <v>64870000.000000007</v>
      </c>
      <c r="K246">
        <f t="shared" si="23"/>
        <v>61120000</v>
      </c>
      <c r="L246">
        <f t="shared" si="24"/>
        <v>55840000</v>
      </c>
      <c r="M246">
        <f t="shared" si="25"/>
        <v>52760000</v>
      </c>
      <c r="N246">
        <f t="shared" si="26"/>
        <v>50090000</v>
      </c>
    </row>
    <row r="247" spans="1:14" x14ac:dyDescent="0.3">
      <c r="A247" s="1">
        <v>30</v>
      </c>
      <c r="B247" t="s">
        <v>446</v>
      </c>
      <c r="C247" t="s">
        <v>10477</v>
      </c>
      <c r="D247" t="s">
        <v>10478</v>
      </c>
      <c r="E247" t="s">
        <v>10479</v>
      </c>
      <c r="F247" t="s">
        <v>10480</v>
      </c>
      <c r="G247" t="s">
        <v>10481</v>
      </c>
      <c r="I247" t="str">
        <f t="shared" si="21"/>
        <v>neg_trend</v>
      </c>
      <c r="J247">
        <f t="shared" si="22"/>
        <v>261579999.99999997</v>
      </c>
      <c r="K247">
        <f t="shared" si="23"/>
        <v>201530000</v>
      </c>
      <c r="L247">
        <f t="shared" si="24"/>
        <v>199440000</v>
      </c>
      <c r="M247">
        <f t="shared" si="25"/>
        <v>190870000</v>
      </c>
      <c r="N247">
        <f t="shared" si="26"/>
        <v>175010000</v>
      </c>
    </row>
    <row r="248" spans="1:14" x14ac:dyDescent="0.3">
      <c r="A248" s="1">
        <v>31</v>
      </c>
      <c r="B248" t="s">
        <v>452</v>
      </c>
      <c r="C248" t="s">
        <v>10482</v>
      </c>
      <c r="D248" t="s">
        <v>10483</v>
      </c>
      <c r="E248" t="s">
        <v>10484</v>
      </c>
      <c r="F248" t="s">
        <v>10485</v>
      </c>
      <c r="G248" t="s">
        <v>6023</v>
      </c>
      <c r="I248" t="str">
        <f t="shared" si="21"/>
        <v>neg_trend</v>
      </c>
      <c r="J248">
        <f t="shared" si="22"/>
        <v>153190000</v>
      </c>
      <c r="K248">
        <f t="shared" si="23"/>
        <v>93210000</v>
      </c>
      <c r="L248">
        <f t="shared" si="24"/>
        <v>92290000</v>
      </c>
      <c r="M248">
        <f t="shared" si="25"/>
        <v>85140000</v>
      </c>
      <c r="N248">
        <f t="shared" si="26"/>
        <v>72030000</v>
      </c>
    </row>
    <row r="249" spans="1:14" x14ac:dyDescent="0.3">
      <c r="A249" s="1">
        <v>32</v>
      </c>
      <c r="B249" t="s">
        <v>457</v>
      </c>
      <c r="C249" t="s">
        <v>10486</v>
      </c>
      <c r="D249" t="s">
        <v>10487</v>
      </c>
      <c r="E249" t="s">
        <v>10488</v>
      </c>
      <c r="F249" t="s">
        <v>10489</v>
      </c>
      <c r="G249" t="s">
        <v>10490</v>
      </c>
      <c r="I249" t="str">
        <f t="shared" si="21"/>
        <v>neg_trend</v>
      </c>
      <c r="J249">
        <f t="shared" si="22"/>
        <v>108390000</v>
      </c>
      <c r="K249">
        <f t="shared" si="23"/>
        <v>108320000</v>
      </c>
      <c r="L249">
        <f t="shared" si="24"/>
        <v>107140000</v>
      </c>
      <c r="M249">
        <f t="shared" si="25"/>
        <v>105730000</v>
      </c>
      <c r="N249">
        <f t="shared" si="26"/>
        <v>102990000</v>
      </c>
    </row>
    <row r="250" spans="1:14" x14ac:dyDescent="0.3">
      <c r="A250" s="1">
        <v>33</v>
      </c>
      <c r="B250" t="s">
        <v>2171</v>
      </c>
      <c r="C250" t="s">
        <v>7806</v>
      </c>
      <c r="D250" t="s">
        <v>10491</v>
      </c>
      <c r="E250" t="s">
        <v>1901</v>
      </c>
      <c r="F250" t="s">
        <v>3297</v>
      </c>
      <c r="G250" t="s">
        <v>7877</v>
      </c>
      <c r="I250" t="str">
        <f t="shared" si="21"/>
        <v>neg_trend</v>
      </c>
      <c r="J250">
        <f t="shared" si="22"/>
        <v>7840000</v>
      </c>
      <c r="K250">
        <f t="shared" si="23"/>
        <v>7520000</v>
      </c>
      <c r="L250">
        <f t="shared" si="24"/>
        <v>6320000</v>
      </c>
      <c r="M250">
        <f t="shared" si="25"/>
        <v>6010000</v>
      </c>
      <c r="N250">
        <f t="shared" si="26"/>
        <v>5550000</v>
      </c>
    </row>
    <row r="251" spans="1:14" x14ac:dyDescent="0.3">
      <c r="A251" s="1">
        <v>34</v>
      </c>
      <c r="B251" t="s">
        <v>462</v>
      </c>
      <c r="C251" t="s">
        <v>1602</v>
      </c>
      <c r="D251" t="s">
        <v>1568</v>
      </c>
      <c r="E251" t="s">
        <v>6126</v>
      </c>
      <c r="F251" t="s">
        <v>10492</v>
      </c>
      <c r="G251" t="s">
        <v>9558</v>
      </c>
      <c r="I251" t="str">
        <f t="shared" si="21"/>
        <v>N/A</v>
      </c>
      <c r="J251">
        <f t="shared" si="22"/>
        <v>2730000000</v>
      </c>
      <c r="K251">
        <f t="shared" si="23"/>
        <v>2620000000</v>
      </c>
      <c r="L251">
        <f t="shared" si="24"/>
        <v>2630000000</v>
      </c>
      <c r="M251">
        <f t="shared" si="25"/>
        <v>2480000000</v>
      </c>
      <c r="N251">
        <f t="shared" si="26"/>
        <v>2400000000</v>
      </c>
    </row>
    <row r="252" spans="1:14" x14ac:dyDescent="0.3">
      <c r="A252" s="1">
        <v>35</v>
      </c>
      <c r="B252" t="s">
        <v>2177</v>
      </c>
      <c r="C252" t="s">
        <v>264</v>
      </c>
      <c r="D252" t="s">
        <v>10493</v>
      </c>
      <c r="E252" t="s">
        <v>10494</v>
      </c>
      <c r="F252" t="s">
        <v>10495</v>
      </c>
      <c r="G252" t="s">
        <v>9244</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-3.9900000000000005E-2</v>
      </c>
      <c r="L252">
        <f t="shared" ref="L252:L315" si="30">IF(TRIM(E252)="-", "N/A", IF(RIGHT(E252,1)="M",1000000*VALUE(LEFT(E252,LEN(E252)-1)),IF(RIGHT(E252,1)="B",1000000000*VALUE(LEFT(E252,LEN(E252)-1)),IF(RIGHT(E252,1)="%",0.01*VALUE(LEFT(E252,LEN(E252)-1)),E252))))</f>
        <v>2.0999999999999999E-3</v>
      </c>
      <c r="M252">
        <f t="shared" ref="M252:M315" si="31">IF(TRIM(F252)="-", "N/A", IF(RIGHT(F252,1)="M",1000000*VALUE(LEFT(F252,LEN(F252)-1)),IF(RIGHT(F252,1)="B",1000000000*VALUE(LEFT(F252,LEN(F252)-1)),IF(RIGHT(F252,1)="%",0.01*VALUE(LEFT(F252,LEN(F252)-1)),F252))))</f>
        <v>-5.5199999999999999E-2</v>
      </c>
      <c r="N252">
        <f t="shared" ref="N252:N315" si="32">IF(TRIM(G252)="-", "N/A", IF(RIGHT(G252,1)="M",1000000*VALUE(LEFT(G252,LEN(G252)-1)),IF(RIGHT(G252,1)="B",1000000000*VALUE(LEFT(G252,LEN(G252)-1)),IF(RIGHT(G252,1)="%",0.01*VALUE(LEFT(G252,LEN(G252)-1)),G252))))</f>
        <v>-3.1600000000000003E-2</v>
      </c>
    </row>
    <row r="253" spans="1:14" x14ac:dyDescent="0.3">
      <c r="A253" s="1">
        <v>36</v>
      </c>
      <c r="B253" t="s">
        <v>473</v>
      </c>
      <c r="C253" t="s">
        <v>264</v>
      </c>
      <c r="D253" t="s">
        <v>264</v>
      </c>
      <c r="E253" t="s">
        <v>264</v>
      </c>
      <c r="F253" t="s">
        <v>264</v>
      </c>
      <c r="G253" t="s">
        <v>9368</v>
      </c>
      <c r="I253" t="str">
        <f t="shared" si="27"/>
        <v>N/A</v>
      </c>
      <c r="J253" t="str">
        <f t="shared" si="28"/>
        <v>N/A</v>
      </c>
      <c r="K253" t="str">
        <f t="shared" si="29"/>
        <v>N/A</v>
      </c>
      <c r="L253" t="str">
        <f t="shared" si="30"/>
        <v>N/A</v>
      </c>
      <c r="M253" t="str">
        <f t="shared" si="31"/>
        <v>N/A</v>
      </c>
      <c r="N253">
        <f t="shared" si="32"/>
        <v>1.03E-2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3388</v>
      </c>
      <c r="D256" t="s">
        <v>4080</v>
      </c>
      <c r="E256" t="s">
        <v>9115</v>
      </c>
      <c r="F256" t="s">
        <v>9177</v>
      </c>
      <c r="G256" t="s">
        <v>10452</v>
      </c>
      <c r="I256" t="str">
        <f t="shared" si="27"/>
        <v>N/A</v>
      </c>
      <c r="J256">
        <f t="shared" si="28"/>
        <v>2029999999.9999998</v>
      </c>
      <c r="K256">
        <f t="shared" si="29"/>
        <v>1950000000</v>
      </c>
      <c r="L256">
        <f t="shared" si="30"/>
        <v>2000000000</v>
      </c>
      <c r="M256">
        <f t="shared" si="31"/>
        <v>1870000000</v>
      </c>
      <c r="N256">
        <f t="shared" si="32"/>
        <v>1840000000</v>
      </c>
    </row>
    <row r="257" spans="1:14" x14ac:dyDescent="0.3">
      <c r="A257" s="1">
        <v>1</v>
      </c>
      <c r="B257" t="s">
        <v>2188</v>
      </c>
      <c r="C257" t="s">
        <v>10496</v>
      </c>
      <c r="D257" t="s">
        <v>10497</v>
      </c>
      <c r="E257" t="s">
        <v>10498</v>
      </c>
      <c r="F257" t="s">
        <v>10499</v>
      </c>
      <c r="G257" t="s">
        <v>10500</v>
      </c>
      <c r="I257" t="str">
        <f t="shared" si="27"/>
        <v>pos_trend</v>
      </c>
      <c r="J257">
        <f t="shared" si="28"/>
        <v>696670000</v>
      </c>
      <c r="K257">
        <f t="shared" si="29"/>
        <v>701500000</v>
      </c>
      <c r="L257">
        <f t="shared" si="30"/>
        <v>771600000</v>
      </c>
      <c r="M257">
        <f t="shared" si="31"/>
        <v>799220000</v>
      </c>
      <c r="N257">
        <f t="shared" si="32"/>
        <v>806040000</v>
      </c>
    </row>
    <row r="258" spans="1:14" x14ac:dyDescent="0.3">
      <c r="A258" s="1">
        <v>2</v>
      </c>
      <c r="B258" t="s">
        <v>2194</v>
      </c>
      <c r="C258" t="s">
        <v>3353</v>
      </c>
      <c r="D258" t="s">
        <v>3354</v>
      </c>
      <c r="E258" t="s">
        <v>875</v>
      </c>
      <c r="F258" t="s">
        <v>10501</v>
      </c>
      <c r="G258" t="s">
        <v>10502</v>
      </c>
      <c r="I258" t="str">
        <f t="shared" si="27"/>
        <v>neg_trend</v>
      </c>
      <c r="J258">
        <f t="shared" si="28"/>
        <v>1210000000</v>
      </c>
      <c r="K258">
        <f t="shared" si="29"/>
        <v>1130000000</v>
      </c>
      <c r="L258">
        <f t="shared" si="30"/>
        <v>1080000000</v>
      </c>
      <c r="M258">
        <f t="shared" si="31"/>
        <v>939100000</v>
      </c>
      <c r="N258">
        <f t="shared" si="32"/>
        <v>905760000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10503</v>
      </c>
      <c r="E260" t="s">
        <v>10504</v>
      </c>
      <c r="F260" t="s">
        <v>10505</v>
      </c>
      <c r="G260" t="s">
        <v>7101</v>
      </c>
      <c r="I260" t="str">
        <f t="shared" si="27"/>
        <v>N/A</v>
      </c>
      <c r="J260" t="str">
        <f t="shared" si="28"/>
        <v>N/A</v>
      </c>
      <c r="K260">
        <f t="shared" si="29"/>
        <v>-3.9100000000000003E-2</v>
      </c>
      <c r="L260">
        <f t="shared" si="30"/>
        <v>2.5600000000000001E-2</v>
      </c>
      <c r="M260">
        <f t="shared" si="31"/>
        <v>-6.3700000000000007E-2</v>
      </c>
      <c r="N260">
        <f t="shared" si="32"/>
        <v>-1.7000000000000001E-2</v>
      </c>
    </row>
    <row r="261" spans="1:14" x14ac:dyDescent="0.3">
      <c r="A261" s="1">
        <v>5</v>
      </c>
      <c r="B261" t="s">
        <v>475</v>
      </c>
      <c r="C261" t="s">
        <v>10506</v>
      </c>
      <c r="D261" t="s">
        <v>10507</v>
      </c>
      <c r="E261" t="s">
        <v>10508</v>
      </c>
      <c r="F261" t="s">
        <v>10509</v>
      </c>
      <c r="G261" t="s">
        <v>10510</v>
      </c>
      <c r="I261" t="str">
        <f t="shared" si="27"/>
        <v>neg_trend</v>
      </c>
      <c r="J261">
        <f t="shared" si="28"/>
        <v>313550000</v>
      </c>
      <c r="K261">
        <f t="shared" si="29"/>
        <v>300400000</v>
      </c>
      <c r="L261">
        <f t="shared" si="30"/>
        <v>229740000</v>
      </c>
      <c r="M261">
        <f t="shared" si="31"/>
        <v>219370000</v>
      </c>
      <c r="N261">
        <f t="shared" si="32"/>
        <v>178710000</v>
      </c>
    </row>
    <row r="262" spans="1:14" x14ac:dyDescent="0.3">
      <c r="A262" s="1">
        <v>6</v>
      </c>
      <c r="B262" t="s">
        <v>481</v>
      </c>
      <c r="C262" t="s">
        <v>10511</v>
      </c>
      <c r="D262" t="s">
        <v>10512</v>
      </c>
      <c r="E262" t="s">
        <v>10513</v>
      </c>
      <c r="F262" t="s">
        <v>10514</v>
      </c>
      <c r="G262" t="s">
        <v>10515</v>
      </c>
      <c r="I262" t="str">
        <f t="shared" si="27"/>
        <v>neg_trend</v>
      </c>
      <c r="J262">
        <f t="shared" si="28"/>
        <v>136120000</v>
      </c>
      <c r="K262">
        <f t="shared" si="29"/>
        <v>134310000</v>
      </c>
      <c r="L262">
        <f t="shared" si="30"/>
        <v>121740000</v>
      </c>
      <c r="M262">
        <f t="shared" si="31"/>
        <v>113610000</v>
      </c>
      <c r="N262">
        <f t="shared" si="32"/>
        <v>88010000</v>
      </c>
    </row>
    <row r="263" spans="1:14" x14ac:dyDescent="0.3">
      <c r="A263" s="1">
        <v>7</v>
      </c>
      <c r="B263" t="s">
        <v>486</v>
      </c>
      <c r="C263" t="s">
        <v>264</v>
      </c>
      <c r="D263" t="s">
        <v>264</v>
      </c>
      <c r="E263" t="s">
        <v>264</v>
      </c>
      <c r="F263" t="s">
        <v>264</v>
      </c>
      <c r="G263" t="s">
        <v>1976</v>
      </c>
      <c r="I263" t="str">
        <f t="shared" si="27"/>
        <v>N/A</v>
      </c>
      <c r="J263" t="str">
        <f t="shared" si="28"/>
        <v>N/A</v>
      </c>
      <c r="K263" t="str">
        <f t="shared" si="29"/>
        <v>N/A</v>
      </c>
      <c r="L263" t="str">
        <f t="shared" si="30"/>
        <v>N/A</v>
      </c>
      <c r="M263" t="str">
        <f t="shared" si="31"/>
        <v>N/A</v>
      </c>
      <c r="N263">
        <f t="shared" si="32"/>
        <v>15000000</v>
      </c>
    </row>
    <row r="264" spans="1:14" x14ac:dyDescent="0.3">
      <c r="A264" s="1">
        <v>8</v>
      </c>
      <c r="B264" t="s">
        <v>485</v>
      </c>
      <c r="C264" t="s">
        <v>10511</v>
      </c>
      <c r="D264" t="s">
        <v>10512</v>
      </c>
      <c r="E264" t="s">
        <v>10513</v>
      </c>
      <c r="F264" t="s">
        <v>10514</v>
      </c>
      <c r="G264" t="s">
        <v>10516</v>
      </c>
      <c r="I264" t="str">
        <f t="shared" si="27"/>
        <v>neg_trend</v>
      </c>
      <c r="J264">
        <f t="shared" si="28"/>
        <v>136120000</v>
      </c>
      <c r="K264">
        <f t="shared" si="29"/>
        <v>134310000</v>
      </c>
      <c r="L264">
        <f t="shared" si="30"/>
        <v>121740000</v>
      </c>
      <c r="M264">
        <f t="shared" si="31"/>
        <v>113610000</v>
      </c>
      <c r="N264">
        <f t="shared" si="32"/>
        <v>73010000</v>
      </c>
    </row>
    <row r="265" spans="1:14" x14ac:dyDescent="0.3">
      <c r="A265" s="1">
        <v>9</v>
      </c>
      <c r="B265" t="s">
        <v>487</v>
      </c>
      <c r="C265" t="s">
        <v>10517</v>
      </c>
      <c r="D265" t="s">
        <v>10518</v>
      </c>
      <c r="E265" t="s">
        <v>10519</v>
      </c>
      <c r="F265" t="s">
        <v>10520</v>
      </c>
      <c r="G265" t="s">
        <v>10521</v>
      </c>
      <c r="I265" t="str">
        <f t="shared" si="27"/>
        <v>neg_trend</v>
      </c>
      <c r="J265">
        <f t="shared" si="28"/>
        <v>177440000</v>
      </c>
      <c r="K265">
        <f t="shared" si="29"/>
        <v>166090000</v>
      </c>
      <c r="L265">
        <f t="shared" si="30"/>
        <v>108000000</v>
      </c>
      <c r="M265">
        <f t="shared" si="31"/>
        <v>105760000</v>
      </c>
      <c r="N265">
        <f t="shared" si="32"/>
        <v>90710000</v>
      </c>
    </row>
    <row r="266" spans="1:14" x14ac:dyDescent="0.3">
      <c r="A266" s="1">
        <v>10</v>
      </c>
      <c r="B266" t="s">
        <v>491</v>
      </c>
      <c r="C266" t="s">
        <v>10517</v>
      </c>
      <c r="D266" t="s">
        <v>10518</v>
      </c>
      <c r="E266" t="s">
        <v>10519</v>
      </c>
      <c r="F266" t="s">
        <v>10520</v>
      </c>
      <c r="G266" t="s">
        <v>10521</v>
      </c>
      <c r="I266" t="str">
        <f t="shared" si="27"/>
        <v>neg_trend</v>
      </c>
      <c r="J266">
        <f t="shared" si="28"/>
        <v>177440000</v>
      </c>
      <c r="K266">
        <f t="shared" si="29"/>
        <v>166090000</v>
      </c>
      <c r="L266">
        <f t="shared" si="30"/>
        <v>108000000</v>
      </c>
      <c r="M266">
        <f t="shared" si="31"/>
        <v>105760000</v>
      </c>
      <c r="N266">
        <f t="shared" si="32"/>
        <v>90710000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10522</v>
      </c>
      <c r="E268" t="s">
        <v>10523</v>
      </c>
      <c r="F268" t="s">
        <v>10524</v>
      </c>
      <c r="G268" t="s">
        <v>10525</v>
      </c>
      <c r="I268" t="str">
        <f t="shared" si="27"/>
        <v>N/A</v>
      </c>
      <c r="J268" t="str">
        <f t="shared" si="28"/>
        <v>N/A</v>
      </c>
      <c r="K268">
        <f t="shared" si="29"/>
        <v>-6.4000000000000001E-2</v>
      </c>
      <c r="L268">
        <f t="shared" si="30"/>
        <v>-0.34970000000000001</v>
      </c>
      <c r="M268">
        <f t="shared" si="31"/>
        <v>-2.0800000000000003E-2</v>
      </c>
      <c r="N268">
        <f t="shared" si="32"/>
        <v>-0.14230000000000001</v>
      </c>
    </row>
    <row r="269" spans="1:14" x14ac:dyDescent="0.3">
      <c r="A269" s="1">
        <v>13</v>
      </c>
      <c r="B269" t="s">
        <v>498</v>
      </c>
      <c r="C269" t="s">
        <v>10526</v>
      </c>
      <c r="D269" t="s">
        <v>10527</v>
      </c>
      <c r="E269" t="s">
        <v>9658</v>
      </c>
      <c r="F269" t="s">
        <v>10528</v>
      </c>
      <c r="G269" t="s">
        <v>2881</v>
      </c>
      <c r="I269" t="str">
        <f t="shared" si="27"/>
        <v>N/A</v>
      </c>
      <c r="J269">
        <f t="shared" si="28"/>
        <v>0.1149</v>
      </c>
      <c r="K269">
        <f t="shared" si="29"/>
        <v>0.11470000000000001</v>
      </c>
      <c r="L269">
        <f t="shared" si="30"/>
        <v>8.7500000000000008E-2</v>
      </c>
      <c r="M269">
        <f t="shared" si="31"/>
        <v>8.8400000000000006E-2</v>
      </c>
      <c r="N269">
        <f t="shared" si="32"/>
        <v>7.4400000000000008E-2</v>
      </c>
    </row>
    <row r="270" spans="1:14" x14ac:dyDescent="0.3">
      <c r="A270" s="1">
        <v>14</v>
      </c>
      <c r="B270" t="s">
        <v>506</v>
      </c>
      <c r="C270" t="s">
        <v>5219</v>
      </c>
      <c r="D270" t="s">
        <v>10529</v>
      </c>
      <c r="E270" t="s">
        <v>10530</v>
      </c>
      <c r="F270" t="s">
        <v>5624</v>
      </c>
      <c r="G270" t="s">
        <v>10531</v>
      </c>
      <c r="I270" t="str">
        <f t="shared" si="27"/>
        <v>N/A</v>
      </c>
      <c r="J270">
        <f t="shared" si="28"/>
        <v>28820000</v>
      </c>
      <c r="K270">
        <f t="shared" si="29"/>
        <v>22770000</v>
      </c>
      <c r="L270">
        <f t="shared" si="30"/>
        <v>26060000</v>
      </c>
      <c r="M270">
        <f t="shared" si="31"/>
        <v>26630000</v>
      </c>
      <c r="N270">
        <f t="shared" si="32"/>
        <v>27290000</v>
      </c>
    </row>
    <row r="271" spans="1:14" x14ac:dyDescent="0.3">
      <c r="A271" s="1">
        <v>15</v>
      </c>
      <c r="B271" t="s">
        <v>512</v>
      </c>
      <c r="C271" t="s">
        <v>5219</v>
      </c>
      <c r="D271" t="s">
        <v>10529</v>
      </c>
      <c r="E271" t="s">
        <v>10530</v>
      </c>
      <c r="F271" t="s">
        <v>5624</v>
      </c>
      <c r="G271" t="s">
        <v>10531</v>
      </c>
      <c r="I271" t="str">
        <f t="shared" si="27"/>
        <v>N/A</v>
      </c>
      <c r="J271">
        <f t="shared" si="28"/>
        <v>28820000</v>
      </c>
      <c r="K271">
        <f t="shared" si="29"/>
        <v>22770000</v>
      </c>
      <c r="L271">
        <f t="shared" si="30"/>
        <v>26060000</v>
      </c>
      <c r="M271">
        <f t="shared" si="31"/>
        <v>26630000</v>
      </c>
      <c r="N271">
        <f t="shared" si="32"/>
        <v>27290000</v>
      </c>
    </row>
    <row r="272" spans="1:14" x14ac:dyDescent="0.3">
      <c r="A272" s="1">
        <v>16</v>
      </c>
      <c r="B272" t="s">
        <v>517</v>
      </c>
      <c r="C272" t="s">
        <v>5224</v>
      </c>
      <c r="D272" t="s">
        <v>4474</v>
      </c>
      <c r="E272" t="s">
        <v>9570</v>
      </c>
      <c r="F272" t="s">
        <v>9178</v>
      </c>
      <c r="G272" t="s">
        <v>9158</v>
      </c>
      <c r="I272" t="str">
        <f t="shared" si="27"/>
        <v>neg_trend</v>
      </c>
      <c r="J272">
        <f t="shared" si="28"/>
        <v>2370000000</v>
      </c>
      <c r="K272">
        <f t="shared" si="29"/>
        <v>2290000000</v>
      </c>
      <c r="L272">
        <f t="shared" si="30"/>
        <v>2270000000</v>
      </c>
      <c r="M272">
        <f t="shared" si="31"/>
        <v>2140000000.0000002</v>
      </c>
      <c r="N272">
        <f t="shared" si="32"/>
        <v>2060000000</v>
      </c>
    </row>
    <row r="273" spans="1:14" x14ac:dyDescent="0.3">
      <c r="A273" s="1">
        <v>17</v>
      </c>
      <c r="B273" t="s">
        <v>528</v>
      </c>
      <c r="C273" t="s">
        <v>10532</v>
      </c>
      <c r="D273" t="s">
        <v>6278</v>
      </c>
      <c r="E273" t="s">
        <v>10533</v>
      </c>
      <c r="F273" t="s">
        <v>264</v>
      </c>
      <c r="G273" t="s">
        <v>264</v>
      </c>
      <c r="I273" t="str">
        <f t="shared" si="27"/>
        <v>N/A</v>
      </c>
      <c r="J273">
        <f t="shared" si="28"/>
        <v>17420000</v>
      </c>
      <c r="K273">
        <f t="shared" si="29"/>
        <v>15250000</v>
      </c>
      <c r="L273">
        <f t="shared" si="30"/>
        <v>15150000</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10532</v>
      </c>
      <c r="D275" t="s">
        <v>6278</v>
      </c>
      <c r="E275" t="s">
        <v>10533</v>
      </c>
      <c r="F275" t="s">
        <v>264</v>
      </c>
      <c r="G275" t="s">
        <v>264</v>
      </c>
      <c r="I275" t="str">
        <f t="shared" si="27"/>
        <v>N/A</v>
      </c>
      <c r="J275">
        <f t="shared" si="28"/>
        <v>17420000</v>
      </c>
      <c r="K275">
        <f t="shared" si="29"/>
        <v>15250000</v>
      </c>
      <c r="L275">
        <f t="shared" si="30"/>
        <v>15150000</v>
      </c>
      <c r="M275" t="str">
        <f t="shared" si="31"/>
        <v>N/A</v>
      </c>
      <c r="N275" t="str">
        <f t="shared" si="32"/>
        <v>N/A</v>
      </c>
    </row>
    <row r="276" spans="1:14" x14ac:dyDescent="0.3">
      <c r="A276" s="1">
        <v>20</v>
      </c>
      <c r="B276" t="s">
        <v>531</v>
      </c>
      <c r="C276" t="s">
        <v>10534</v>
      </c>
      <c r="D276" t="s">
        <v>10535</v>
      </c>
      <c r="E276" t="s">
        <v>10536</v>
      </c>
      <c r="F276" t="s">
        <v>10537</v>
      </c>
      <c r="G276" t="s">
        <v>10538</v>
      </c>
      <c r="I276" t="str">
        <f t="shared" si="27"/>
        <v>N/A</v>
      </c>
      <c r="J276">
        <f t="shared" si="28"/>
        <v>338900000</v>
      </c>
      <c r="K276">
        <f t="shared" si="29"/>
        <v>313360000</v>
      </c>
      <c r="L276">
        <f t="shared" si="30"/>
        <v>336220000</v>
      </c>
      <c r="M276">
        <f t="shared" si="31"/>
        <v>343020000</v>
      </c>
      <c r="N276">
        <f t="shared" si="32"/>
        <v>339060000</v>
      </c>
    </row>
    <row r="277" spans="1:14" x14ac:dyDescent="0.3">
      <c r="A277" s="1">
        <v>21</v>
      </c>
      <c r="B277" t="s">
        <v>537</v>
      </c>
      <c r="C277" t="s">
        <v>6828</v>
      </c>
      <c r="D277" t="s">
        <v>10539</v>
      </c>
      <c r="E277" t="s">
        <v>7259</v>
      </c>
      <c r="F277" t="s">
        <v>10540</v>
      </c>
      <c r="G277" t="s">
        <v>10540</v>
      </c>
      <c r="I277" t="str">
        <f t="shared" si="27"/>
        <v>N/A</v>
      </c>
      <c r="J277">
        <f t="shared" si="28"/>
        <v>20340000</v>
      </c>
      <c r="K277">
        <f t="shared" si="29"/>
        <v>20490000</v>
      </c>
      <c r="L277">
        <f t="shared" si="30"/>
        <v>20500000</v>
      </c>
      <c r="M277">
        <f t="shared" si="31"/>
        <v>21380000</v>
      </c>
      <c r="N277">
        <f t="shared" si="32"/>
        <v>21380000</v>
      </c>
    </row>
    <row r="278" spans="1:14" x14ac:dyDescent="0.3">
      <c r="A278" s="1">
        <v>22</v>
      </c>
      <c r="B278" t="s">
        <v>543</v>
      </c>
      <c r="C278" t="s">
        <v>10541</v>
      </c>
      <c r="D278" t="s">
        <v>10542</v>
      </c>
      <c r="E278" t="s">
        <v>6923</v>
      </c>
      <c r="F278" t="s">
        <v>10543</v>
      </c>
      <c r="G278" t="s">
        <v>10544</v>
      </c>
      <c r="I278" t="str">
        <f t="shared" si="27"/>
        <v>pos_trend</v>
      </c>
      <c r="J278">
        <f t="shared" si="28"/>
        <v>213830000</v>
      </c>
      <c r="K278">
        <f t="shared" si="29"/>
        <v>215660000</v>
      </c>
      <c r="L278">
        <f t="shared" si="30"/>
        <v>215870000</v>
      </c>
      <c r="M278">
        <f t="shared" si="31"/>
        <v>227690000</v>
      </c>
      <c r="N278">
        <f t="shared" si="32"/>
        <v>228140000</v>
      </c>
    </row>
    <row r="279" spans="1:14" x14ac:dyDescent="0.3">
      <c r="A279" s="1">
        <v>23</v>
      </c>
      <c r="B279" t="s">
        <v>549</v>
      </c>
      <c r="C279" t="s">
        <v>10545</v>
      </c>
      <c r="D279" t="s">
        <v>7340</v>
      </c>
      <c r="E279" t="s">
        <v>10546</v>
      </c>
      <c r="F279" t="s">
        <v>1673</v>
      </c>
      <c r="G279" t="s">
        <v>10547</v>
      </c>
      <c r="I279" t="str">
        <f t="shared" si="27"/>
        <v>pos_trend</v>
      </c>
      <c r="J279">
        <f t="shared" si="28"/>
        <v>113010000</v>
      </c>
      <c r="K279">
        <f t="shared" si="29"/>
        <v>125830000</v>
      </c>
      <c r="L279">
        <f t="shared" si="30"/>
        <v>141210000</v>
      </c>
      <c r="M279">
        <f t="shared" si="31"/>
        <v>155650000</v>
      </c>
      <c r="N279">
        <f t="shared" si="32"/>
        <v>170380000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10548</v>
      </c>
      <c r="E282" t="s">
        <v>9198</v>
      </c>
      <c r="F282" t="s">
        <v>10549</v>
      </c>
      <c r="G282" t="s">
        <v>10550</v>
      </c>
      <c r="I282" t="str">
        <f t="shared" si="27"/>
        <v>N/A</v>
      </c>
      <c r="J282" t="str">
        <f t="shared" si="28"/>
        <v>N/A</v>
      </c>
      <c r="K282" t="str">
        <f t="shared" si="29"/>
        <v>(13.64M)</v>
      </c>
      <c r="L282" t="str">
        <f t="shared" si="30"/>
        <v>(4.27M)</v>
      </c>
      <c r="M282" t="str">
        <f t="shared" si="31"/>
        <v>(3.89M)</v>
      </c>
      <c r="N282" t="str">
        <f t="shared" si="32"/>
        <v>(544,000)</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10551</v>
      </c>
      <c r="D284" t="s">
        <v>7914</v>
      </c>
      <c r="E284" t="s">
        <v>1440</v>
      </c>
      <c r="F284" t="s">
        <v>10552</v>
      </c>
      <c r="G284" t="s">
        <v>10553</v>
      </c>
      <c r="I284" t="str">
        <f t="shared" si="27"/>
        <v>N/A</v>
      </c>
      <c r="J284" t="str">
        <f t="shared" si="28"/>
        <v>(1.83M)</v>
      </c>
      <c r="K284" t="str">
        <f t="shared" si="29"/>
        <v>(1.1M)</v>
      </c>
      <c r="L284" t="str">
        <f t="shared" si="30"/>
        <v>(1.34M)</v>
      </c>
      <c r="M284" t="str">
        <f t="shared" si="31"/>
        <v>(1.36M)</v>
      </c>
      <c r="N284" t="str">
        <f t="shared" si="32"/>
        <v>(1.47M)</v>
      </c>
    </row>
    <row r="285" spans="1:14" x14ac:dyDescent="0.3">
      <c r="A285" s="1">
        <v>29</v>
      </c>
      <c r="B285" t="s">
        <v>566</v>
      </c>
      <c r="C285" t="s">
        <v>10554</v>
      </c>
      <c r="D285" t="s">
        <v>10555</v>
      </c>
      <c r="E285" t="s">
        <v>10556</v>
      </c>
      <c r="F285" t="s">
        <v>10557</v>
      </c>
      <c r="G285" t="s">
        <v>10558</v>
      </c>
      <c r="I285" t="str">
        <f t="shared" si="27"/>
        <v>N/A</v>
      </c>
      <c r="J285" t="str">
        <f t="shared" si="28"/>
        <v>(6.46M)</v>
      </c>
      <c r="K285" t="str">
        <f t="shared" si="29"/>
        <v>(33.89M)</v>
      </c>
      <c r="L285" t="str">
        <f t="shared" si="30"/>
        <v>(35.75M)</v>
      </c>
      <c r="M285" t="str">
        <f t="shared" si="31"/>
        <v>(56.46M)</v>
      </c>
      <c r="N285" t="str">
        <f t="shared" si="32"/>
        <v>(78.83M)</v>
      </c>
    </row>
    <row r="286" spans="1:14" x14ac:dyDescent="0.3">
      <c r="A286" s="1">
        <v>30</v>
      </c>
      <c r="B286" t="s">
        <v>567</v>
      </c>
      <c r="C286" t="s">
        <v>10559</v>
      </c>
      <c r="D286" t="s">
        <v>10560</v>
      </c>
      <c r="E286" t="s">
        <v>4211</v>
      </c>
      <c r="F286" t="s">
        <v>10561</v>
      </c>
      <c r="G286" t="s">
        <v>10562</v>
      </c>
      <c r="I286" t="str">
        <f t="shared" si="27"/>
        <v>N/A</v>
      </c>
      <c r="J286">
        <f t="shared" si="28"/>
        <v>0.1242</v>
      </c>
      <c r="K286">
        <f t="shared" si="29"/>
        <v>0.11960000000000001</v>
      </c>
      <c r="L286">
        <f t="shared" si="30"/>
        <v>0.12810000000000002</v>
      </c>
      <c r="M286">
        <f t="shared" si="31"/>
        <v>0.13830000000000001</v>
      </c>
      <c r="N286">
        <f t="shared" si="32"/>
        <v>0.14119999999999999</v>
      </c>
    </row>
    <row r="287" spans="1:14" x14ac:dyDescent="0.3">
      <c r="A287" s="1">
        <v>31</v>
      </c>
      <c r="B287" t="s">
        <v>573</v>
      </c>
      <c r="C287" t="s">
        <v>10563</v>
      </c>
      <c r="D287" t="s">
        <v>10564</v>
      </c>
      <c r="E287" t="s">
        <v>10565</v>
      </c>
      <c r="F287" t="s">
        <v>10537</v>
      </c>
      <c r="G287" t="s">
        <v>10538</v>
      </c>
      <c r="I287" t="str">
        <f t="shared" si="27"/>
        <v>N/A</v>
      </c>
      <c r="J287">
        <f t="shared" si="28"/>
        <v>356320000</v>
      </c>
      <c r="K287">
        <f t="shared" si="29"/>
        <v>328610000</v>
      </c>
      <c r="L287">
        <f t="shared" si="30"/>
        <v>351370000</v>
      </c>
      <c r="M287">
        <f t="shared" si="31"/>
        <v>343020000</v>
      </c>
      <c r="N287">
        <f t="shared" si="32"/>
        <v>339060000</v>
      </c>
    </row>
    <row r="288" spans="1:14" x14ac:dyDescent="0.3">
      <c r="A288" s="1">
        <v>32</v>
      </c>
      <c r="B288" t="s">
        <v>574</v>
      </c>
      <c r="C288" t="s">
        <v>4251</v>
      </c>
      <c r="D288" t="s">
        <v>10566</v>
      </c>
      <c r="E288" t="s">
        <v>9968</v>
      </c>
      <c r="F288" t="s">
        <v>10561</v>
      </c>
      <c r="G288" t="s">
        <v>10562</v>
      </c>
      <c r="I288" t="str">
        <f t="shared" si="27"/>
        <v>N/A</v>
      </c>
      <c r="J288">
        <f t="shared" si="28"/>
        <v>0.13059999999999999</v>
      </c>
      <c r="K288">
        <f t="shared" si="29"/>
        <v>0.12539999999999998</v>
      </c>
      <c r="L288">
        <f t="shared" si="30"/>
        <v>0.1338</v>
      </c>
      <c r="M288">
        <f t="shared" si="31"/>
        <v>0.13830000000000001</v>
      </c>
      <c r="N288">
        <f t="shared" si="32"/>
        <v>0.14119999999999999</v>
      </c>
    </row>
    <row r="289" spans="1:14" x14ac:dyDescent="0.3">
      <c r="A289" s="1">
        <v>33</v>
      </c>
      <c r="B289" t="s">
        <v>575</v>
      </c>
      <c r="C289" t="s">
        <v>264</v>
      </c>
      <c r="D289" t="s">
        <v>264</v>
      </c>
      <c r="E289" t="s">
        <v>264</v>
      </c>
      <c r="F289" t="s">
        <v>264</v>
      </c>
      <c r="G289" t="s">
        <v>10567</v>
      </c>
      <c r="I289" t="str">
        <f t="shared" si="27"/>
        <v>N/A</v>
      </c>
      <c r="J289" t="str">
        <f t="shared" si="28"/>
        <v>N/A</v>
      </c>
      <c r="K289" t="str">
        <f t="shared" si="29"/>
        <v>N/A</v>
      </c>
      <c r="L289" t="str">
        <f t="shared" si="30"/>
        <v>N/A</v>
      </c>
      <c r="M289" t="str">
        <f t="shared" si="31"/>
        <v>N/A</v>
      </c>
      <c r="N289">
        <f t="shared" si="32"/>
        <v>7.3700000000000002E-2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10563</v>
      </c>
      <c r="D291" t="s">
        <v>10564</v>
      </c>
      <c r="E291" t="s">
        <v>10565</v>
      </c>
      <c r="F291" t="s">
        <v>10537</v>
      </c>
      <c r="G291" t="s">
        <v>10538</v>
      </c>
      <c r="I291" t="str">
        <f t="shared" si="27"/>
        <v>N/A</v>
      </c>
      <c r="J291">
        <f t="shared" si="28"/>
        <v>356320000</v>
      </c>
      <c r="K291">
        <f t="shared" si="29"/>
        <v>328610000</v>
      </c>
      <c r="L291">
        <f t="shared" si="30"/>
        <v>351370000</v>
      </c>
      <c r="M291">
        <f t="shared" si="31"/>
        <v>343020000</v>
      </c>
      <c r="N291">
        <f t="shared" si="32"/>
        <v>339060000</v>
      </c>
    </row>
    <row r="292" spans="1:14" x14ac:dyDescent="0.3">
      <c r="A292" s="1">
        <v>36</v>
      </c>
      <c r="B292" t="s">
        <v>589</v>
      </c>
      <c r="C292" t="s">
        <v>1602</v>
      </c>
      <c r="D292" t="s">
        <v>1568</v>
      </c>
      <c r="E292" t="s">
        <v>6126</v>
      </c>
      <c r="F292" t="s">
        <v>10492</v>
      </c>
      <c r="G292" t="s">
        <v>9558</v>
      </c>
      <c r="I292" t="str">
        <f t="shared" si="27"/>
        <v>N/A</v>
      </c>
      <c r="J292">
        <f t="shared" si="28"/>
        <v>2730000000</v>
      </c>
      <c r="K292">
        <f t="shared" si="29"/>
        <v>2620000000</v>
      </c>
      <c r="L292">
        <f t="shared" si="30"/>
        <v>2630000000</v>
      </c>
      <c r="M292">
        <f t="shared" si="31"/>
        <v>2480000000</v>
      </c>
      <c r="N292">
        <f t="shared" si="32"/>
        <v>2400000000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10568</v>
      </c>
      <c r="D295" t="s">
        <v>10569</v>
      </c>
      <c r="E295" t="s">
        <v>10570</v>
      </c>
      <c r="F295" t="s">
        <v>6882</v>
      </c>
      <c r="G295" t="s">
        <v>10571</v>
      </c>
      <c r="I295" t="str">
        <f t="shared" si="27"/>
        <v>N/A</v>
      </c>
      <c r="J295" t="str">
        <f t="shared" si="28"/>
        <v>(8.01M)</v>
      </c>
      <c r="K295" t="str">
        <f t="shared" si="29"/>
        <v>(2.77M)</v>
      </c>
      <c r="L295" t="str">
        <f t="shared" si="30"/>
        <v>(2.15M)</v>
      </c>
      <c r="M295" t="str">
        <f t="shared" si="31"/>
        <v>(1.24M)</v>
      </c>
      <c r="N295" t="str">
        <f t="shared" si="32"/>
        <v>(793,000)</v>
      </c>
    </row>
    <row r="296" spans="1:14" x14ac:dyDescent="0.3">
      <c r="A296" s="1">
        <v>1</v>
      </c>
      <c r="B296" t="s">
        <v>596</v>
      </c>
      <c r="C296" t="s">
        <v>10568</v>
      </c>
      <c r="D296" t="s">
        <v>10569</v>
      </c>
      <c r="E296" t="s">
        <v>10570</v>
      </c>
      <c r="F296" t="s">
        <v>6882</v>
      </c>
      <c r="G296" t="s">
        <v>10571</v>
      </c>
      <c r="I296" t="str">
        <f t="shared" si="27"/>
        <v>N/A</v>
      </c>
      <c r="J296" t="str">
        <f t="shared" si="28"/>
        <v>(8.01M)</v>
      </c>
      <c r="K296" t="str">
        <f t="shared" si="29"/>
        <v>(2.77M)</v>
      </c>
      <c r="L296" t="str">
        <f t="shared" si="30"/>
        <v>(2.15M)</v>
      </c>
      <c r="M296" t="str">
        <f t="shared" si="31"/>
        <v>(1.24M)</v>
      </c>
      <c r="N296" t="str">
        <f t="shared" si="32"/>
        <v>(793,000)</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10572</v>
      </c>
      <c r="E298" t="s">
        <v>264</v>
      </c>
      <c r="F298" t="s">
        <v>10573</v>
      </c>
      <c r="G298" t="s">
        <v>264</v>
      </c>
      <c r="I298" t="str">
        <f t="shared" si="27"/>
        <v>N/A</v>
      </c>
      <c r="J298" t="str">
        <f t="shared" si="28"/>
        <v>N/A</v>
      </c>
      <c r="K298" t="str">
        <f t="shared" si="29"/>
        <v>(697,000)</v>
      </c>
      <c r="L298" t="str">
        <f t="shared" si="30"/>
        <v>N/A</v>
      </c>
      <c r="M298" t="str">
        <f t="shared" si="31"/>
        <v>(88,000)</v>
      </c>
      <c r="N298" t="str">
        <f t="shared" si="32"/>
        <v>N/A</v>
      </c>
    </row>
    <row r="299" spans="1:14" x14ac:dyDescent="0.3">
      <c r="A299" s="1">
        <v>4</v>
      </c>
      <c r="B299" t="s">
        <v>612</v>
      </c>
      <c r="C299" t="s">
        <v>10574</v>
      </c>
      <c r="D299" t="s">
        <v>10575</v>
      </c>
      <c r="E299" t="s">
        <v>10576</v>
      </c>
      <c r="F299" t="s">
        <v>264</v>
      </c>
      <c r="G299" t="s">
        <v>9064</v>
      </c>
      <c r="I299" t="str">
        <f t="shared" si="27"/>
        <v>N/A</v>
      </c>
      <c r="J299">
        <f t="shared" si="28"/>
        <v>153430000</v>
      </c>
      <c r="K299" t="str">
        <f t="shared" si="29"/>
        <v>480000</v>
      </c>
      <c r="L299">
        <f t="shared" si="30"/>
        <v>179650000</v>
      </c>
      <c r="M299" t="str">
        <f t="shared" si="31"/>
        <v>N/A</v>
      </c>
      <c r="N299">
        <f t="shared" si="32"/>
        <v>29720000</v>
      </c>
    </row>
    <row r="300" spans="1:14" x14ac:dyDescent="0.3">
      <c r="A300" s="1">
        <v>5</v>
      </c>
      <c r="B300" t="s">
        <v>615</v>
      </c>
      <c r="C300" t="s">
        <v>10577</v>
      </c>
      <c r="D300" t="s">
        <v>10578</v>
      </c>
      <c r="E300" t="s">
        <v>10579</v>
      </c>
      <c r="F300" t="s">
        <v>10580</v>
      </c>
      <c r="G300" t="s">
        <v>10581</v>
      </c>
      <c r="I300" t="str">
        <f t="shared" si="27"/>
        <v>N/A</v>
      </c>
      <c r="J300">
        <f t="shared" si="28"/>
        <v>20880000</v>
      </c>
      <c r="K300" t="str">
        <f t="shared" si="29"/>
        <v>(827,000)</v>
      </c>
      <c r="L300">
        <f t="shared" si="30"/>
        <v>162790000</v>
      </c>
      <c r="M300" t="str">
        <f t="shared" si="31"/>
        <v>(47.42M)</v>
      </c>
      <c r="N300">
        <f t="shared" si="32"/>
        <v>236130000</v>
      </c>
    </row>
    <row r="301" spans="1:14" x14ac:dyDescent="0.3">
      <c r="A301" s="1">
        <v>6</v>
      </c>
      <c r="B301" t="s">
        <v>619</v>
      </c>
      <c r="C301" t="s">
        <v>10582</v>
      </c>
      <c r="D301" t="s">
        <v>10583</v>
      </c>
      <c r="E301" t="s">
        <v>10584</v>
      </c>
      <c r="F301" t="s">
        <v>10585</v>
      </c>
      <c r="G301" t="s">
        <v>7913</v>
      </c>
      <c r="I301" t="str">
        <f t="shared" si="27"/>
        <v>N/A</v>
      </c>
      <c r="J301" t="str">
        <f t="shared" si="28"/>
        <v>(245.34M)</v>
      </c>
      <c r="K301" t="str">
        <f t="shared" si="29"/>
        <v>(201.14M)</v>
      </c>
      <c r="L301" t="str">
        <f t="shared" si="30"/>
        <v>(63.72M)</v>
      </c>
      <c r="M301" t="str">
        <f t="shared" si="31"/>
        <v>(96.54M)</v>
      </c>
      <c r="N301" t="str">
        <f t="shared" si="32"/>
        <v>(1.17M)</v>
      </c>
    </row>
    <row r="302" spans="1:14" x14ac:dyDescent="0.3">
      <c r="A302" s="1">
        <v>7</v>
      </c>
      <c r="B302" t="s">
        <v>621</v>
      </c>
      <c r="C302" t="s">
        <v>10586</v>
      </c>
      <c r="D302" t="s">
        <v>10587</v>
      </c>
      <c r="E302" t="s">
        <v>10588</v>
      </c>
      <c r="F302" t="s">
        <v>10589</v>
      </c>
      <c r="G302" t="s">
        <v>10590</v>
      </c>
      <c r="I302" t="str">
        <f t="shared" si="27"/>
        <v>N/A</v>
      </c>
      <c r="J302">
        <f t="shared" si="28"/>
        <v>266220000.00000003</v>
      </c>
      <c r="K302">
        <f t="shared" si="29"/>
        <v>200310000</v>
      </c>
      <c r="L302">
        <f t="shared" si="30"/>
        <v>226520000</v>
      </c>
      <c r="M302">
        <f t="shared" si="31"/>
        <v>49120000</v>
      </c>
      <c r="N302">
        <f t="shared" si="32"/>
        <v>237300000</v>
      </c>
    </row>
    <row r="303" spans="1:14" x14ac:dyDescent="0.3">
      <c r="A303" s="1">
        <v>8</v>
      </c>
      <c r="B303" t="s">
        <v>2279</v>
      </c>
      <c r="C303" t="s">
        <v>264</v>
      </c>
      <c r="D303" t="s">
        <v>10591</v>
      </c>
      <c r="E303" t="s">
        <v>10592</v>
      </c>
      <c r="F303" t="s">
        <v>10593</v>
      </c>
      <c r="G303" t="s">
        <v>10594</v>
      </c>
      <c r="I303" t="str">
        <f t="shared" si="27"/>
        <v>N/A</v>
      </c>
      <c r="J303" t="str">
        <f t="shared" si="28"/>
        <v>N/A</v>
      </c>
      <c r="K303" t="str">
        <f t="shared" si="29"/>
        <v>(11.66M)</v>
      </c>
      <c r="L303" t="str">
        <f t="shared" si="30"/>
        <v>(64.12M)</v>
      </c>
      <c r="M303" t="str">
        <f t="shared" si="31"/>
        <v>(44.42M)</v>
      </c>
      <c r="N303" t="str">
        <f t="shared" si="32"/>
        <v>(159.24M)</v>
      </c>
    </row>
    <row r="304" spans="1:14" x14ac:dyDescent="0.3">
      <c r="A304" s="1">
        <v>9</v>
      </c>
      <c r="B304" t="s">
        <v>2284</v>
      </c>
      <c r="C304" t="s">
        <v>10595</v>
      </c>
      <c r="D304" t="s">
        <v>264</v>
      </c>
      <c r="E304" t="s">
        <v>264</v>
      </c>
      <c r="F304" t="s">
        <v>2167</v>
      </c>
      <c r="G304" t="s">
        <v>264</v>
      </c>
      <c r="I304" t="str">
        <f t="shared" si="27"/>
        <v>N/A</v>
      </c>
      <c r="J304">
        <f t="shared" si="28"/>
        <v>75090000</v>
      </c>
      <c r="K304" t="str">
        <f t="shared" si="29"/>
        <v>N/A</v>
      </c>
      <c r="L304" t="str">
        <f t="shared" si="30"/>
        <v>N/A</v>
      </c>
      <c r="M304">
        <f t="shared" si="31"/>
        <v>21990000</v>
      </c>
      <c r="N304" t="str">
        <f t="shared" si="32"/>
        <v>N/A</v>
      </c>
    </row>
    <row r="305" spans="1:14" x14ac:dyDescent="0.3">
      <c r="A305" s="1">
        <v>10</v>
      </c>
      <c r="B305" t="s">
        <v>623</v>
      </c>
      <c r="C305" t="s">
        <v>264</v>
      </c>
      <c r="D305" t="s">
        <v>264</v>
      </c>
      <c r="E305" t="s">
        <v>264</v>
      </c>
      <c r="F305" t="s">
        <v>264</v>
      </c>
      <c r="G305" t="s">
        <v>264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624</v>
      </c>
      <c r="C306" t="s">
        <v>10596</v>
      </c>
      <c r="D306" t="s">
        <v>10388</v>
      </c>
      <c r="E306" t="s">
        <v>4983</v>
      </c>
      <c r="F306" t="s">
        <v>3984</v>
      </c>
      <c r="G306" t="s">
        <v>5975</v>
      </c>
      <c r="I306" t="str">
        <f t="shared" si="27"/>
        <v>N/A</v>
      </c>
      <c r="J306">
        <f t="shared" si="28"/>
        <v>8109999.9999999991</v>
      </c>
      <c r="K306">
        <f t="shared" si="29"/>
        <v>14310000</v>
      </c>
      <c r="L306">
        <f t="shared" si="30"/>
        <v>4770000</v>
      </c>
      <c r="M306">
        <f t="shared" si="31"/>
        <v>2680000</v>
      </c>
      <c r="N306">
        <f t="shared" si="32"/>
        <v>4400000</v>
      </c>
    </row>
    <row r="307" spans="1:14" x14ac:dyDescent="0.3">
      <c r="A307" s="1">
        <v>12</v>
      </c>
      <c r="B307" t="s">
        <v>627</v>
      </c>
      <c r="C307" t="s">
        <v>10597</v>
      </c>
      <c r="D307" t="s">
        <v>7913</v>
      </c>
      <c r="E307" t="s">
        <v>10598</v>
      </c>
      <c r="F307" t="s">
        <v>10599</v>
      </c>
      <c r="G307" t="s">
        <v>10600</v>
      </c>
      <c r="I307" t="str">
        <f t="shared" si="27"/>
        <v>N/A</v>
      </c>
      <c r="J307">
        <f t="shared" si="28"/>
        <v>249500000</v>
      </c>
      <c r="K307" t="str">
        <f t="shared" si="29"/>
        <v>(1.17M)</v>
      </c>
      <c r="L307">
        <f t="shared" si="30"/>
        <v>280960000</v>
      </c>
      <c r="M307" t="str">
        <f t="shared" si="31"/>
        <v>(68.49M)</v>
      </c>
      <c r="N307">
        <f t="shared" si="32"/>
        <v>110210000</v>
      </c>
    </row>
    <row r="308" spans="1:14" x14ac:dyDescent="0.3">
      <c r="A308" s="1">
        <v>13</v>
      </c>
      <c r="B308" t="s">
        <v>2292</v>
      </c>
      <c r="C308" t="s">
        <v>264</v>
      </c>
      <c r="D308" t="s">
        <v>10601</v>
      </c>
      <c r="E308" t="s">
        <v>10602</v>
      </c>
      <c r="F308" t="s">
        <v>10603</v>
      </c>
      <c r="G308" t="s">
        <v>10604</v>
      </c>
      <c r="I308" t="str">
        <f t="shared" si="27"/>
        <v>N/A</v>
      </c>
      <c r="J308" t="str">
        <f t="shared" si="28"/>
        <v>N/A</v>
      </c>
      <c r="K308">
        <f t="shared" si="29"/>
        <v>-1.0046999999999999</v>
      </c>
      <c r="L308">
        <f t="shared" si="30"/>
        <v>241.74979999999999</v>
      </c>
      <c r="M308">
        <f t="shared" si="31"/>
        <v>-1.2438</v>
      </c>
      <c r="N308">
        <f t="shared" si="32"/>
        <v>2.6091000000000002</v>
      </c>
    </row>
    <row r="309" spans="1:14" x14ac:dyDescent="0.3">
      <c r="A309" s="1">
        <v>14</v>
      </c>
      <c r="B309" t="s">
        <v>2297</v>
      </c>
      <c r="C309" t="s">
        <v>10605</v>
      </c>
      <c r="D309" t="s">
        <v>10606</v>
      </c>
      <c r="E309" t="s">
        <v>10607</v>
      </c>
      <c r="F309" t="s">
        <v>10608</v>
      </c>
      <c r="G309" t="s">
        <v>10609</v>
      </c>
      <c r="I309" t="str">
        <f t="shared" si="27"/>
        <v>N/A</v>
      </c>
      <c r="J309">
        <f t="shared" si="28"/>
        <v>2.2753000000000001</v>
      </c>
      <c r="K309">
        <f t="shared" si="29"/>
        <v>-1.0700000000000001E-2</v>
      </c>
      <c r="L309">
        <f t="shared" si="30"/>
        <v>2.6477999999999997</v>
      </c>
      <c r="M309">
        <f t="shared" si="31"/>
        <v>-0.7127</v>
      </c>
      <c r="N309">
        <f t="shared" si="32"/>
        <v>1.1635</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10610</v>
      </c>
      <c r="D312" t="s">
        <v>10611</v>
      </c>
      <c r="E312" t="s">
        <v>6949</v>
      </c>
      <c r="F312" t="s">
        <v>10612</v>
      </c>
      <c r="G312" t="s">
        <v>10613</v>
      </c>
      <c r="I312" t="str">
        <f t="shared" si="27"/>
        <v>N/A</v>
      </c>
      <c r="J312" t="str">
        <f t="shared" si="28"/>
        <v>(9.28M)</v>
      </c>
      <c r="K312" t="str">
        <f t="shared" si="29"/>
        <v>(10.47M)</v>
      </c>
      <c r="L312" t="str">
        <f t="shared" si="30"/>
        <v>(10.11M)</v>
      </c>
      <c r="M312" t="str">
        <f t="shared" si="31"/>
        <v>(10.21M)</v>
      </c>
      <c r="N312" t="str">
        <f t="shared" si="32"/>
        <v>(10.4M)</v>
      </c>
    </row>
    <row r="313" spans="1:14" x14ac:dyDescent="0.3">
      <c r="A313" s="1">
        <v>1</v>
      </c>
      <c r="B313" t="s">
        <v>639</v>
      </c>
      <c r="C313" t="s">
        <v>10614</v>
      </c>
      <c r="D313" t="s">
        <v>10615</v>
      </c>
      <c r="E313" t="s">
        <v>10616</v>
      </c>
      <c r="F313" t="s">
        <v>10617</v>
      </c>
      <c r="G313" t="s">
        <v>10613</v>
      </c>
      <c r="I313" t="str">
        <f t="shared" si="27"/>
        <v>N/A</v>
      </c>
      <c r="J313" t="str">
        <f t="shared" si="28"/>
        <v>(8.16M)</v>
      </c>
      <c r="K313" t="str">
        <f t="shared" si="29"/>
        <v>(9.48M)</v>
      </c>
      <c r="L313" t="str">
        <f t="shared" si="30"/>
        <v>(9.2M)</v>
      </c>
      <c r="M313" t="str">
        <f t="shared" si="31"/>
        <v>(9.99M)</v>
      </c>
      <c r="N313" t="str">
        <f t="shared" si="32"/>
        <v>(10.4M)</v>
      </c>
    </row>
    <row r="314" spans="1:14" x14ac:dyDescent="0.3">
      <c r="A314" s="1">
        <v>2</v>
      </c>
      <c r="B314" t="s">
        <v>377</v>
      </c>
      <c r="C314" t="s">
        <v>10165</v>
      </c>
      <c r="D314" t="s">
        <v>10618</v>
      </c>
      <c r="E314" t="s">
        <v>10619</v>
      </c>
      <c r="F314" t="s">
        <v>10620</v>
      </c>
      <c r="G314" t="s">
        <v>264</v>
      </c>
      <c r="I314" t="str">
        <f t="shared" si="27"/>
        <v>N/A</v>
      </c>
      <c r="J314" t="str">
        <f t="shared" si="28"/>
        <v>(1.12M)</v>
      </c>
      <c r="K314" t="str">
        <f t="shared" si="29"/>
        <v>(992,000)</v>
      </c>
      <c r="L314" t="str">
        <f t="shared" si="30"/>
        <v>(910,000)</v>
      </c>
      <c r="M314" t="str">
        <f t="shared" si="31"/>
        <v>(219,000)</v>
      </c>
      <c r="N314" t="str">
        <f t="shared" si="32"/>
        <v>N/A</v>
      </c>
    </row>
    <row r="315" spans="1:14" x14ac:dyDescent="0.3">
      <c r="A315" s="1">
        <v>3</v>
      </c>
      <c r="B315" t="s">
        <v>640</v>
      </c>
      <c r="C315" t="s">
        <v>264</v>
      </c>
      <c r="D315" t="s">
        <v>10621</v>
      </c>
      <c r="E315" t="s">
        <v>10622</v>
      </c>
      <c r="F315" t="s">
        <v>10623</v>
      </c>
      <c r="G315" t="s">
        <v>2709</v>
      </c>
      <c r="I315" t="str">
        <f t="shared" si="27"/>
        <v>N/A</v>
      </c>
      <c r="J315" t="str">
        <f t="shared" si="28"/>
        <v>N/A</v>
      </c>
      <c r="K315">
        <f t="shared" si="29"/>
        <v>-0.12770000000000001</v>
      </c>
      <c r="L315">
        <f t="shared" si="30"/>
        <v>3.4100000000000005E-2</v>
      </c>
      <c r="M315">
        <f t="shared" si="31"/>
        <v>-1.0200000000000001E-2</v>
      </c>
      <c r="N315">
        <f t="shared" si="32"/>
        <v>-1.7899999999999999E-2</v>
      </c>
    </row>
    <row r="316" spans="1:14" x14ac:dyDescent="0.3">
      <c r="A316" s="1">
        <v>4</v>
      </c>
      <c r="B316" t="s">
        <v>2311</v>
      </c>
      <c r="C316" t="s">
        <v>10624</v>
      </c>
      <c r="D316" t="s">
        <v>10625</v>
      </c>
      <c r="E316" t="s">
        <v>10626</v>
      </c>
      <c r="F316" t="s">
        <v>10627</v>
      </c>
      <c r="G316" t="s">
        <v>10628</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175130000</v>
      </c>
      <c r="K316">
        <f t="shared" ref="K316:K379" si="35">IF(TRIM(D316)="-", "N/A", IF(RIGHT(D316,1)="M",1000000*VALUE(LEFT(D316,LEN(D316)-1)),IF(RIGHT(D316,1)="B",1000000000*VALUE(LEFT(D316,LEN(D316)-1)),IF(RIGHT(D316,1)="%",0.01*VALUE(LEFT(D316,LEN(D316)-1)),D316))))</f>
        <v>79430000</v>
      </c>
      <c r="L316">
        <f t="shared" ref="L316:L379" si="36">IF(TRIM(E316)="-", "N/A", IF(RIGHT(E316,1)="M",1000000*VALUE(LEFT(E316,LEN(E316)-1)),IF(RIGHT(E316,1)="B",1000000000*VALUE(LEFT(E316,LEN(E316)-1)),IF(RIGHT(E316,1)="%",0.01*VALUE(LEFT(E316,LEN(E316)-1)),E316))))</f>
        <v>53670000</v>
      </c>
      <c r="M316">
        <f t="shared" ref="M316:M379" si="37">IF(TRIM(F316)="-", "N/A", IF(RIGHT(F316,1)="M",1000000*VALUE(LEFT(F316,LEN(F316)-1)),IF(RIGHT(F316,1)="B",1000000000*VALUE(LEFT(F316,LEN(F316)-1)),IF(RIGHT(F316,1)="%",0.01*VALUE(LEFT(F316,LEN(F316)-1)),F316))))</f>
        <v>127500000</v>
      </c>
      <c r="N316">
        <f t="shared" ref="N316:N379" si="38">IF(TRIM(G316)="-", "N/A", IF(RIGHT(G316,1)="M",1000000*VALUE(LEFT(G316,LEN(G316)-1)),IF(RIGHT(G316,1)="B",1000000000*VALUE(LEFT(G316,LEN(G316)-1)),IF(RIGHT(G316,1)="%",0.01*VALUE(LEFT(G316,LEN(G316)-1)),G316))))</f>
        <v>55060000</v>
      </c>
    </row>
    <row r="317" spans="1:14" x14ac:dyDescent="0.3">
      <c r="A317" s="1">
        <v>5</v>
      </c>
      <c r="B317" t="s">
        <v>2312</v>
      </c>
      <c r="C317" t="s">
        <v>10629</v>
      </c>
      <c r="D317" t="s">
        <v>264</v>
      </c>
      <c r="E317" t="s">
        <v>264</v>
      </c>
      <c r="F317" t="s">
        <v>264</v>
      </c>
      <c r="G317" t="s">
        <v>264</v>
      </c>
      <c r="I317" t="str">
        <f t="shared" si="33"/>
        <v>N/A</v>
      </c>
      <c r="J317">
        <f t="shared" si="34"/>
        <v>12660000</v>
      </c>
      <c r="K317" t="str">
        <f t="shared" si="35"/>
        <v>N/A</v>
      </c>
      <c r="L317" t="str">
        <f t="shared" si="36"/>
        <v>N/A</v>
      </c>
      <c r="M317" t="str">
        <f t="shared" si="37"/>
        <v>N/A</v>
      </c>
      <c r="N317" t="str">
        <f t="shared" si="38"/>
        <v>N/A</v>
      </c>
    </row>
    <row r="318" spans="1:14" x14ac:dyDescent="0.3">
      <c r="A318" s="1">
        <v>6</v>
      </c>
      <c r="B318" t="s">
        <v>645</v>
      </c>
      <c r="C318" t="s">
        <v>9720</v>
      </c>
      <c r="D318" t="s">
        <v>10630</v>
      </c>
      <c r="E318" t="s">
        <v>10631</v>
      </c>
      <c r="F318" t="s">
        <v>10632</v>
      </c>
      <c r="G318" t="s">
        <v>10633</v>
      </c>
      <c r="I318" t="str">
        <f t="shared" si="33"/>
        <v>N/A</v>
      </c>
      <c r="J318" t="str">
        <f t="shared" si="34"/>
        <v>(868,000)</v>
      </c>
      <c r="K318" t="str">
        <f t="shared" si="35"/>
        <v>(28.34M)</v>
      </c>
      <c r="L318" t="str">
        <f t="shared" si="36"/>
        <v>(2.12M)</v>
      </c>
      <c r="M318" t="str">
        <f t="shared" si="37"/>
        <v>(23.83M)</v>
      </c>
      <c r="N318" t="str">
        <f t="shared" si="38"/>
        <v>(22.84M)</v>
      </c>
    </row>
    <row r="319" spans="1:14" x14ac:dyDescent="0.3">
      <c r="A319" s="1">
        <v>7</v>
      </c>
      <c r="B319" t="s">
        <v>651</v>
      </c>
      <c r="C319" t="s">
        <v>8458</v>
      </c>
      <c r="D319" t="s">
        <v>10634</v>
      </c>
      <c r="E319" t="s">
        <v>10635</v>
      </c>
      <c r="F319" t="s">
        <v>10636</v>
      </c>
      <c r="G319" t="s">
        <v>10637</v>
      </c>
      <c r="I319" t="str">
        <f t="shared" si="33"/>
        <v>N/A</v>
      </c>
      <c r="J319" t="str">
        <f t="shared" si="34"/>
        <v>(1.01M)</v>
      </c>
      <c r="K319" t="str">
        <f t="shared" si="35"/>
        <v>(28.42M)</v>
      </c>
      <c r="L319" t="str">
        <f t="shared" si="36"/>
        <v>(2.17M)</v>
      </c>
      <c r="M319" t="str">
        <f t="shared" si="37"/>
        <v>(23.89M)</v>
      </c>
      <c r="N319" t="str">
        <f t="shared" si="38"/>
        <v>(23.76M)</v>
      </c>
    </row>
    <row r="320" spans="1:14" x14ac:dyDescent="0.3">
      <c r="A320" s="1">
        <v>8</v>
      </c>
      <c r="B320" t="s">
        <v>653</v>
      </c>
      <c r="C320" t="s">
        <v>4021</v>
      </c>
      <c r="D320" t="s">
        <v>6576</v>
      </c>
      <c r="E320" t="s">
        <v>5938</v>
      </c>
      <c r="F320" t="s">
        <v>5189</v>
      </c>
      <c r="G320" t="s">
        <v>5206</v>
      </c>
      <c r="I320" t="str">
        <f t="shared" si="33"/>
        <v>N/A</v>
      </c>
      <c r="J320" t="str">
        <f t="shared" si="34"/>
        <v>144000</v>
      </c>
      <c r="K320" t="str">
        <f t="shared" si="35"/>
        <v>85000</v>
      </c>
      <c r="L320" t="str">
        <f t="shared" si="36"/>
        <v>53000</v>
      </c>
      <c r="M320" t="str">
        <f t="shared" si="37"/>
        <v>63000</v>
      </c>
      <c r="N320" t="str">
        <f t="shared" si="38"/>
        <v>921000</v>
      </c>
    </row>
    <row r="321" spans="1:14" x14ac:dyDescent="0.3">
      <c r="A321" s="1">
        <v>9</v>
      </c>
      <c r="B321" t="s">
        <v>655</v>
      </c>
      <c r="C321" t="s">
        <v>264</v>
      </c>
      <c r="D321" t="s">
        <v>264</v>
      </c>
      <c r="E321" t="s">
        <v>264</v>
      </c>
      <c r="F321" t="s">
        <v>264</v>
      </c>
      <c r="G321" t="s">
        <v>264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657</v>
      </c>
      <c r="C322" t="s">
        <v>10638</v>
      </c>
      <c r="D322" t="s">
        <v>10639</v>
      </c>
      <c r="E322" t="s">
        <v>10640</v>
      </c>
      <c r="F322" t="s">
        <v>10641</v>
      </c>
      <c r="G322" t="s">
        <v>10642</v>
      </c>
      <c r="I322" t="str">
        <f t="shared" si="33"/>
        <v>N/A</v>
      </c>
      <c r="J322" t="str">
        <f t="shared" si="34"/>
        <v>(38.94M)</v>
      </c>
      <c r="K322" t="str">
        <f t="shared" si="35"/>
        <v>(13.4M)</v>
      </c>
      <c r="L322" t="str">
        <f t="shared" si="36"/>
        <v>(75.67M)</v>
      </c>
      <c r="M322" t="str">
        <f t="shared" si="37"/>
        <v>(12.07M)</v>
      </c>
      <c r="N322" t="str">
        <f t="shared" si="38"/>
        <v>(40.66M)</v>
      </c>
    </row>
    <row r="323" spans="1:14" x14ac:dyDescent="0.3">
      <c r="A323" s="1">
        <v>11</v>
      </c>
      <c r="B323" t="s">
        <v>663</v>
      </c>
      <c r="C323" t="s">
        <v>10643</v>
      </c>
      <c r="D323" t="s">
        <v>10644</v>
      </c>
      <c r="E323" t="s">
        <v>10645</v>
      </c>
      <c r="F323" t="s">
        <v>10646</v>
      </c>
      <c r="G323" t="s">
        <v>10647</v>
      </c>
      <c r="I323" t="str">
        <f t="shared" si="33"/>
        <v>N/A</v>
      </c>
      <c r="J323" t="str">
        <f t="shared" si="34"/>
        <v>(13.17M)</v>
      </c>
      <c r="K323" t="str">
        <f t="shared" si="35"/>
        <v>(17.81M)</v>
      </c>
      <c r="L323" t="str">
        <f t="shared" si="36"/>
        <v>(12.57M)</v>
      </c>
      <c r="M323">
        <f t="shared" si="37"/>
        <v>16870000</v>
      </c>
      <c r="N323" t="str">
        <f t="shared" si="38"/>
        <v>(40.61M)</v>
      </c>
    </row>
    <row r="324" spans="1:14" x14ac:dyDescent="0.3">
      <c r="A324" s="1">
        <v>12</v>
      </c>
      <c r="B324" t="s">
        <v>664</v>
      </c>
      <c r="C324" t="s">
        <v>10467</v>
      </c>
      <c r="D324" t="s">
        <v>1629</v>
      </c>
      <c r="E324" t="s">
        <v>10648</v>
      </c>
      <c r="F324" t="s">
        <v>10649</v>
      </c>
      <c r="G324" t="s">
        <v>10650</v>
      </c>
      <c r="I324" t="str">
        <f t="shared" si="33"/>
        <v>N/A</v>
      </c>
      <c r="J324" t="str">
        <f t="shared" si="34"/>
        <v>(25.77M)</v>
      </c>
      <c r="K324">
        <f t="shared" si="35"/>
        <v>4410000</v>
      </c>
      <c r="L324" t="str">
        <f t="shared" si="36"/>
        <v>(63.1M)</v>
      </c>
      <c r="M324" t="str">
        <f t="shared" si="37"/>
        <v>(28.95M)</v>
      </c>
      <c r="N324" t="str">
        <f t="shared" si="38"/>
        <v>(48,000)</v>
      </c>
    </row>
    <row r="325" spans="1:14" x14ac:dyDescent="0.3">
      <c r="A325" s="1">
        <v>13</v>
      </c>
      <c r="B325" t="s">
        <v>665</v>
      </c>
      <c r="C325" t="s">
        <v>264</v>
      </c>
      <c r="D325" t="s">
        <v>10005</v>
      </c>
      <c r="E325" t="s">
        <v>264</v>
      </c>
      <c r="F325" t="s">
        <v>264</v>
      </c>
      <c r="G325" t="s">
        <v>264</v>
      </c>
      <c r="I325" t="str">
        <f t="shared" si="33"/>
        <v>N/A</v>
      </c>
      <c r="J325" t="str">
        <f t="shared" si="34"/>
        <v>N/A</v>
      </c>
      <c r="K325">
        <f t="shared" si="35"/>
        <v>16000000</v>
      </c>
      <c r="L325" t="str">
        <f t="shared" si="36"/>
        <v>N/A</v>
      </c>
      <c r="M325" t="str">
        <f t="shared" si="37"/>
        <v>N/A</v>
      </c>
      <c r="N325" t="str">
        <f t="shared" si="38"/>
        <v>N/A</v>
      </c>
    </row>
    <row r="326" spans="1:14" x14ac:dyDescent="0.3">
      <c r="A326" s="1">
        <v>14</v>
      </c>
      <c r="B326" t="s">
        <v>671</v>
      </c>
      <c r="C326" t="s">
        <v>10467</v>
      </c>
      <c r="D326" t="s">
        <v>10651</v>
      </c>
      <c r="E326" t="s">
        <v>10648</v>
      </c>
      <c r="F326" t="s">
        <v>10649</v>
      </c>
      <c r="G326" t="s">
        <v>10650</v>
      </c>
      <c r="I326" t="str">
        <f t="shared" si="33"/>
        <v>N/A</v>
      </c>
      <c r="J326" t="str">
        <f t="shared" si="34"/>
        <v>(25.77M)</v>
      </c>
      <c r="K326" t="str">
        <f t="shared" si="35"/>
        <v>(11.59M)</v>
      </c>
      <c r="L326" t="str">
        <f t="shared" si="36"/>
        <v>(63.1M)</v>
      </c>
      <c r="M326" t="str">
        <f t="shared" si="37"/>
        <v>(28.95M)</v>
      </c>
      <c r="N326" t="str">
        <f t="shared" si="38"/>
        <v>(48,000)</v>
      </c>
    </row>
    <row r="327" spans="1:14" x14ac:dyDescent="0.3">
      <c r="A327" s="1">
        <v>15</v>
      </c>
      <c r="B327" t="s">
        <v>677</v>
      </c>
      <c r="C327" t="s">
        <v>10652</v>
      </c>
      <c r="D327" t="s">
        <v>2508</v>
      </c>
      <c r="E327" t="s">
        <v>2318</v>
      </c>
      <c r="F327" t="s">
        <v>2510</v>
      </c>
      <c r="G327" t="s">
        <v>10653</v>
      </c>
      <c r="I327" t="str">
        <f t="shared" si="33"/>
        <v>N/A</v>
      </c>
      <c r="J327" t="str">
        <f t="shared" si="34"/>
        <v>6000</v>
      </c>
      <c r="K327" t="str">
        <f t="shared" si="35"/>
        <v>9000</v>
      </c>
      <c r="L327" t="str">
        <f t="shared" si="36"/>
        <v>5000</v>
      </c>
      <c r="M327" t="str">
        <f t="shared" si="37"/>
        <v>8000</v>
      </c>
      <c r="N327" t="str">
        <f t="shared" si="38"/>
        <v>174000</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10652</v>
      </c>
      <c r="D329" t="s">
        <v>2508</v>
      </c>
      <c r="E329" t="s">
        <v>2318</v>
      </c>
      <c r="F329" t="s">
        <v>2510</v>
      </c>
      <c r="G329" t="s">
        <v>10653</v>
      </c>
      <c r="I329" t="str">
        <f t="shared" si="33"/>
        <v>N/A</v>
      </c>
      <c r="J329" t="str">
        <f t="shared" si="34"/>
        <v>6000</v>
      </c>
      <c r="K329" t="str">
        <f t="shared" si="35"/>
        <v>9000</v>
      </c>
      <c r="L329" t="str">
        <f t="shared" si="36"/>
        <v>5000</v>
      </c>
      <c r="M329" t="str">
        <f t="shared" si="37"/>
        <v>8000</v>
      </c>
      <c r="N329" t="str">
        <f t="shared" si="38"/>
        <v>174000</v>
      </c>
    </row>
    <row r="330" spans="1:14" x14ac:dyDescent="0.3">
      <c r="A330" s="1">
        <v>18</v>
      </c>
      <c r="B330" t="s">
        <v>683</v>
      </c>
      <c r="C330" t="s">
        <v>10654</v>
      </c>
      <c r="D330" t="s">
        <v>10655</v>
      </c>
      <c r="E330" t="s">
        <v>10656</v>
      </c>
      <c r="F330" t="s">
        <v>10657</v>
      </c>
      <c r="G330" t="s">
        <v>10658</v>
      </c>
      <c r="I330" t="str">
        <f t="shared" si="33"/>
        <v>N/A</v>
      </c>
      <c r="J330" t="str">
        <f t="shared" si="34"/>
        <v>(211.56M)</v>
      </c>
      <c r="K330" t="str">
        <f t="shared" si="35"/>
        <v>(131.63M)</v>
      </c>
      <c r="L330" t="str">
        <f t="shared" si="36"/>
        <v>(141.55M)</v>
      </c>
      <c r="M330" t="str">
        <f t="shared" si="37"/>
        <v>(173.61M)</v>
      </c>
      <c r="N330" t="str">
        <f t="shared" si="38"/>
        <v>(128.78M)</v>
      </c>
    </row>
    <row r="331" spans="1:14" x14ac:dyDescent="0.3">
      <c r="A331" s="1">
        <v>19</v>
      </c>
      <c r="B331" t="s">
        <v>689</v>
      </c>
      <c r="C331" t="s">
        <v>264</v>
      </c>
      <c r="D331" t="s">
        <v>10260</v>
      </c>
      <c r="E331" t="s">
        <v>10659</v>
      </c>
      <c r="F331" t="s">
        <v>10660</v>
      </c>
      <c r="G331" t="s">
        <v>10661</v>
      </c>
      <c r="I331" t="str">
        <f t="shared" si="33"/>
        <v>N/A</v>
      </c>
      <c r="J331" t="str">
        <f t="shared" si="34"/>
        <v>N/A</v>
      </c>
      <c r="K331">
        <f t="shared" si="35"/>
        <v>0.37780000000000002</v>
      </c>
      <c r="L331">
        <f t="shared" si="36"/>
        <v>-7.5400000000000009E-2</v>
      </c>
      <c r="M331">
        <f t="shared" si="37"/>
        <v>-0.22649999999999998</v>
      </c>
      <c r="N331">
        <f t="shared" si="38"/>
        <v>0.25819999999999999</v>
      </c>
    </row>
    <row r="332" spans="1:14" x14ac:dyDescent="0.3">
      <c r="A332" s="1">
        <v>20</v>
      </c>
      <c r="B332" t="s">
        <v>2337</v>
      </c>
      <c r="C332" t="s">
        <v>10662</v>
      </c>
      <c r="D332" t="s">
        <v>10663</v>
      </c>
      <c r="E332" t="s">
        <v>10664</v>
      </c>
      <c r="F332" t="s">
        <v>10665</v>
      </c>
      <c r="G332" t="s">
        <v>10666</v>
      </c>
      <c r="I332" t="str">
        <f t="shared" si="33"/>
        <v>N/A</v>
      </c>
      <c r="J332">
        <f t="shared" si="34"/>
        <v>-1.9293</v>
      </c>
      <c r="K332">
        <f t="shared" si="35"/>
        <v>-1.2023999999999999</v>
      </c>
      <c r="L332">
        <f t="shared" si="36"/>
        <v>-1.3340000000000001</v>
      </c>
      <c r="M332">
        <f t="shared" si="37"/>
        <v>-1.8065</v>
      </c>
      <c r="N332">
        <f t="shared" si="38"/>
        <v>-1.3594999999999999</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264</v>
      </c>
      <c r="D334" t="s">
        <v>264</v>
      </c>
      <c r="E334" t="s">
        <v>264</v>
      </c>
      <c r="F334" t="s">
        <v>696</v>
      </c>
      <c r="G334" t="s">
        <v>264</v>
      </c>
      <c r="I334" t="str">
        <f t="shared" si="33"/>
        <v>N/A</v>
      </c>
      <c r="J334" t="str">
        <f t="shared" si="34"/>
        <v>N/A</v>
      </c>
      <c r="K334" t="str">
        <f t="shared" si="35"/>
        <v>N/A</v>
      </c>
      <c r="L334" t="str">
        <f t="shared" si="36"/>
        <v>N/A</v>
      </c>
      <c r="M334" t="str">
        <f t="shared" si="37"/>
        <v>0</v>
      </c>
      <c r="N334" t="str">
        <f t="shared" si="38"/>
        <v>N/A</v>
      </c>
    </row>
    <row r="335" spans="1:14" x14ac:dyDescent="0.3">
      <c r="A335" s="1">
        <v>23</v>
      </c>
      <c r="B335" t="s">
        <v>697</v>
      </c>
      <c r="C335" t="s">
        <v>10667</v>
      </c>
      <c r="D335" t="s">
        <v>10668</v>
      </c>
      <c r="E335" t="s">
        <v>10669</v>
      </c>
      <c r="F335" t="s">
        <v>10670</v>
      </c>
      <c r="G335" t="s">
        <v>2706</v>
      </c>
      <c r="I335" t="str">
        <f t="shared" si="33"/>
        <v>N/A</v>
      </c>
      <c r="J335">
        <f t="shared" si="34"/>
        <v>97550000</v>
      </c>
      <c r="K335" t="str">
        <f t="shared" si="35"/>
        <v>(88.28M)</v>
      </c>
      <c r="L335">
        <f t="shared" si="36"/>
        <v>181090000</v>
      </c>
      <c r="M335" t="str">
        <f t="shared" si="37"/>
        <v>(185.87M)</v>
      </c>
      <c r="N335">
        <f t="shared" si="38"/>
        <v>24520000</v>
      </c>
    </row>
    <row r="336" spans="1:14" x14ac:dyDescent="0.3">
      <c r="A336" s="1">
        <v>24</v>
      </c>
      <c r="B336" t="s">
        <v>703</v>
      </c>
      <c r="C336" t="s">
        <v>10671</v>
      </c>
      <c r="D336" t="s">
        <v>10672</v>
      </c>
      <c r="E336" t="s">
        <v>6207</v>
      </c>
      <c r="F336" t="s">
        <v>10673</v>
      </c>
      <c r="G336" t="s">
        <v>10674</v>
      </c>
      <c r="I336" t="str">
        <f t="shared" si="33"/>
        <v>N/A</v>
      </c>
      <c r="J336">
        <f t="shared" si="34"/>
        <v>51610000</v>
      </c>
      <c r="K336">
        <f t="shared" si="35"/>
        <v>41750000</v>
      </c>
      <c r="L336">
        <f t="shared" si="36"/>
        <v>39540000</v>
      </c>
      <c r="M336">
        <f t="shared" si="37"/>
        <v>54990000</v>
      </c>
      <c r="N336">
        <f t="shared" si="38"/>
        <v>42300000</v>
      </c>
    </row>
    <row r="337" spans="1:14" x14ac:dyDescent="0.3">
      <c r="A337" s="1">
        <v>25</v>
      </c>
      <c r="B337" t="s">
        <v>709</v>
      </c>
      <c r="C337" t="s">
        <v>264</v>
      </c>
      <c r="D337" t="s">
        <v>10675</v>
      </c>
      <c r="E337" t="s">
        <v>9113</v>
      </c>
      <c r="F337" t="s">
        <v>10676</v>
      </c>
      <c r="G337" t="s">
        <v>10677</v>
      </c>
      <c r="I337" t="str">
        <f t="shared" si="33"/>
        <v>N/A</v>
      </c>
      <c r="J337" t="str">
        <f t="shared" si="34"/>
        <v>N/A</v>
      </c>
      <c r="K337">
        <f t="shared" si="35"/>
        <v>-0.19100000000000003</v>
      </c>
      <c r="L337">
        <f t="shared" si="36"/>
        <v>-5.2800000000000007E-2</v>
      </c>
      <c r="M337">
        <f t="shared" si="37"/>
        <v>0.39060000000000006</v>
      </c>
      <c r="N337">
        <f t="shared" si="38"/>
        <v>-0.23079999999999998</v>
      </c>
    </row>
    <row r="338" spans="1:14" x14ac:dyDescent="0.3">
      <c r="A338" s="1">
        <v>26</v>
      </c>
      <c r="B338" t="s">
        <v>714</v>
      </c>
      <c r="C338" t="s">
        <v>264</v>
      </c>
      <c r="D338" t="s">
        <v>264</v>
      </c>
      <c r="E338" t="s">
        <v>264</v>
      </c>
      <c r="F338" t="s">
        <v>264</v>
      </c>
      <c r="G338" t="s">
        <v>10678</v>
      </c>
      <c r="I338" t="str">
        <f t="shared" si="33"/>
        <v>N/A</v>
      </c>
      <c r="J338" t="str">
        <f t="shared" si="34"/>
        <v>N/A</v>
      </c>
      <c r="K338" t="str">
        <f t="shared" si="35"/>
        <v>N/A</v>
      </c>
      <c r="L338" t="str">
        <f t="shared" si="36"/>
        <v>N/A</v>
      </c>
      <c r="M338" t="str">
        <f t="shared" si="37"/>
        <v>N/A</v>
      </c>
      <c r="N338">
        <f t="shared" si="38"/>
        <v>6.0900000000000003E-2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10679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First Financial</v>
      </c>
    </row>
    <row r="2" spans="1:16" x14ac:dyDescent="0.3">
      <c r="B2" t="s">
        <v>2</v>
      </c>
      <c r="C2" t="s">
        <v>10680</v>
      </c>
      <c r="K2" t="str">
        <f>LEFT(C1,FIND("(",C1) - 2)</f>
        <v>First Financial Corporation</v>
      </c>
    </row>
    <row r="3" spans="1:16" x14ac:dyDescent="0.3">
      <c r="J3">
        <f ca="1">RANDBETWEEN(1,6)</f>
        <v>5</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$47.40, down .42%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$47.40, down .42% after opening up a fraction over yesterday's closing price</v>
      </c>
    </row>
    <row r="5" spans="1:16" x14ac:dyDescent="0.3">
      <c r="J5">
        <f ca="1">RANDBETWEEN(1,2)</f>
        <v>2</v>
      </c>
      <c r="K5" t="str">
        <f>"The one year target estimate for " &amp; D1 &amp; " is " &amp; TEXT(C23,"$####.00")</f>
        <v>The one year target estimate for First Financial is $48.00</v>
      </c>
      <c r="L5" t="str">
        <f>D1 &amp; " is expected to be trading at " &amp; TEXT(C23, "$####.00") &amp; ", based on target estimates"</f>
        <v>First Financial is expected to be trading at $48.00, based on target estimates</v>
      </c>
    </row>
    <row r="6" spans="1:16" x14ac:dyDescent="0.3">
      <c r="K6" t="str">
        <f>" which would be " &amp; IF(OR(LEFT(ABS((C23-C2)/C2*100),1)="8",LEFT(ABS((C23-C2)/C2*100),2)="18"), "an ", "a ")  &amp;TEXT(ABS((C23-C2)/C2),"####.00%")&amp;IF((C23-C2)&gt;0," increase over"," decrease from")&amp;" the current price"</f>
        <v xml:space="preserve"> which would be a 1.27% increase over the current price</v>
      </c>
    </row>
    <row r="7" spans="1:16" x14ac:dyDescent="0.3">
      <c r="A7" s="1">
        <v>0</v>
      </c>
      <c r="B7" t="s">
        <v>5</v>
      </c>
      <c r="C7" t="s">
        <v>10681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4.35% over last quarter based on the average of 3 analyst estimates (Yahoo Finance)</v>
      </c>
    </row>
    <row r="8" spans="1:16" x14ac:dyDescent="0.3">
      <c r="A8" s="1">
        <v>1</v>
      </c>
      <c r="B8" t="s">
        <v>7</v>
      </c>
      <c r="C8" t="s">
        <v>10682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10683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10684</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$0.01 in the 2 months leading up to the earnings report</v>
      </c>
    </row>
    <row r="11" spans="1:16" x14ac:dyDescent="0.3">
      <c r="A11" s="1">
        <v>4</v>
      </c>
      <c r="B11" t="s">
        <v>13</v>
      </c>
      <c r="C11" t="s">
        <v>10685</v>
      </c>
      <c r="K11" t="str">
        <f>IF(B145="Interest Income",U42, K42)</f>
        <v>First Financial has managed to increase and retained earnings each year since 2012</v>
      </c>
    </row>
    <row r="12" spans="1:16" x14ac:dyDescent="0.3">
      <c r="A12" s="1">
        <v>5</v>
      </c>
      <c r="B12" t="s">
        <v>15</v>
      </c>
      <c r="C12" t="s">
        <v>10686</v>
      </c>
      <c r="D12" t="str">
        <f>LEFT(C12,FIND("-",C12)-2)</f>
        <v>35.47</v>
      </c>
      <c r="E12" t="str">
        <f>TRIM(RIGHT(C12,FIND("-",C12)-1))</f>
        <v>53.49</v>
      </c>
      <c r="K12" t="str">
        <f ca="1">D78</f>
        <v>There are some indications that First Financial may be overvalued. The company has a higher forward p/e than the comparable average</v>
      </c>
    </row>
    <row r="13" spans="1:16" x14ac:dyDescent="0.3">
      <c r="A13" s="1">
        <v>6</v>
      </c>
      <c r="B13" t="s">
        <v>17</v>
      </c>
      <c r="C13" t="s">
        <v>10687</v>
      </c>
      <c r="K13" t="str">
        <f ca="1">D89</f>
        <v>There are some indications that First Financial may be undervalued. The company has a lower trailing p/e, price/sales, and price/book than the comparable average</v>
      </c>
    </row>
    <row r="14" spans="1:16" x14ac:dyDescent="0.3">
      <c r="A14" s="1">
        <v>7</v>
      </c>
      <c r="B14" t="s">
        <v>19</v>
      </c>
      <c r="C14" t="s">
        <v>10688</v>
      </c>
    </row>
    <row r="16" spans="1:16" x14ac:dyDescent="0.3">
      <c r="A16" s="1">
        <v>0</v>
      </c>
      <c r="B16" t="s">
        <v>21</v>
      </c>
      <c r="C16" t="s">
        <v>10689</v>
      </c>
    </row>
    <row r="17" spans="1:23" x14ac:dyDescent="0.3">
      <c r="A17" s="1">
        <v>1</v>
      </c>
      <c r="B17" t="s">
        <v>23</v>
      </c>
      <c r="C17" t="s">
        <v>796</v>
      </c>
      <c r="K17" t="str">
        <f ca="1">K2 &amp; IF(J3=1, K3,IF(J3=2,L3,IF(J3=3,M3,IF(J3=4,N3,IF(J3=5,O3,IF(J3=6,P3)))))) &amp; ". " &amp; IF(J4=1,K4,IF(J4=2,L4)) &amp; ". " &amp; IF(J5=1,K5,IF(J5=2,L5)) &amp; K6 &amp; ". " &amp; K7 &amp; ". " &amp; K8 &amp; ". " &amp; K9 &amp; "."</f>
        <v>First Financial Corporation plans to report earnings between Jul 24, 2017 and Jul 28, 2017. The stock is currently trading at $47.40, down .42% after opening up slightly over yesterday's close. First Financial is expected to be trading at $48.00, based on target estimates which would be a 1.27% increase over the current price. Earnings are expected to increase by 4.35% over last quarter based on the average of 3 analyst estimates (Yahoo Finance). The stock is trading near the middle of its 52 week range. Over the last 4 quarters, there have been positive earnings surprises 4 times, and a negative earnings surprise 0 times.</v>
      </c>
    </row>
    <row r="18" spans="1:23" x14ac:dyDescent="0.3">
      <c r="A18" s="1">
        <v>2</v>
      </c>
      <c r="B18" t="s">
        <v>25</v>
      </c>
      <c r="C18" t="s">
        <v>10690</v>
      </c>
    </row>
    <row r="19" spans="1:23" x14ac:dyDescent="0.3">
      <c r="A19" s="1">
        <v>3</v>
      </c>
      <c r="B19" t="s">
        <v>27</v>
      </c>
      <c r="C19" t="s">
        <v>10691</v>
      </c>
    </row>
    <row r="20" spans="1:23" x14ac:dyDescent="0.3">
      <c r="A20" s="1">
        <v>4</v>
      </c>
      <c r="B20" t="s">
        <v>29</v>
      </c>
      <c r="C20" t="s">
        <v>771</v>
      </c>
    </row>
    <row r="21" spans="1:23" x14ac:dyDescent="0.3">
      <c r="A21" s="1">
        <v>5</v>
      </c>
      <c r="B21" t="s">
        <v>31</v>
      </c>
      <c r="C21" t="s">
        <v>10692</v>
      </c>
    </row>
    <row r="22" spans="1:23" x14ac:dyDescent="0.3">
      <c r="A22" s="1">
        <v>6</v>
      </c>
      <c r="B22" t="s">
        <v>33</v>
      </c>
      <c r="C22" t="s">
        <v>10693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10694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C27">
        <v>3</v>
      </c>
      <c r="D27">
        <v>3</v>
      </c>
      <c r="E27">
        <v>3</v>
      </c>
      <c r="F27">
        <v>3</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C28">
        <v>0.69</v>
      </c>
      <c r="D28">
        <v>0.72</v>
      </c>
      <c r="E28">
        <v>2.91</v>
      </c>
      <c r="F28">
        <v>2.94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C29">
        <v>0.69</v>
      </c>
      <c r="D29">
        <v>0.7</v>
      </c>
      <c r="E29">
        <v>2.83</v>
      </c>
      <c r="F29">
        <v>2.76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C30">
        <v>0.7</v>
      </c>
      <c r="D30">
        <v>0.75</v>
      </c>
      <c r="E30">
        <v>2.99</v>
      </c>
      <c r="F30">
        <v>3.1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C31">
        <v>0.68</v>
      </c>
      <c r="D31">
        <v>0.67</v>
      </c>
      <c r="E31">
        <v>3.12</v>
      </c>
      <c r="F31">
        <v>2.91</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38</v>
      </c>
      <c r="D33" s="1" t="s">
        <v>39</v>
      </c>
      <c r="E33" s="1" t="s">
        <v>40</v>
      </c>
      <c r="F33" s="1" t="s">
        <v>41</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C34" t="s">
        <v>775</v>
      </c>
      <c r="D34" t="s">
        <v>775</v>
      </c>
      <c r="E34" t="s">
        <v>775</v>
      </c>
      <c r="F34" t="s">
        <v>775</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C35" t="s">
        <v>10695</v>
      </c>
      <c r="D35" t="s">
        <v>10696</v>
      </c>
      <c r="E35" t="s">
        <v>5670</v>
      </c>
      <c r="F35" t="s">
        <v>10697</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retained earnings</v>
      </c>
    </row>
    <row r="36" spans="1:23" x14ac:dyDescent="0.3">
      <c r="A36" s="1">
        <v>2</v>
      </c>
      <c r="B36" t="s">
        <v>44</v>
      </c>
      <c r="C36" t="s">
        <v>6836</v>
      </c>
      <c r="D36" t="s">
        <v>10698</v>
      </c>
      <c r="E36" t="s">
        <v>10699</v>
      </c>
      <c r="F36" t="s">
        <v>10700</v>
      </c>
      <c r="J36">
        <f>IF(K36 &lt;&gt; "",15, 0)</f>
        <v>0</v>
      </c>
      <c r="K36" t="str">
        <f>IF(I202="pos_trend",B202,"")</f>
        <v/>
      </c>
      <c r="L36" t="str">
        <f t="shared" si="0"/>
        <v/>
      </c>
      <c r="M36" t="str">
        <f t="shared" si="2"/>
        <v/>
      </c>
      <c r="T36">
        <f>IF(U36 &lt;&gt; "",15, 0)</f>
        <v>0</v>
      </c>
      <c r="U36" t="str">
        <f>IF(I336="pos_trend",B336,"")</f>
        <v/>
      </c>
      <c r="V36" t="str">
        <f t="shared" si="1"/>
        <v/>
      </c>
      <c r="W36" t="str">
        <f t="shared" si="3"/>
        <v>, retained earnings</v>
      </c>
    </row>
    <row r="37" spans="1:23" x14ac:dyDescent="0.3">
      <c r="A37" s="1">
        <v>3</v>
      </c>
      <c r="B37" t="s">
        <v>45</v>
      </c>
      <c r="C37" t="s">
        <v>10701</v>
      </c>
      <c r="D37" t="s">
        <v>2523</v>
      </c>
      <c r="E37" t="s">
        <v>10702</v>
      </c>
      <c r="F37" t="s">
        <v>10703</v>
      </c>
      <c r="J37">
        <f>IF(K37 &lt;&gt; "",16, 0)</f>
        <v>0</v>
      </c>
      <c r="K37" t="str">
        <f>IF(I203="pos_trend",B203,"")</f>
        <v/>
      </c>
      <c r="L37" t="str">
        <f t="shared" si="0"/>
        <v/>
      </c>
      <c r="M37" t="str">
        <f t="shared" si="2"/>
        <v/>
      </c>
      <c r="T37">
        <f>IF(U37 &lt;&gt; "",16, 0)</f>
        <v>0</v>
      </c>
      <c r="U37" t="str">
        <f>IF(I235="pos_trend",B235,"")</f>
        <v/>
      </c>
      <c r="V37" t="str">
        <f t="shared" si="1"/>
        <v/>
      </c>
      <c r="W37" t="str">
        <f t="shared" si="3"/>
        <v>, retained earnings</v>
      </c>
    </row>
    <row r="38" spans="1:23" x14ac:dyDescent="0.3">
      <c r="A38" s="1">
        <v>4</v>
      </c>
      <c r="B38" t="s">
        <v>61</v>
      </c>
      <c r="C38" t="s">
        <v>10704</v>
      </c>
      <c r="D38" t="s">
        <v>10704</v>
      </c>
      <c r="E38" t="s">
        <v>10705</v>
      </c>
      <c r="F38" t="s">
        <v>5670</v>
      </c>
      <c r="J38">
        <f>IF(K38 &lt;&gt; "",17, 0)</f>
        <v>0</v>
      </c>
      <c r="K38" t="str">
        <f>IF(I351="pos_trend",B351,"")</f>
        <v/>
      </c>
      <c r="L38" t="str">
        <f t="shared" si="0"/>
        <v/>
      </c>
      <c r="M38" t="str">
        <f t="shared" si="2"/>
        <v/>
      </c>
      <c r="T38">
        <f>IF(U38 &lt;&gt; "",17, 0)</f>
        <v>0</v>
      </c>
      <c r="U38" t="str">
        <f>IF(I236="pos_trend",B236,"")</f>
        <v/>
      </c>
      <c r="V38" t="str">
        <f t="shared" si="1"/>
        <v/>
      </c>
      <c r="W38" t="str">
        <f t="shared" si="3"/>
        <v>, retained earnings</v>
      </c>
    </row>
    <row r="39" spans="1:23" x14ac:dyDescent="0.3">
      <c r="A39" s="1">
        <v>5</v>
      </c>
      <c r="B39" t="s">
        <v>65</v>
      </c>
      <c r="C39" t="s">
        <v>10706</v>
      </c>
      <c r="D39" t="s">
        <v>9805</v>
      </c>
      <c r="E39" t="s">
        <v>182</v>
      </c>
      <c r="F39" t="s">
        <v>10707</v>
      </c>
      <c r="K39" t="str">
        <f>IF(I352="pos_trend",B352,"")</f>
        <v/>
      </c>
      <c r="M39" t="str">
        <f t="shared" si="2"/>
        <v/>
      </c>
      <c r="W39" t="str">
        <f t="shared" si="3"/>
        <v>,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and retained earnings</v>
      </c>
    </row>
    <row r="41" spans="1:23" x14ac:dyDescent="0.3">
      <c r="B41" s="1" t="s">
        <v>70</v>
      </c>
      <c r="C41" s="1" t="s">
        <v>71</v>
      </c>
      <c r="D41" s="1" t="s">
        <v>72</v>
      </c>
      <c r="E41" s="1" t="s">
        <v>73</v>
      </c>
      <c r="F41" s="1" t="s">
        <v>74</v>
      </c>
    </row>
    <row r="42" spans="1:23" x14ac:dyDescent="0.3">
      <c r="A42" s="1">
        <v>0</v>
      </c>
      <c r="B42" t="s">
        <v>75</v>
      </c>
      <c r="C42" t="s">
        <v>81</v>
      </c>
      <c r="D42" t="s">
        <v>10708</v>
      </c>
      <c r="E42" t="s">
        <v>4843</v>
      </c>
      <c r="F42" t="s">
        <v>4842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First Financial has managed to increase and retained earnings each year since 2012</v>
      </c>
    </row>
    <row r="43" spans="1:23" x14ac:dyDescent="0.3">
      <c r="A43" s="1">
        <v>1</v>
      </c>
      <c r="B43" t="s">
        <v>79</v>
      </c>
      <c r="C43" t="s">
        <v>10709</v>
      </c>
      <c r="D43" t="s">
        <v>4843</v>
      </c>
      <c r="E43" t="s">
        <v>10709</v>
      </c>
      <c r="F43" t="s">
        <v>10710</v>
      </c>
    </row>
    <row r="44" spans="1:23" x14ac:dyDescent="0.3">
      <c r="A44" s="1">
        <v>2</v>
      </c>
      <c r="B44" t="s">
        <v>84</v>
      </c>
      <c r="C44" t="s">
        <v>804</v>
      </c>
      <c r="D44" t="s">
        <v>1236</v>
      </c>
      <c r="E44" t="s">
        <v>1236</v>
      </c>
      <c r="F44" t="s">
        <v>8044</v>
      </c>
    </row>
    <row r="45" spans="1:23" x14ac:dyDescent="0.3">
      <c r="A45" s="1">
        <v>3</v>
      </c>
      <c r="B45" t="s">
        <v>89</v>
      </c>
      <c r="C45" t="s">
        <v>5870</v>
      </c>
      <c r="D45" t="s">
        <v>10711</v>
      </c>
      <c r="E45" t="s">
        <v>10711</v>
      </c>
      <c r="F45" t="s">
        <v>10712</v>
      </c>
    </row>
    <row r="47" spans="1:23" x14ac:dyDescent="0.3">
      <c r="B47" s="1" t="s">
        <v>94</v>
      </c>
      <c r="C47" s="1" t="s">
        <v>38</v>
      </c>
      <c r="D47" s="1" t="s">
        <v>39</v>
      </c>
      <c r="E47" s="1" t="s">
        <v>40</v>
      </c>
      <c r="F47" s="1" t="s">
        <v>41</v>
      </c>
    </row>
    <row r="48" spans="1:23" x14ac:dyDescent="0.3">
      <c r="A48" s="1">
        <v>0</v>
      </c>
      <c r="B48" t="s">
        <v>95</v>
      </c>
      <c r="C48">
        <v>0.69</v>
      </c>
      <c r="D48">
        <v>0.72</v>
      </c>
      <c r="E48">
        <v>2.91</v>
      </c>
      <c r="F48">
        <v>2.94</v>
      </c>
    </row>
    <row r="49" spans="1:14" x14ac:dyDescent="0.3">
      <c r="A49" s="1">
        <v>1</v>
      </c>
      <c r="B49" t="s">
        <v>96</v>
      </c>
      <c r="C49">
        <v>0.69</v>
      </c>
      <c r="D49">
        <v>0.72</v>
      </c>
      <c r="E49">
        <v>2.91</v>
      </c>
      <c r="F49">
        <v>2.94</v>
      </c>
    </row>
    <row r="50" spans="1:14" x14ac:dyDescent="0.3">
      <c r="A50" s="1">
        <v>2</v>
      </c>
      <c r="B50" t="s">
        <v>97</v>
      </c>
      <c r="C50">
        <v>0.69</v>
      </c>
      <c r="D50">
        <v>0.72</v>
      </c>
      <c r="E50">
        <v>2.91</v>
      </c>
      <c r="F50">
        <v>2.94</v>
      </c>
    </row>
    <row r="51" spans="1:14" x14ac:dyDescent="0.3">
      <c r="A51" s="1">
        <v>3</v>
      </c>
      <c r="B51" t="s">
        <v>98</v>
      </c>
      <c r="C51">
        <v>0.69</v>
      </c>
      <c r="D51">
        <v>0.72</v>
      </c>
      <c r="E51">
        <v>2.91</v>
      </c>
      <c r="F51">
        <v>2.94</v>
      </c>
    </row>
    <row r="52" spans="1:14" x14ac:dyDescent="0.3">
      <c r="A52" s="1">
        <v>4</v>
      </c>
      <c r="B52" t="s">
        <v>99</v>
      </c>
      <c r="C52">
        <v>0.68</v>
      </c>
      <c r="D52">
        <v>0.71</v>
      </c>
      <c r="E52">
        <v>2.76</v>
      </c>
      <c r="F52">
        <v>2.93</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10713</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THFF</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10711</v>
      </c>
      <c r="F61">
        <v>0.19</v>
      </c>
      <c r="I61" t="str">
        <f t="shared" si="4"/>
        <v>N/A</v>
      </c>
      <c r="J61">
        <f t="shared" si="5"/>
        <v>1.4999999999999999E-2</v>
      </c>
      <c r="K61">
        <f t="shared" si="6"/>
        <v>0</v>
      </c>
      <c r="L61">
        <f t="shared" si="7"/>
        <v>0</v>
      </c>
      <c r="M61">
        <f t="shared" si="8"/>
        <v>0.19</v>
      </c>
      <c r="N61">
        <f t="shared" si="9"/>
        <v>0</v>
      </c>
    </row>
    <row r="62" spans="1:14" x14ac:dyDescent="0.3">
      <c r="A62" s="1">
        <v>1</v>
      </c>
      <c r="B62" t="s">
        <v>112</v>
      </c>
      <c r="C62" t="s">
        <v>10714</v>
      </c>
      <c r="F62">
        <v>0.22</v>
      </c>
      <c r="I62" t="str">
        <f t="shared" si="4"/>
        <v>N/A</v>
      </c>
      <c r="J62">
        <f t="shared" si="5"/>
        <v>7.4999999999999997E-2</v>
      </c>
      <c r="K62">
        <f t="shared" si="6"/>
        <v>0</v>
      </c>
      <c r="L62">
        <f t="shared" si="7"/>
        <v>0</v>
      </c>
      <c r="M62">
        <f t="shared" si="8"/>
        <v>0.22</v>
      </c>
      <c r="N62">
        <f t="shared" si="9"/>
        <v>0</v>
      </c>
    </row>
    <row r="63" spans="1:14" x14ac:dyDescent="0.3">
      <c r="A63" s="1">
        <v>2</v>
      </c>
      <c r="B63" t="s">
        <v>114</v>
      </c>
      <c r="C63" t="s">
        <v>10715</v>
      </c>
      <c r="F63">
        <v>0.08</v>
      </c>
      <c r="I63" t="str">
        <f t="shared" si="4"/>
        <v>N/A</v>
      </c>
      <c r="J63">
        <f t="shared" si="5"/>
        <v>-6.7000000000000004E-2</v>
      </c>
      <c r="K63">
        <f t="shared" si="6"/>
        <v>0</v>
      </c>
      <c r="L63">
        <f t="shared" si="7"/>
        <v>0</v>
      </c>
      <c r="M63">
        <f t="shared" si="8"/>
        <v>0.08</v>
      </c>
      <c r="N63">
        <f t="shared" si="9"/>
        <v>0</v>
      </c>
    </row>
    <row r="64" spans="1:14" x14ac:dyDescent="0.3">
      <c r="A64" s="1">
        <v>3</v>
      </c>
      <c r="B64" t="s">
        <v>116</v>
      </c>
      <c r="C64" t="s">
        <v>10716</v>
      </c>
      <c r="F64">
        <v>0.12</v>
      </c>
      <c r="I64" t="str">
        <f t="shared" si="4"/>
        <v>N/A</v>
      </c>
      <c r="J64">
        <f t="shared" si="5"/>
        <v>0.01</v>
      </c>
      <c r="K64">
        <f t="shared" si="6"/>
        <v>0</v>
      </c>
      <c r="L64">
        <f t="shared" si="7"/>
        <v>0</v>
      </c>
      <c r="M64">
        <f t="shared" si="8"/>
        <v>0.12</v>
      </c>
      <c r="N64">
        <f t="shared" si="9"/>
        <v>0</v>
      </c>
    </row>
    <row r="65" spans="1:14" x14ac:dyDescent="0.3">
      <c r="A65" s="1">
        <v>4</v>
      </c>
      <c r="B65" t="s">
        <v>118</v>
      </c>
      <c r="F65">
        <v>0.08</v>
      </c>
      <c r="I65" t="str">
        <f t="shared" si="4"/>
        <v>N/A</v>
      </c>
      <c r="J65">
        <f t="shared" si="5"/>
        <v>0</v>
      </c>
      <c r="K65">
        <f t="shared" si="6"/>
        <v>0</v>
      </c>
      <c r="L65">
        <f t="shared" si="7"/>
        <v>0</v>
      </c>
      <c r="M65">
        <f t="shared" si="8"/>
        <v>0.08</v>
      </c>
      <c r="N65">
        <f t="shared" si="9"/>
        <v>0</v>
      </c>
    </row>
    <row r="66" spans="1:14" x14ac:dyDescent="0.3">
      <c r="A66" s="1">
        <v>5</v>
      </c>
      <c r="B66" t="s">
        <v>120</v>
      </c>
      <c r="C66" t="s">
        <v>10717</v>
      </c>
      <c r="I66" t="str">
        <f t="shared" si="4"/>
        <v>N/A</v>
      </c>
      <c r="J66">
        <f t="shared" si="5"/>
        <v>4.5599999999999995E-2</v>
      </c>
      <c r="K66">
        <f t="shared" si="6"/>
        <v>0</v>
      </c>
      <c r="L66">
        <f t="shared" si="7"/>
        <v>0</v>
      </c>
      <c r="M66">
        <f t="shared" si="8"/>
        <v>0</v>
      </c>
      <c r="N66">
        <f t="shared" si="9"/>
        <v>0</v>
      </c>
    </row>
    <row r="67" spans="1:14" x14ac:dyDescent="0.3">
      <c r="D67" t="s">
        <v>122</v>
      </c>
      <c r="E67" t="str">
        <f>C1</f>
        <v>First Financial Corporation (THFF)</v>
      </c>
      <c r="I67" t="str">
        <f t="shared" si="4"/>
        <v>N/A</v>
      </c>
      <c r="J67">
        <f t="shared" si="5"/>
        <v>0</v>
      </c>
      <c r="K67" t="str">
        <f t="shared" si="6"/>
        <v>Comp Average</v>
      </c>
      <c r="L67" t="str">
        <f t="shared" si="7"/>
        <v>First Financial Corporation (THFF)</v>
      </c>
      <c r="M67">
        <f t="shared" si="8"/>
        <v>0</v>
      </c>
      <c r="N67">
        <f t="shared" si="9"/>
        <v>0</v>
      </c>
    </row>
    <row r="68" spans="1:14" x14ac:dyDescent="0.3">
      <c r="A68" s="1">
        <v>0</v>
      </c>
      <c r="B68" t="s">
        <v>123</v>
      </c>
      <c r="C68" t="s">
        <v>10689</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above average</v>
      </c>
      <c r="I68" t="str">
        <f t="shared" ca="1" si="4"/>
        <v>N/A</v>
      </c>
      <c r="J68">
        <f t="shared" si="5"/>
        <v>579410000</v>
      </c>
      <c r="K68">
        <f t="shared" ca="1" si="6"/>
        <v>343712500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10690</v>
      </c>
      <c r="D70">
        <f ca="1">AVERAGE(VALUE(INDIRECT("J"&amp;(MATCH(B70,B71:B502,0)+70))),VALUE(INDIRECT("J"&amp;(MATCH(B70,B71:B502,0)+81))),VALUE(INDIRECT("J"&amp;(MATCH(B70,B71:B502,0)+92))),VALUE(INDIRECT("J"&amp;(MATCH(B70,B71:B502,0)+103))))</f>
        <v>17.422499999999999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16.97</v>
      </c>
      <c r="K70">
        <f t="shared" ca="1" si="6"/>
        <v>17.422499999999999</v>
      </c>
      <c r="L70" t="str">
        <f t="shared" ca="1" si="7"/>
        <v>below average</v>
      </c>
      <c r="M70" t="str">
        <f t="shared" ca="1" si="8"/>
        <v/>
      </c>
      <c r="N70" t="str">
        <f t="shared" ca="1" si="9"/>
        <v/>
      </c>
    </row>
    <row r="71" spans="1:14" x14ac:dyDescent="0.3">
      <c r="A71" s="1">
        <v>3</v>
      </c>
      <c r="B71" t="s">
        <v>128</v>
      </c>
      <c r="C71" t="s">
        <v>2387</v>
      </c>
      <c r="D71">
        <f ca="1">AVERAGE(VALUE(INDIRECT("J"&amp;(MATCH(B71,B72:B503,0)+71))),VALUE(INDIRECT("J"&amp;(MATCH(B71,B72:B503,0)+82))),VALUE(INDIRECT("J"&amp;(MATCH(B71,B72:B503,0)+93))),VALUE(INDIRECT("J"&amp;(MATCH(B71,B72:B503,0)+104))))</f>
        <v>14.777499999999998</v>
      </c>
      <c r="E71" t="str">
        <f t="shared" ca="1" si="10"/>
        <v>above average</v>
      </c>
      <c r="F71" t="str">
        <f t="shared" ca="1" si="11"/>
        <v>forward p/e</v>
      </c>
      <c r="G71" t="str">
        <f t="shared" ref="G71:G76" ca="1" si="12">IF(F71&lt;&gt;"", G70 &amp; ", " &amp; IFERROR(LEFT(F71,FIND("(",F71) - 2),F71),G70)</f>
        <v>, forward p/e</v>
      </c>
      <c r="I71" t="str">
        <f t="shared" ca="1" si="4"/>
        <v>N/A</v>
      </c>
      <c r="J71" t="str">
        <f t="shared" si="5"/>
        <v>16.12</v>
      </c>
      <c r="K71">
        <f t="shared" ca="1" si="6"/>
        <v>14.777499999999998</v>
      </c>
      <c r="L71" t="str">
        <f t="shared" ca="1" si="7"/>
        <v>above average</v>
      </c>
      <c r="M71" t="str">
        <f t="shared" ca="1" si="8"/>
        <v>forward p/e</v>
      </c>
      <c r="N71" t="str">
        <f t="shared" ca="1" si="9"/>
        <v>, forward p/e</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forward p/e</v>
      </c>
      <c r="I72" t="str">
        <f t="shared" ca="1" si="4"/>
        <v>N/A</v>
      </c>
      <c r="J72">
        <f t="shared" si="5"/>
        <v>0</v>
      </c>
      <c r="K72">
        <f t="shared" ca="1" si="6"/>
        <v>2.5949999999999998</v>
      </c>
      <c r="L72" t="str">
        <f t="shared" ca="1" si="7"/>
        <v>no data</v>
      </c>
      <c r="M72" t="str">
        <f t="shared" ca="1" si="8"/>
        <v/>
      </c>
      <c r="N72" t="str">
        <f t="shared" ca="1" si="9"/>
        <v>, forward p/e</v>
      </c>
    </row>
    <row r="73" spans="1:14" x14ac:dyDescent="0.3">
      <c r="A73" s="1">
        <v>5</v>
      </c>
      <c r="B73" t="s">
        <v>132</v>
      </c>
      <c r="C73" t="s">
        <v>10718</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 forward p/e</v>
      </c>
      <c r="I73" t="str">
        <f t="shared" ca="1" si="4"/>
        <v>N/A</v>
      </c>
      <c r="J73" t="str">
        <f t="shared" si="5"/>
        <v>4.67</v>
      </c>
      <c r="K73">
        <f t="shared" ca="1" si="6"/>
        <v>5.18</v>
      </c>
      <c r="L73" t="str">
        <f t="shared" ca="1" si="7"/>
        <v>below average</v>
      </c>
      <c r="M73" t="str">
        <f t="shared" ca="1" si="8"/>
        <v/>
      </c>
      <c r="N73" t="str">
        <f t="shared" ca="1" si="9"/>
        <v>, forward p/e</v>
      </c>
    </row>
    <row r="74" spans="1:14" x14ac:dyDescent="0.3">
      <c r="A74" s="1">
        <v>6</v>
      </c>
      <c r="B74" t="s">
        <v>134</v>
      </c>
      <c r="C74" t="s">
        <v>5381</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 forward p/e</v>
      </c>
      <c r="I74" t="str">
        <f t="shared" ca="1" si="4"/>
        <v>N/A</v>
      </c>
      <c r="J74" t="str">
        <f t="shared" si="5"/>
        <v>1.36</v>
      </c>
      <c r="K74">
        <f t="shared" ca="1" si="6"/>
        <v>1.6875</v>
      </c>
      <c r="L74" t="str">
        <f t="shared" ca="1" si="7"/>
        <v>below average</v>
      </c>
      <c r="M74" t="str">
        <f t="shared" ca="1" si="8"/>
        <v/>
      </c>
      <c r="N74" t="str">
        <f t="shared" ca="1" si="9"/>
        <v>, forward p/e</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v>
      </c>
      <c r="I75" t="str">
        <f t="shared" ca="1" si="4"/>
        <v>N/A</v>
      </c>
      <c r="J75">
        <f t="shared" si="5"/>
        <v>0</v>
      </c>
      <c r="K75">
        <f t="shared" ca="1" si="6"/>
        <v>0</v>
      </c>
      <c r="L75" t="str">
        <f t="shared" ca="1" si="7"/>
        <v>no data</v>
      </c>
      <c r="M75" t="str">
        <f t="shared" ca="1" si="8"/>
        <v/>
      </c>
      <c r="N75" t="str">
        <f t="shared" ca="1" si="9"/>
        <v>, forward p/e</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v>
      </c>
      <c r="I76" t="str">
        <f t="shared" ca="1" si="4"/>
        <v>N/A</v>
      </c>
      <c r="J76">
        <f t="shared" si="5"/>
        <v>0</v>
      </c>
      <c r="K76">
        <f t="shared" ca="1" si="6"/>
        <v>0</v>
      </c>
      <c r="L76" t="str">
        <f t="shared" ca="1" si="7"/>
        <v>no data</v>
      </c>
      <c r="M76" t="str">
        <f t="shared" ca="1" si="8"/>
        <v/>
      </c>
      <c r="N76" t="str">
        <f t="shared" ca="1" si="9"/>
        <v>, forward p/e</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forward p/e</v>
      </c>
      <c r="I77" t="str">
        <f t="shared" ca="1" si="4"/>
        <v>N/A</v>
      </c>
      <c r="J77">
        <f t="shared" si="5"/>
        <v>0</v>
      </c>
      <c r="K77">
        <f t="shared" si="6"/>
        <v>0</v>
      </c>
      <c r="L77">
        <f t="shared" si="7"/>
        <v>0</v>
      </c>
      <c r="M77" t="str">
        <f t="shared" ca="1" si="8"/>
        <v>forward p/e</v>
      </c>
      <c r="N77" t="str">
        <f t="shared" ca="1" si="9"/>
        <v>forward p/e</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First Financial may be overvalued. The company has a higher forward p/e than the comparable average</v>
      </c>
      <c r="I78" t="str">
        <f t="shared" ca="1" si="4"/>
        <v>N/A</v>
      </c>
      <c r="J78" t="str">
        <f t="shared" si="5"/>
        <v>Dec 31, 2016</v>
      </c>
      <c r="K78" t="str">
        <f t="shared" ca="1" si="6"/>
        <v>There are some indications that First Financial may be overvalued. The company has a higher forward p/e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10719</v>
      </c>
      <c r="F81" t="str">
        <f t="shared" ref="F81:F87" ca="1" si="13">IF(E70="below average",LOWER(TRIM(IF(ISNUMBER(VALUE(RIGHT(B70,1))),REPLACE(B70,LEN(B70),1,""),B70))),"")</f>
        <v>trailing p/e</v>
      </c>
      <c r="G81" t="str">
        <f ca="1">IFERROR(LEFT(F81,FIND("(",F81) - 2),F81)</f>
        <v>trailing p/e</v>
      </c>
      <c r="I81" t="str">
        <f t="shared" ca="1" si="4"/>
        <v>N/A</v>
      </c>
      <c r="J81">
        <f t="shared" si="5"/>
        <v>0.27489999999999998</v>
      </c>
      <c r="K81">
        <f t="shared" si="6"/>
        <v>0</v>
      </c>
      <c r="L81">
        <f t="shared" si="7"/>
        <v>0</v>
      </c>
      <c r="M81" t="str">
        <f t="shared" ca="1" si="8"/>
        <v>trailing p/e</v>
      </c>
      <c r="N81" t="str">
        <f t="shared" ca="1" si="9"/>
        <v>trailing p/e</v>
      </c>
    </row>
    <row r="82" spans="1:14" x14ac:dyDescent="0.3">
      <c r="A82" s="1">
        <v>1</v>
      </c>
      <c r="B82" t="s">
        <v>144</v>
      </c>
      <c r="C82" t="s">
        <v>10720</v>
      </c>
      <c r="F82" t="str">
        <f t="shared" ca="1" si="13"/>
        <v/>
      </c>
      <c r="G82" t="str">
        <f t="shared" ref="G82:G87" ca="1" si="14">IF(F82&lt;&gt;"", G81 &amp; ", " &amp; IFERROR(LEFT(F82,FIND("(",F82) - 2),F82),G81)</f>
        <v>trailing p/e</v>
      </c>
      <c r="I82" t="str">
        <f t="shared" ca="1" si="4"/>
        <v>N/A</v>
      </c>
      <c r="J82">
        <f t="shared" si="5"/>
        <v>0.28699999999999998</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7430</v>
      </c>
      <c r="F84" t="str">
        <f t="shared" ca="1" si="13"/>
        <v>price/sales (ttm)</v>
      </c>
      <c r="G84" t="str">
        <f t="shared" ca="1" si="14"/>
        <v>trailing p/e, price/sales</v>
      </c>
      <c r="I84" t="str">
        <f t="shared" ca="1" si="4"/>
        <v>N/A</v>
      </c>
      <c r="J84">
        <f t="shared" si="5"/>
        <v>1.1599999999999999E-2</v>
      </c>
      <c r="K84">
        <f t="shared" si="6"/>
        <v>0</v>
      </c>
      <c r="L84">
        <f t="shared" si="7"/>
        <v>0</v>
      </c>
      <c r="M84" t="str">
        <f t="shared" ca="1" si="8"/>
        <v>price/sales (ttm)</v>
      </c>
      <c r="N84" t="str">
        <f t="shared" ca="1" si="9"/>
        <v>trailing p/e, price/sales</v>
      </c>
    </row>
    <row r="85" spans="1:14" x14ac:dyDescent="0.3">
      <c r="A85" s="1">
        <v>1</v>
      </c>
      <c r="B85" t="s">
        <v>148</v>
      </c>
      <c r="C85" t="s">
        <v>10721</v>
      </c>
      <c r="F85" t="str">
        <f t="shared" ca="1" si="13"/>
        <v>price/book (mrq)</v>
      </c>
      <c r="G85" t="str">
        <f t="shared" ca="1" si="14"/>
        <v>trailing p/e, price/sales, price/book</v>
      </c>
      <c r="I85" t="str">
        <f t="shared" ca="1" si="4"/>
        <v>N/A</v>
      </c>
      <c r="J85">
        <f t="shared" si="5"/>
        <v>8.1300000000000011E-2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150</v>
      </c>
      <c r="C87" t="s">
        <v>10722</v>
      </c>
      <c r="F87" t="str">
        <f t="shared" ca="1" si="13"/>
        <v/>
      </c>
      <c r="G87" t="str">
        <f t="shared" ca="1" si="14"/>
        <v>trailing p/e, price/sales, price/book</v>
      </c>
      <c r="I87" t="str">
        <f t="shared" ca="1" si="4"/>
        <v>N/A</v>
      </c>
      <c r="J87">
        <f t="shared" si="5"/>
        <v>124050000</v>
      </c>
      <c r="K87">
        <f t="shared" si="6"/>
        <v>0</v>
      </c>
      <c r="L87">
        <f t="shared" si="7"/>
        <v>0</v>
      </c>
      <c r="M87" t="str">
        <f t="shared" ca="1" si="8"/>
        <v/>
      </c>
      <c r="N87" t="str">
        <f t="shared" ca="1" si="9"/>
        <v>trailing p/e, price/sales, price/book</v>
      </c>
    </row>
    <row r="88" spans="1:14" x14ac:dyDescent="0.3">
      <c r="A88" s="1">
        <v>1</v>
      </c>
      <c r="B88" t="s">
        <v>152</v>
      </c>
      <c r="C88" t="s">
        <v>10723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10.16</v>
      </c>
      <c r="K88">
        <f t="shared" si="6"/>
        <v>0</v>
      </c>
      <c r="L88">
        <f t="shared" si="7"/>
        <v>0</v>
      </c>
      <c r="M88" t="str">
        <f t="shared" ca="1" si="8"/>
        <v>price/book</v>
      </c>
      <c r="N88" t="str">
        <f t="shared" ca="1" si="9"/>
        <v>trailing p/e, price/sales, and price/book</v>
      </c>
    </row>
    <row r="89" spans="1:14" x14ac:dyDescent="0.3">
      <c r="A89" s="1">
        <v>2</v>
      </c>
      <c r="B89" t="s">
        <v>154</v>
      </c>
      <c r="C89" t="s">
        <v>10724</v>
      </c>
      <c r="D89" t="str">
        <f ca="1">IF(COUNTIF(E70:E76,"=below average")&gt;0,"There are some indications that "&amp;D1&amp;" may be undervalued. The company has a lower " &amp; G88 &amp; " than the comparable average", "Inconclusive")</f>
        <v>There are some indications that First Financial may be undervalued. The company has a lower trailing p/e, price/sales, and price/book than the comparable average</v>
      </c>
      <c r="I89" t="str">
        <f t="shared" ca="1" si="4"/>
        <v>N/A</v>
      </c>
      <c r="J89">
        <f t="shared" si="5"/>
        <v>-0.24600000000000002</v>
      </c>
      <c r="K89" t="str">
        <f t="shared" ca="1" si="6"/>
        <v>There are some indications that First Financial may be undervalued. The company has a lower trailing p/e, price/sales, and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10725</v>
      </c>
      <c r="I92" t="str">
        <f t="shared" si="4"/>
        <v>N/A</v>
      </c>
      <c r="J92">
        <f t="shared" si="5"/>
        <v>34110000</v>
      </c>
      <c r="K92">
        <f t="shared" si="6"/>
        <v>0</v>
      </c>
      <c r="L92">
        <f t="shared" si="7"/>
        <v>0</v>
      </c>
      <c r="M92">
        <f t="shared" si="8"/>
        <v>0</v>
      </c>
      <c r="N92">
        <f t="shared" si="9"/>
        <v>0</v>
      </c>
    </row>
    <row r="93" spans="1:14" x14ac:dyDescent="0.3">
      <c r="A93" s="1">
        <v>6</v>
      </c>
      <c r="B93" t="s">
        <v>162</v>
      </c>
      <c r="C93" t="s">
        <v>10691</v>
      </c>
      <c r="I93" t="str">
        <f t="shared" si="4"/>
        <v>N/A</v>
      </c>
      <c r="J93" t="str">
        <f t="shared" si="5"/>
        <v>2.79</v>
      </c>
      <c r="K93">
        <f t="shared" si="6"/>
        <v>0</v>
      </c>
      <c r="L93">
        <f t="shared" si="7"/>
        <v>0</v>
      </c>
      <c r="M93">
        <f t="shared" si="8"/>
        <v>0</v>
      </c>
      <c r="N93">
        <f t="shared" si="9"/>
        <v>0</v>
      </c>
    </row>
    <row r="94" spans="1:14" x14ac:dyDescent="0.3">
      <c r="A94" s="1">
        <v>7</v>
      </c>
      <c r="B94" t="s">
        <v>163</v>
      </c>
      <c r="C94" t="s">
        <v>10726</v>
      </c>
      <c r="I94" t="str">
        <f t="shared" si="4"/>
        <v>N/A</v>
      </c>
      <c r="J94">
        <f t="shared" si="5"/>
        <v>-0.315</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10727</v>
      </c>
      <c r="I96" t="str">
        <f t="shared" si="4"/>
        <v>N/A</v>
      </c>
      <c r="J96">
        <f t="shared" si="5"/>
        <v>55520000</v>
      </c>
      <c r="K96">
        <f t="shared" si="6"/>
        <v>0</v>
      </c>
      <c r="L96">
        <f t="shared" si="7"/>
        <v>0</v>
      </c>
      <c r="M96">
        <f t="shared" si="8"/>
        <v>0</v>
      </c>
      <c r="N96">
        <f t="shared" si="9"/>
        <v>0</v>
      </c>
    </row>
    <row r="97" spans="1:14" x14ac:dyDescent="0.3">
      <c r="A97" s="1">
        <v>1</v>
      </c>
      <c r="B97" t="s">
        <v>167</v>
      </c>
      <c r="C97" t="s">
        <v>6596</v>
      </c>
      <c r="I97" t="str">
        <f t="shared" si="4"/>
        <v>N/A</v>
      </c>
      <c r="J97" t="str">
        <f t="shared" si="5"/>
        <v>4.54</v>
      </c>
      <c r="K97">
        <f t="shared" si="6"/>
        <v>0</v>
      </c>
      <c r="L97">
        <f t="shared" si="7"/>
        <v>0</v>
      </c>
      <c r="M97">
        <f t="shared" si="8"/>
        <v>0</v>
      </c>
      <c r="N97">
        <f t="shared" si="9"/>
        <v>0</v>
      </c>
    </row>
    <row r="98" spans="1:14" x14ac:dyDescent="0.3">
      <c r="A98" s="1">
        <v>2</v>
      </c>
      <c r="B98" t="s">
        <v>169</v>
      </c>
      <c r="C98" t="s">
        <v>10728</v>
      </c>
      <c r="I98" t="str">
        <f t="shared" si="4"/>
        <v>N/A</v>
      </c>
      <c r="J98">
        <f t="shared" si="5"/>
        <v>35950000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4060</v>
      </c>
      <c r="I101" t="str">
        <f t="shared" si="4"/>
        <v>N/A</v>
      </c>
      <c r="J101" t="str">
        <f t="shared" si="5"/>
        <v>34.92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9461</v>
      </c>
      <c r="I103" t="str">
        <f t="shared" si="4"/>
        <v>N/A</v>
      </c>
      <c r="J103">
        <f t="shared" si="5"/>
        <v>38530000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796</v>
      </c>
      <c r="I106" t="str">
        <f t="shared" si="4"/>
        <v>N/A</v>
      </c>
      <c r="J106" t="str">
        <f t="shared" si="5"/>
        <v>0.62</v>
      </c>
      <c r="K106">
        <f t="shared" si="6"/>
        <v>0</v>
      </c>
      <c r="L106">
        <f t="shared" si="7"/>
        <v>0</v>
      </c>
      <c r="M106">
        <f t="shared" si="8"/>
        <v>0</v>
      </c>
      <c r="N106">
        <f t="shared" si="9"/>
        <v>0</v>
      </c>
    </row>
    <row r="107" spans="1:14" x14ac:dyDescent="0.3">
      <c r="A107" s="1">
        <v>1</v>
      </c>
      <c r="B107" t="s">
        <v>181</v>
      </c>
      <c r="C107" t="s">
        <v>10729</v>
      </c>
      <c r="I107" t="str">
        <f t="shared" si="4"/>
        <v>N/A</v>
      </c>
      <c r="J107">
        <f t="shared" si="5"/>
        <v>0.2586</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10730</v>
      </c>
      <c r="I109" t="str">
        <f t="shared" si="4"/>
        <v>N/A</v>
      </c>
      <c r="J109" t="str">
        <f t="shared" si="5"/>
        <v>53.49</v>
      </c>
      <c r="K109">
        <f t="shared" si="6"/>
        <v>0</v>
      </c>
      <c r="L109">
        <f t="shared" si="7"/>
        <v>0</v>
      </c>
      <c r="M109">
        <f t="shared" si="8"/>
        <v>0</v>
      </c>
      <c r="N109">
        <f t="shared" si="9"/>
        <v>0</v>
      </c>
    </row>
    <row r="110" spans="1:14" x14ac:dyDescent="0.3">
      <c r="A110" s="1">
        <v>4</v>
      </c>
      <c r="B110" t="s">
        <v>187</v>
      </c>
      <c r="C110" t="s">
        <v>10731</v>
      </c>
      <c r="I110" t="str">
        <f t="shared" si="4"/>
        <v>N/A</v>
      </c>
      <c r="J110" t="str">
        <f t="shared" si="5"/>
        <v>35.47</v>
      </c>
      <c r="K110">
        <f t="shared" si="6"/>
        <v>0</v>
      </c>
      <c r="L110">
        <f t="shared" si="7"/>
        <v>0</v>
      </c>
      <c r="M110">
        <f t="shared" si="8"/>
        <v>0</v>
      </c>
      <c r="N110">
        <f t="shared" si="9"/>
        <v>0</v>
      </c>
    </row>
    <row r="111" spans="1:14" x14ac:dyDescent="0.3">
      <c r="A111" s="1">
        <v>5</v>
      </c>
      <c r="B111" t="s">
        <v>189</v>
      </c>
      <c r="C111" t="s">
        <v>10732</v>
      </c>
      <c r="I111" t="str">
        <f t="shared" si="4"/>
        <v>N/A</v>
      </c>
      <c r="J111" t="str">
        <f t="shared" si="5"/>
        <v>47.61</v>
      </c>
      <c r="K111">
        <f t="shared" si="6"/>
        <v>0</v>
      </c>
      <c r="L111">
        <f t="shared" si="7"/>
        <v>0</v>
      </c>
      <c r="M111">
        <f t="shared" si="8"/>
        <v>0</v>
      </c>
      <c r="N111">
        <f t="shared" si="9"/>
        <v>0</v>
      </c>
    </row>
    <row r="112" spans="1:14" x14ac:dyDescent="0.3">
      <c r="A112" s="1">
        <v>6</v>
      </c>
      <c r="B112" t="s">
        <v>191</v>
      </c>
      <c r="C112" t="s">
        <v>10733</v>
      </c>
      <c r="I112" t="str">
        <f t="shared" si="4"/>
        <v>N/A</v>
      </c>
      <c r="J112" t="str">
        <f t="shared" si="5"/>
        <v>47.67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10734</v>
      </c>
      <c r="I114" t="str">
        <f t="shared" si="4"/>
        <v>N/A</v>
      </c>
      <c r="J114" t="str">
        <f t="shared" si="5"/>
        <v>27.43k</v>
      </c>
      <c r="K114">
        <f t="shared" si="6"/>
        <v>0</v>
      </c>
      <c r="L114">
        <f t="shared" si="7"/>
        <v>0</v>
      </c>
      <c r="M114">
        <f t="shared" si="8"/>
        <v>0</v>
      </c>
      <c r="N114">
        <f t="shared" si="9"/>
        <v>0</v>
      </c>
    </row>
    <row r="115" spans="1:14" x14ac:dyDescent="0.3">
      <c r="A115" s="1">
        <v>1</v>
      </c>
      <c r="B115" t="s">
        <v>195</v>
      </c>
      <c r="C115" t="s">
        <v>10735</v>
      </c>
      <c r="I115" t="str">
        <f t="shared" si="4"/>
        <v>N/A</v>
      </c>
      <c r="J115" t="str">
        <f t="shared" si="5"/>
        <v>15.39k</v>
      </c>
      <c r="K115">
        <f t="shared" si="6"/>
        <v>0</v>
      </c>
      <c r="L115">
        <f t="shared" si="7"/>
        <v>0</v>
      </c>
      <c r="M115">
        <f t="shared" si="8"/>
        <v>0</v>
      </c>
      <c r="N115">
        <f t="shared" si="9"/>
        <v>0</v>
      </c>
    </row>
    <row r="116" spans="1:14" x14ac:dyDescent="0.3">
      <c r="A116" s="1">
        <v>2</v>
      </c>
      <c r="B116" t="s">
        <v>197</v>
      </c>
      <c r="C116" t="s">
        <v>2121</v>
      </c>
      <c r="I116" t="str">
        <f t="shared" si="4"/>
        <v>N/A</v>
      </c>
      <c r="J116">
        <f t="shared" si="5"/>
        <v>12220000</v>
      </c>
      <c r="K116">
        <f t="shared" si="6"/>
        <v>0</v>
      </c>
      <c r="L116">
        <f t="shared" si="7"/>
        <v>0</v>
      </c>
      <c r="M116">
        <f t="shared" si="8"/>
        <v>0</v>
      </c>
      <c r="N116">
        <f t="shared" si="9"/>
        <v>0</v>
      </c>
    </row>
    <row r="117" spans="1:14" x14ac:dyDescent="0.3">
      <c r="A117" s="1">
        <v>3</v>
      </c>
      <c r="B117" t="s">
        <v>199</v>
      </c>
      <c r="C117" t="s">
        <v>10736</v>
      </c>
      <c r="I117" t="str">
        <f t="shared" si="4"/>
        <v>N/A</v>
      </c>
      <c r="J117">
        <f t="shared" si="5"/>
        <v>11240000</v>
      </c>
      <c r="K117">
        <f t="shared" si="6"/>
        <v>0</v>
      </c>
      <c r="L117">
        <f t="shared" si="7"/>
        <v>0</v>
      </c>
      <c r="M117">
        <f t="shared" si="8"/>
        <v>0</v>
      </c>
      <c r="N117">
        <f t="shared" si="9"/>
        <v>0</v>
      </c>
    </row>
    <row r="118" spans="1:14" x14ac:dyDescent="0.3">
      <c r="A118" s="1">
        <v>4</v>
      </c>
      <c r="B118" t="s">
        <v>201</v>
      </c>
      <c r="C118" t="s">
        <v>5406</v>
      </c>
      <c r="I118" t="str">
        <f t="shared" si="4"/>
        <v>N/A</v>
      </c>
      <c r="J118">
        <f t="shared" si="5"/>
        <v>0.18989999999999999</v>
      </c>
      <c r="K118">
        <f t="shared" si="6"/>
        <v>0</v>
      </c>
      <c r="L118">
        <f t="shared" si="7"/>
        <v>0</v>
      </c>
      <c r="M118">
        <f t="shared" si="8"/>
        <v>0</v>
      </c>
      <c r="N118">
        <f t="shared" si="9"/>
        <v>0</v>
      </c>
    </row>
    <row r="119" spans="1:14" x14ac:dyDescent="0.3">
      <c r="A119" s="1">
        <v>5</v>
      </c>
      <c r="B119" t="s">
        <v>203</v>
      </c>
      <c r="C119" t="s">
        <v>10737</v>
      </c>
      <c r="I119" t="str">
        <f t="shared" si="4"/>
        <v>N/A</v>
      </c>
      <c r="J119">
        <f t="shared" si="5"/>
        <v>0.56600000000000006</v>
      </c>
      <c r="K119">
        <f t="shared" si="6"/>
        <v>0</v>
      </c>
      <c r="L119">
        <f t="shared" si="7"/>
        <v>0</v>
      </c>
      <c r="M119">
        <f t="shared" si="8"/>
        <v>0</v>
      </c>
      <c r="N119">
        <f t="shared" si="9"/>
        <v>0</v>
      </c>
    </row>
    <row r="120" spans="1:14" x14ac:dyDescent="0.3">
      <c r="A120" s="1">
        <v>6</v>
      </c>
      <c r="B120" t="s">
        <v>205</v>
      </c>
      <c r="C120" t="s">
        <v>10738</v>
      </c>
      <c r="I120" t="str">
        <f t="shared" si="4"/>
        <v>N/A</v>
      </c>
      <c r="J120" t="str">
        <f t="shared" si="5"/>
        <v>101.81k</v>
      </c>
      <c r="K120">
        <f t="shared" si="6"/>
        <v>0</v>
      </c>
      <c r="L120">
        <f t="shared" si="7"/>
        <v>0</v>
      </c>
      <c r="M120">
        <f t="shared" si="8"/>
        <v>0</v>
      </c>
      <c r="N120">
        <f t="shared" si="9"/>
        <v>0</v>
      </c>
    </row>
    <row r="121" spans="1:14" x14ac:dyDescent="0.3">
      <c r="A121" s="1">
        <v>7</v>
      </c>
      <c r="B121" t="s">
        <v>207</v>
      </c>
      <c r="C121" t="s">
        <v>10739</v>
      </c>
      <c r="I121" t="str">
        <f t="shared" si="4"/>
        <v>N/A</v>
      </c>
      <c r="J121" t="str">
        <f t="shared" si="5"/>
        <v>3.2</v>
      </c>
      <c r="K121">
        <f t="shared" si="6"/>
        <v>0</v>
      </c>
      <c r="L121">
        <f t="shared" si="7"/>
        <v>0</v>
      </c>
      <c r="M121">
        <f t="shared" si="8"/>
        <v>0</v>
      </c>
      <c r="N121">
        <f t="shared" si="9"/>
        <v>0</v>
      </c>
    </row>
    <row r="122" spans="1:14" x14ac:dyDescent="0.3">
      <c r="A122" s="1">
        <v>8</v>
      </c>
      <c r="B122" t="s">
        <v>209</v>
      </c>
      <c r="C122" t="s">
        <v>9415</v>
      </c>
      <c r="I122" t="str">
        <f t="shared" si="4"/>
        <v>N/A</v>
      </c>
      <c r="J122">
        <f t="shared" si="5"/>
        <v>9.7999999999999997E-3</v>
      </c>
      <c r="K122">
        <f t="shared" si="6"/>
        <v>0</v>
      </c>
      <c r="L122">
        <f t="shared" si="7"/>
        <v>0</v>
      </c>
      <c r="M122">
        <f t="shared" si="8"/>
        <v>0</v>
      </c>
      <c r="N122">
        <f t="shared" si="9"/>
        <v>0</v>
      </c>
    </row>
    <row r="123" spans="1:14" x14ac:dyDescent="0.3">
      <c r="A123" s="1">
        <v>9</v>
      </c>
      <c r="B123" t="s">
        <v>211</v>
      </c>
      <c r="C123" t="s">
        <v>10740</v>
      </c>
      <c r="I123" t="str">
        <f t="shared" si="4"/>
        <v>N/A</v>
      </c>
      <c r="J123" t="str">
        <f t="shared" si="5"/>
        <v>85.04k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776</v>
      </c>
      <c r="I125" t="str">
        <f t="shared" si="15"/>
        <v>N/A</v>
      </c>
      <c r="J125" t="str">
        <f t="shared" si="16"/>
        <v>1</v>
      </c>
      <c r="K125">
        <f t="shared" si="17"/>
        <v>0</v>
      </c>
      <c r="L125">
        <f t="shared" si="18"/>
        <v>0</v>
      </c>
      <c r="M125">
        <f t="shared" si="19"/>
        <v>0</v>
      </c>
      <c r="N125">
        <f t="shared" si="20"/>
        <v>0</v>
      </c>
    </row>
    <row r="126" spans="1:14" x14ac:dyDescent="0.3">
      <c r="A126" s="1">
        <v>1</v>
      </c>
      <c r="B126" t="s">
        <v>215</v>
      </c>
      <c r="C126" t="s">
        <v>5411</v>
      </c>
      <c r="I126" t="str">
        <f t="shared" si="15"/>
        <v>N/A</v>
      </c>
      <c r="J126">
        <f t="shared" si="16"/>
        <v>2.1000000000000001E-2</v>
      </c>
      <c r="K126">
        <f t="shared" si="17"/>
        <v>0</v>
      </c>
      <c r="L126">
        <f t="shared" si="18"/>
        <v>0</v>
      </c>
      <c r="M126">
        <f t="shared" si="19"/>
        <v>0</v>
      </c>
      <c r="N126">
        <f t="shared" si="20"/>
        <v>0</v>
      </c>
    </row>
    <row r="127" spans="1:14" x14ac:dyDescent="0.3">
      <c r="A127" s="1">
        <v>2</v>
      </c>
      <c r="B127" t="s">
        <v>217</v>
      </c>
      <c r="C127" t="s">
        <v>9842</v>
      </c>
      <c r="I127" t="str">
        <f t="shared" si="15"/>
        <v>N/A</v>
      </c>
      <c r="J127" t="str">
        <f t="shared" si="16"/>
        <v>1.00</v>
      </c>
      <c r="K127">
        <f t="shared" si="17"/>
        <v>0</v>
      </c>
      <c r="L127">
        <f t="shared" si="18"/>
        <v>0</v>
      </c>
      <c r="M127">
        <f t="shared" si="19"/>
        <v>0</v>
      </c>
      <c r="N127">
        <f t="shared" si="20"/>
        <v>0</v>
      </c>
    </row>
    <row r="128" spans="1:14" x14ac:dyDescent="0.3">
      <c r="A128" s="1">
        <v>3</v>
      </c>
      <c r="B128" t="s">
        <v>219</v>
      </c>
      <c r="C128" t="s">
        <v>5411</v>
      </c>
      <c r="I128" t="str">
        <f t="shared" si="15"/>
        <v>N/A</v>
      </c>
      <c r="J128">
        <f t="shared" si="16"/>
        <v>2.1000000000000001E-2</v>
      </c>
      <c r="K128">
        <f t="shared" si="17"/>
        <v>0</v>
      </c>
      <c r="L128">
        <f t="shared" si="18"/>
        <v>0</v>
      </c>
      <c r="M128">
        <f t="shared" si="19"/>
        <v>0</v>
      </c>
      <c r="N128">
        <f t="shared" si="20"/>
        <v>0</v>
      </c>
    </row>
    <row r="129" spans="1:14" x14ac:dyDescent="0.3">
      <c r="A129" s="1">
        <v>4</v>
      </c>
      <c r="B129" t="s">
        <v>221</v>
      </c>
      <c r="C129" t="s">
        <v>10691</v>
      </c>
      <c r="I129" t="str">
        <f t="shared" si="15"/>
        <v>N/A</v>
      </c>
      <c r="J129" t="str">
        <f t="shared" si="16"/>
        <v>2.79</v>
      </c>
      <c r="K129">
        <f t="shared" si="17"/>
        <v>0</v>
      </c>
      <c r="L129">
        <f t="shared" si="18"/>
        <v>0</v>
      </c>
      <c r="M129">
        <f t="shared" si="19"/>
        <v>0</v>
      </c>
      <c r="N129">
        <f t="shared" si="20"/>
        <v>0</v>
      </c>
    </row>
    <row r="130" spans="1:14" x14ac:dyDescent="0.3">
      <c r="A130" s="1">
        <v>5</v>
      </c>
      <c r="B130" t="s">
        <v>223</v>
      </c>
      <c r="C130" t="s">
        <v>10741</v>
      </c>
      <c r="I130" t="str">
        <f t="shared" si="15"/>
        <v>N/A</v>
      </c>
      <c r="J130">
        <f t="shared" si="16"/>
        <v>0.35590000000000005</v>
      </c>
      <c r="K130">
        <f t="shared" si="17"/>
        <v>0</v>
      </c>
      <c r="L130">
        <f t="shared" si="18"/>
        <v>0</v>
      </c>
      <c r="M130">
        <f t="shared" si="19"/>
        <v>0</v>
      </c>
      <c r="N130">
        <f t="shared" si="20"/>
        <v>0</v>
      </c>
    </row>
    <row r="131" spans="1:14" x14ac:dyDescent="0.3">
      <c r="A131" s="1">
        <v>6</v>
      </c>
      <c r="B131" t="s">
        <v>225</v>
      </c>
      <c r="C131" t="s">
        <v>10742</v>
      </c>
      <c r="I131" t="str">
        <f t="shared" si="15"/>
        <v>N/A</v>
      </c>
      <c r="J131" t="str">
        <f t="shared" si="16"/>
        <v>Jul 3, 2017</v>
      </c>
      <c r="K131">
        <f t="shared" si="17"/>
        <v>0</v>
      </c>
      <c r="L131">
        <f t="shared" si="18"/>
        <v>0</v>
      </c>
      <c r="M131">
        <f t="shared" si="19"/>
        <v>0</v>
      </c>
      <c r="N131">
        <f t="shared" si="20"/>
        <v>0</v>
      </c>
    </row>
    <row r="132" spans="1:14" x14ac:dyDescent="0.3">
      <c r="A132" s="1">
        <v>7</v>
      </c>
      <c r="B132" t="s">
        <v>227</v>
      </c>
      <c r="C132" t="s">
        <v>2478</v>
      </c>
      <c r="I132" t="str">
        <f t="shared" si="15"/>
        <v>N/A</v>
      </c>
      <c r="J132" t="str">
        <f t="shared" si="16"/>
        <v>Jun 14, 2017</v>
      </c>
      <c r="K132">
        <f t="shared" si="17"/>
        <v>0</v>
      </c>
      <c r="L132">
        <f t="shared" si="18"/>
        <v>0</v>
      </c>
      <c r="M132">
        <f t="shared" si="19"/>
        <v>0</v>
      </c>
      <c r="N132">
        <f t="shared" si="20"/>
        <v>0</v>
      </c>
    </row>
    <row r="133" spans="1:14" x14ac:dyDescent="0.3">
      <c r="A133" s="1">
        <v>8</v>
      </c>
      <c r="B133" t="s">
        <v>229</v>
      </c>
      <c r="C133" t="s">
        <v>2479</v>
      </c>
      <c r="I133" t="str">
        <f t="shared" si="15"/>
        <v>N/A</v>
      </c>
      <c r="J133" t="str">
        <f t="shared" si="16"/>
        <v>2/1</v>
      </c>
      <c r="K133">
        <f t="shared" si="17"/>
        <v>0</v>
      </c>
      <c r="L133">
        <f t="shared" si="18"/>
        <v>0</v>
      </c>
      <c r="M133">
        <f t="shared" si="19"/>
        <v>0</v>
      </c>
      <c r="N133">
        <f t="shared" si="20"/>
        <v>0</v>
      </c>
    </row>
    <row r="134" spans="1:14" x14ac:dyDescent="0.3">
      <c r="A134" s="1">
        <v>9</v>
      </c>
      <c r="B134" t="s">
        <v>230</v>
      </c>
      <c r="C134" t="s">
        <v>10743</v>
      </c>
      <c r="I134" t="str">
        <f t="shared" si="15"/>
        <v>N/A</v>
      </c>
      <c r="J134" t="str">
        <f t="shared" si="16"/>
        <v>Oct 16, 2003</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10744</v>
      </c>
      <c r="C138" t="s">
        <v>10745</v>
      </c>
      <c r="D138" t="s">
        <v>7061</v>
      </c>
      <c r="F138">
        <v>70</v>
      </c>
      <c r="I138" t="str">
        <f t="shared" si="15"/>
        <v>N/A</v>
      </c>
      <c r="J138" t="str">
        <f t="shared" si="16"/>
        <v>Vice Chairman, CEO &amp; Pres</v>
      </c>
      <c r="K138">
        <f t="shared" si="17"/>
        <v>1110000</v>
      </c>
      <c r="L138">
        <f t="shared" si="18"/>
        <v>0</v>
      </c>
      <c r="M138">
        <f t="shared" si="19"/>
        <v>70</v>
      </c>
      <c r="N138">
        <f t="shared" si="20"/>
        <v>0</v>
      </c>
    </row>
    <row r="139" spans="1:14" x14ac:dyDescent="0.3">
      <c r="A139" s="1">
        <v>1</v>
      </c>
      <c r="B139" t="s">
        <v>10746</v>
      </c>
      <c r="C139" t="s">
        <v>10747</v>
      </c>
      <c r="D139" t="s">
        <v>10748</v>
      </c>
      <c r="F139">
        <v>55</v>
      </c>
      <c r="I139" t="str">
        <f t="shared" si="15"/>
        <v>N/A</v>
      </c>
      <c r="J139" t="str">
        <f t="shared" si="16"/>
        <v>Chief Financial Officer, Treasurer, Sec. and Chief Financial Officer of First Financial Bank NA</v>
      </c>
      <c r="K139" t="str">
        <f t="shared" si="17"/>
        <v>323.07k</v>
      </c>
      <c r="L139">
        <f t="shared" si="18"/>
        <v>0</v>
      </c>
      <c r="M139">
        <f t="shared" si="19"/>
        <v>55</v>
      </c>
      <c r="N139">
        <f t="shared" si="20"/>
        <v>0</v>
      </c>
    </row>
    <row r="140" spans="1:14" x14ac:dyDescent="0.3">
      <c r="A140" s="1">
        <v>2</v>
      </c>
      <c r="B140" t="s">
        <v>10749</v>
      </c>
      <c r="C140" t="s">
        <v>10750</v>
      </c>
      <c r="D140" t="s">
        <v>10751</v>
      </c>
      <c r="F140">
        <v>49</v>
      </c>
      <c r="I140" t="str">
        <f t="shared" si="15"/>
        <v>N/A</v>
      </c>
      <c r="J140" t="str">
        <f t="shared" si="16"/>
        <v>Chief Operating Officer and Chief Operations Officer of First Financial Bank NA</v>
      </c>
      <c r="K140" t="str">
        <f t="shared" si="17"/>
        <v>334.81k</v>
      </c>
      <c r="L140">
        <f t="shared" si="18"/>
        <v>0</v>
      </c>
      <c r="M140">
        <f t="shared" si="19"/>
        <v>49</v>
      </c>
      <c r="N140">
        <f t="shared" si="20"/>
        <v>0</v>
      </c>
    </row>
    <row r="141" spans="1:14" x14ac:dyDescent="0.3">
      <c r="A141" s="1">
        <v>3</v>
      </c>
      <c r="B141" t="s">
        <v>10752</v>
      </c>
      <c r="C141" t="s">
        <v>10753</v>
      </c>
      <c r="D141" t="s">
        <v>10754</v>
      </c>
      <c r="F141">
        <v>56</v>
      </c>
      <c r="I141" t="str">
        <f t="shared" si="15"/>
        <v>N/A</v>
      </c>
      <c r="J141" t="str">
        <f t="shared" si="16"/>
        <v>Chief Credit Officer and Chief Credit Officer of First Financial Bank NA</v>
      </c>
      <c r="K141" t="str">
        <f t="shared" si="17"/>
        <v>324.58k</v>
      </c>
      <c r="L141">
        <f t="shared" si="18"/>
        <v>0</v>
      </c>
      <c r="M141">
        <f t="shared" si="19"/>
        <v>56</v>
      </c>
      <c r="N141">
        <f t="shared" si="20"/>
        <v>0</v>
      </c>
    </row>
    <row r="142" spans="1:14" x14ac:dyDescent="0.3">
      <c r="A142" s="1">
        <v>4</v>
      </c>
      <c r="B142" t="s">
        <v>10755</v>
      </c>
      <c r="C142" t="s">
        <v>10756</v>
      </c>
      <c r="D142" t="s">
        <v>10757</v>
      </c>
      <c r="F142">
        <v>56</v>
      </c>
      <c r="I142" t="str">
        <f t="shared" si="15"/>
        <v>N/A</v>
      </c>
      <c r="J142" t="str">
        <f t="shared" si="16"/>
        <v>Director of Branch Banking - First Financial Bank NA</v>
      </c>
      <c r="K142" t="str">
        <f t="shared" si="17"/>
        <v>214.05k</v>
      </c>
      <c r="L142">
        <f t="shared" si="18"/>
        <v>0</v>
      </c>
      <c r="M142">
        <f t="shared" si="19"/>
        <v>56</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10758</v>
      </c>
      <c r="D145" t="s">
        <v>10759</v>
      </c>
      <c r="E145" t="s">
        <v>10760</v>
      </c>
      <c r="F145" t="s">
        <v>10761</v>
      </c>
      <c r="G145" t="s">
        <v>10762</v>
      </c>
      <c r="I145" t="str">
        <f t="shared" si="15"/>
        <v>N/A</v>
      </c>
      <c r="J145">
        <f t="shared" si="16"/>
        <v>122310000</v>
      </c>
      <c r="K145">
        <f t="shared" si="17"/>
        <v>116220000</v>
      </c>
      <c r="L145">
        <f t="shared" si="18"/>
        <v>113360000</v>
      </c>
      <c r="M145">
        <f t="shared" si="19"/>
        <v>108680000</v>
      </c>
      <c r="N145">
        <f t="shared" si="20"/>
        <v>109380000</v>
      </c>
    </row>
    <row r="146" spans="1:14" x14ac:dyDescent="0.3">
      <c r="A146" s="1">
        <v>1</v>
      </c>
      <c r="B146" t="s">
        <v>1871</v>
      </c>
      <c r="C146" t="s">
        <v>10763</v>
      </c>
      <c r="D146" t="s">
        <v>6009</v>
      </c>
      <c r="E146" t="s">
        <v>10764</v>
      </c>
      <c r="F146" t="s">
        <v>10765</v>
      </c>
      <c r="G146" t="s">
        <v>10766</v>
      </c>
      <c r="I146" t="str">
        <f t="shared" si="15"/>
        <v>N/A</v>
      </c>
      <c r="J146">
        <f t="shared" si="16"/>
        <v>99200000</v>
      </c>
      <c r="K146">
        <f t="shared" si="17"/>
        <v>91240000</v>
      </c>
      <c r="L146">
        <f t="shared" si="18"/>
        <v>87530000</v>
      </c>
      <c r="M146">
        <f t="shared" si="19"/>
        <v>84020000</v>
      </c>
      <c r="N146">
        <f t="shared" si="20"/>
        <v>86130000</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10767</v>
      </c>
      <c r="D150" t="s">
        <v>10768</v>
      </c>
      <c r="E150" t="s">
        <v>5490</v>
      </c>
      <c r="F150" t="s">
        <v>3796</v>
      </c>
      <c r="G150" t="s">
        <v>10769</v>
      </c>
      <c r="I150" t="str">
        <f t="shared" si="15"/>
        <v>N/A</v>
      </c>
      <c r="J150">
        <f t="shared" si="16"/>
        <v>23110000</v>
      </c>
      <c r="K150">
        <f t="shared" si="17"/>
        <v>24980000</v>
      </c>
      <c r="L150">
        <f t="shared" si="18"/>
        <v>25830000</v>
      </c>
      <c r="M150">
        <f t="shared" si="19"/>
        <v>24650000</v>
      </c>
      <c r="N150">
        <f t="shared" si="20"/>
        <v>23250000</v>
      </c>
    </row>
    <row r="151" spans="1:14" x14ac:dyDescent="0.3">
      <c r="A151" s="1">
        <v>6</v>
      </c>
      <c r="B151" t="s">
        <v>1890</v>
      </c>
      <c r="C151" t="s">
        <v>264</v>
      </c>
      <c r="D151" t="s">
        <v>6903</v>
      </c>
      <c r="E151" t="s">
        <v>10770</v>
      </c>
      <c r="F151" t="s">
        <v>10771</v>
      </c>
      <c r="G151" t="s">
        <v>5408</v>
      </c>
      <c r="I151" t="str">
        <f t="shared" si="15"/>
        <v>N/A</v>
      </c>
      <c r="J151" t="str">
        <f t="shared" si="16"/>
        <v>N/A</v>
      </c>
      <c r="K151">
        <f t="shared" si="17"/>
        <v>-4.9700000000000001E-2</v>
      </c>
      <c r="L151">
        <f t="shared" si="18"/>
        <v>-2.46E-2</v>
      </c>
      <c r="M151">
        <f t="shared" si="19"/>
        <v>-4.1299999999999996E-2</v>
      </c>
      <c r="N151">
        <f t="shared" si="20"/>
        <v>6.5000000000000006E-3</v>
      </c>
    </row>
    <row r="152" spans="1:14" x14ac:dyDescent="0.3">
      <c r="A152" s="1">
        <v>7</v>
      </c>
      <c r="B152" t="s">
        <v>285</v>
      </c>
      <c r="C152" t="s">
        <v>3235</v>
      </c>
      <c r="D152" t="s">
        <v>10772</v>
      </c>
      <c r="E152" t="s">
        <v>3650</v>
      </c>
      <c r="F152" t="s">
        <v>1411</v>
      </c>
      <c r="G152" t="s">
        <v>1629</v>
      </c>
      <c r="I152" t="str">
        <f t="shared" si="15"/>
        <v>N/A</v>
      </c>
      <c r="J152">
        <f t="shared" si="16"/>
        <v>13390000</v>
      </c>
      <c r="K152">
        <f t="shared" si="17"/>
        <v>8960000</v>
      </c>
      <c r="L152">
        <f t="shared" si="18"/>
        <v>5530000</v>
      </c>
      <c r="M152">
        <f t="shared" si="19"/>
        <v>4170000</v>
      </c>
      <c r="N152">
        <f t="shared" si="20"/>
        <v>4410000</v>
      </c>
    </row>
    <row r="153" spans="1:14" x14ac:dyDescent="0.3">
      <c r="A153" s="1">
        <v>8</v>
      </c>
      <c r="B153" t="s">
        <v>1900</v>
      </c>
      <c r="C153" t="s">
        <v>3367</v>
      </c>
      <c r="D153" t="s">
        <v>1957</v>
      </c>
      <c r="E153" t="s">
        <v>7775</v>
      </c>
      <c r="F153" t="s">
        <v>5655</v>
      </c>
      <c r="G153" t="s">
        <v>10773</v>
      </c>
      <c r="I153" t="str">
        <f t="shared" si="15"/>
        <v>N/A</v>
      </c>
      <c r="J153">
        <f t="shared" si="16"/>
        <v>8520000</v>
      </c>
      <c r="K153">
        <f t="shared" si="17"/>
        <v>5890000</v>
      </c>
      <c r="L153">
        <f t="shared" si="18"/>
        <v>4620000</v>
      </c>
      <c r="M153">
        <f t="shared" si="19"/>
        <v>3930000</v>
      </c>
      <c r="N153">
        <f t="shared" si="20"/>
        <v>4160000</v>
      </c>
    </row>
    <row r="154" spans="1:14" x14ac:dyDescent="0.3">
      <c r="A154" s="1">
        <v>9</v>
      </c>
      <c r="B154" t="s">
        <v>1905</v>
      </c>
      <c r="C154" t="s">
        <v>3649</v>
      </c>
      <c r="D154" t="s">
        <v>5468</v>
      </c>
      <c r="E154" t="s">
        <v>10774</v>
      </c>
      <c r="F154" t="s">
        <v>10775</v>
      </c>
      <c r="G154" t="s">
        <v>10776</v>
      </c>
      <c r="I154" t="str">
        <f t="shared" si="15"/>
        <v>N/A</v>
      </c>
      <c r="J154">
        <f t="shared" si="16"/>
        <v>4870000</v>
      </c>
      <c r="K154">
        <f t="shared" si="17"/>
        <v>3000000</v>
      </c>
      <c r="L154" t="str">
        <f t="shared" si="18"/>
        <v>803000</v>
      </c>
      <c r="M154" t="str">
        <f t="shared" si="19"/>
        <v>165000</v>
      </c>
      <c r="N154" t="str">
        <f t="shared" si="20"/>
        <v>114000</v>
      </c>
    </row>
    <row r="155" spans="1:14" x14ac:dyDescent="0.3">
      <c r="A155" s="1">
        <v>10</v>
      </c>
      <c r="B155" t="s">
        <v>1911</v>
      </c>
      <c r="C155" t="s">
        <v>3753</v>
      </c>
      <c r="D155" t="s">
        <v>5468</v>
      </c>
      <c r="E155" t="s">
        <v>10774</v>
      </c>
      <c r="F155" t="s">
        <v>10775</v>
      </c>
      <c r="G155" t="s">
        <v>10776</v>
      </c>
      <c r="I155" t="str">
        <f t="shared" si="15"/>
        <v>N/A</v>
      </c>
      <c r="J155">
        <f t="shared" si="16"/>
        <v>4730000</v>
      </c>
      <c r="K155">
        <f t="shared" si="17"/>
        <v>3000000</v>
      </c>
      <c r="L155" t="str">
        <f t="shared" si="18"/>
        <v>803000</v>
      </c>
      <c r="M155" t="str">
        <f t="shared" si="19"/>
        <v>165000</v>
      </c>
      <c r="N155" t="str">
        <f t="shared" si="20"/>
        <v>114000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10777</v>
      </c>
      <c r="D157" t="s">
        <v>264</v>
      </c>
      <c r="E157" t="s">
        <v>264</v>
      </c>
      <c r="F157" t="s">
        <v>264</v>
      </c>
      <c r="G157" t="s">
        <v>264</v>
      </c>
      <c r="I157" t="str">
        <f t="shared" si="15"/>
        <v>N/A</v>
      </c>
      <c r="J157" t="str">
        <f t="shared" si="16"/>
        <v>140000</v>
      </c>
      <c r="K157" t="str">
        <f t="shared" si="17"/>
        <v>N/A</v>
      </c>
      <c r="L157" t="str">
        <f t="shared" si="18"/>
        <v>N/A</v>
      </c>
      <c r="M157" t="str">
        <f t="shared" si="19"/>
        <v>N/A</v>
      </c>
      <c r="N157" t="str">
        <f t="shared" si="20"/>
        <v>N/A</v>
      </c>
    </row>
    <row r="158" spans="1:14" x14ac:dyDescent="0.3">
      <c r="A158" s="1">
        <v>13</v>
      </c>
      <c r="B158" t="s">
        <v>1916</v>
      </c>
      <c r="C158" t="s">
        <v>264</v>
      </c>
      <c r="D158" t="s">
        <v>10778</v>
      </c>
      <c r="E158" t="s">
        <v>10779</v>
      </c>
      <c r="F158" t="s">
        <v>10780</v>
      </c>
      <c r="G158" t="s">
        <v>2838</v>
      </c>
      <c r="I158" t="str">
        <f t="shared" si="15"/>
        <v>N/A</v>
      </c>
      <c r="J158" t="str">
        <f t="shared" si="16"/>
        <v>N/A</v>
      </c>
      <c r="K158">
        <f t="shared" si="17"/>
        <v>-0.33090000000000003</v>
      </c>
      <c r="L158">
        <f t="shared" si="18"/>
        <v>-0.38329999999999997</v>
      </c>
      <c r="M158">
        <f t="shared" si="19"/>
        <v>-0.24559999999999998</v>
      </c>
      <c r="N158">
        <f t="shared" si="20"/>
        <v>5.7099999999999998E-2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10781</v>
      </c>
      <c r="D161" t="s">
        <v>10782</v>
      </c>
      <c r="E161" t="s">
        <v>10783</v>
      </c>
      <c r="F161" t="s">
        <v>10784</v>
      </c>
      <c r="G161" t="s">
        <v>10785</v>
      </c>
      <c r="I161" t="str">
        <f t="shared" si="15"/>
        <v>N/A</v>
      </c>
      <c r="J161">
        <f t="shared" si="16"/>
        <v>108910000</v>
      </c>
      <c r="K161">
        <f t="shared" si="17"/>
        <v>107260000</v>
      </c>
      <c r="L161">
        <f t="shared" si="18"/>
        <v>107830000</v>
      </c>
      <c r="M161">
        <f t="shared" si="19"/>
        <v>104510000</v>
      </c>
      <c r="N161">
        <f t="shared" si="20"/>
        <v>104970000</v>
      </c>
    </row>
    <row r="162" spans="1:14" x14ac:dyDescent="0.3">
      <c r="A162" s="1">
        <v>1</v>
      </c>
      <c r="B162" t="s">
        <v>1927</v>
      </c>
      <c r="C162" t="s">
        <v>264</v>
      </c>
      <c r="D162" t="s">
        <v>10786</v>
      </c>
      <c r="E162" t="s">
        <v>10787</v>
      </c>
      <c r="F162" t="s">
        <v>4669</v>
      </c>
      <c r="G162" t="s">
        <v>10788</v>
      </c>
      <c r="I162" t="str">
        <f t="shared" si="15"/>
        <v>N/A</v>
      </c>
      <c r="J162" t="str">
        <f t="shared" si="16"/>
        <v>N/A</v>
      </c>
      <c r="K162">
        <f t="shared" si="17"/>
        <v>-1.52E-2</v>
      </c>
      <c r="L162">
        <f t="shared" si="18"/>
        <v>5.3E-3</v>
      </c>
      <c r="M162">
        <f t="shared" si="19"/>
        <v>-3.0800000000000001E-2</v>
      </c>
      <c r="N162">
        <f t="shared" si="20"/>
        <v>4.5000000000000005E-3</v>
      </c>
    </row>
    <row r="163" spans="1:14" x14ac:dyDescent="0.3">
      <c r="A163" s="1">
        <v>2</v>
      </c>
      <c r="B163" t="s">
        <v>1932</v>
      </c>
      <c r="C163" t="s">
        <v>2565</v>
      </c>
      <c r="D163" t="s">
        <v>2034</v>
      </c>
      <c r="E163" t="s">
        <v>3380</v>
      </c>
      <c r="F163" t="s">
        <v>10789</v>
      </c>
      <c r="G163" t="s">
        <v>3938</v>
      </c>
      <c r="I163" t="str">
        <f t="shared" si="15"/>
        <v>neg_trend</v>
      </c>
      <c r="J163">
        <f t="shared" si="16"/>
        <v>8770000</v>
      </c>
      <c r="K163">
        <f t="shared" si="17"/>
        <v>7860000</v>
      </c>
      <c r="L163">
        <f t="shared" si="18"/>
        <v>5070000</v>
      </c>
      <c r="M163">
        <f t="shared" si="19"/>
        <v>4700000</v>
      </c>
      <c r="N163">
        <f t="shared" si="20"/>
        <v>3300000</v>
      </c>
    </row>
    <row r="164" spans="1:14" x14ac:dyDescent="0.3">
      <c r="A164" s="1">
        <v>3</v>
      </c>
      <c r="B164" t="s">
        <v>1937</v>
      </c>
      <c r="C164" t="s">
        <v>264</v>
      </c>
      <c r="D164" t="s">
        <v>10790</v>
      </c>
      <c r="E164" t="s">
        <v>10791</v>
      </c>
      <c r="F164" t="s">
        <v>10792</v>
      </c>
      <c r="G164" t="s">
        <v>10793</v>
      </c>
      <c r="I164" t="str">
        <f t="shared" si="15"/>
        <v>N/A</v>
      </c>
      <c r="J164" t="str">
        <f t="shared" si="16"/>
        <v>N/A</v>
      </c>
      <c r="K164">
        <f t="shared" si="17"/>
        <v>-0.1041</v>
      </c>
      <c r="L164">
        <f t="shared" si="18"/>
        <v>-0.35470000000000002</v>
      </c>
      <c r="M164">
        <f t="shared" si="19"/>
        <v>-7.3300000000000004E-2</v>
      </c>
      <c r="N164">
        <f t="shared" si="20"/>
        <v>-0.2979</v>
      </c>
    </row>
    <row r="165" spans="1:14" x14ac:dyDescent="0.3">
      <c r="A165" s="1">
        <v>4</v>
      </c>
      <c r="B165" t="s">
        <v>1942</v>
      </c>
      <c r="C165" t="s">
        <v>10794</v>
      </c>
      <c r="D165" t="s">
        <v>10795</v>
      </c>
      <c r="E165" t="s">
        <v>10796</v>
      </c>
      <c r="F165" t="s">
        <v>10797</v>
      </c>
      <c r="G165" t="s">
        <v>10798</v>
      </c>
      <c r="I165" t="str">
        <f t="shared" si="15"/>
        <v>N/A</v>
      </c>
      <c r="J165">
        <f t="shared" si="16"/>
        <v>100140000</v>
      </c>
      <c r="K165">
        <f t="shared" si="17"/>
        <v>99400000</v>
      </c>
      <c r="L165">
        <f t="shared" si="18"/>
        <v>102760000</v>
      </c>
      <c r="M165">
        <f t="shared" si="19"/>
        <v>99810000</v>
      </c>
      <c r="N165">
        <f t="shared" si="20"/>
        <v>101670000</v>
      </c>
    </row>
    <row r="166" spans="1:14" x14ac:dyDescent="0.3">
      <c r="A166" s="1">
        <v>5</v>
      </c>
      <c r="B166" t="s">
        <v>1948</v>
      </c>
      <c r="C166" t="s">
        <v>264</v>
      </c>
      <c r="D166" t="s">
        <v>10799</v>
      </c>
      <c r="E166" t="s">
        <v>10800</v>
      </c>
      <c r="F166" t="s">
        <v>10801</v>
      </c>
      <c r="G166" t="s">
        <v>3852</v>
      </c>
      <c r="I166" t="str">
        <f t="shared" si="15"/>
        <v>N/A</v>
      </c>
      <c r="J166" t="str">
        <f t="shared" si="16"/>
        <v>N/A</v>
      </c>
      <c r="K166">
        <f t="shared" si="17"/>
        <v>-7.4000000000000003E-3</v>
      </c>
      <c r="L166">
        <f t="shared" si="18"/>
        <v>3.3799999999999997E-2</v>
      </c>
      <c r="M166">
        <f t="shared" si="19"/>
        <v>-2.8700000000000003E-2</v>
      </c>
      <c r="N166">
        <f t="shared" si="20"/>
        <v>1.8700000000000001E-2</v>
      </c>
    </row>
    <row r="167" spans="1:14" x14ac:dyDescent="0.3">
      <c r="A167" s="1">
        <v>6</v>
      </c>
      <c r="B167" t="s">
        <v>1953</v>
      </c>
      <c r="C167" t="s">
        <v>264</v>
      </c>
      <c r="D167" t="s">
        <v>264</v>
      </c>
      <c r="E167" t="s">
        <v>264</v>
      </c>
      <c r="F167" t="s">
        <v>264</v>
      </c>
      <c r="G167" t="s">
        <v>10802</v>
      </c>
      <c r="I167" t="str">
        <f t="shared" si="15"/>
        <v>N/A</v>
      </c>
      <c r="J167" t="str">
        <f t="shared" si="16"/>
        <v>N/A</v>
      </c>
      <c r="K167" t="str">
        <f t="shared" si="17"/>
        <v>N/A</v>
      </c>
      <c r="L167" t="str">
        <f t="shared" si="18"/>
        <v>N/A</v>
      </c>
      <c r="M167" t="str">
        <f t="shared" si="19"/>
        <v>N/A</v>
      </c>
      <c r="N167">
        <f t="shared" si="20"/>
        <v>4.0399999999999998E-2</v>
      </c>
    </row>
    <row r="168" spans="1:14" x14ac:dyDescent="0.3">
      <c r="A168" s="1">
        <v>7</v>
      </c>
      <c r="B168" t="s">
        <v>1955</v>
      </c>
      <c r="C168" t="s">
        <v>3728</v>
      </c>
      <c r="D168" t="s">
        <v>10803</v>
      </c>
      <c r="E168" t="s">
        <v>10804</v>
      </c>
      <c r="F168" t="s">
        <v>10805</v>
      </c>
      <c r="G168" t="s">
        <v>10725</v>
      </c>
      <c r="I168" t="str">
        <f t="shared" si="15"/>
        <v>N/A</v>
      </c>
      <c r="J168">
        <f t="shared" si="16"/>
        <v>39560000</v>
      </c>
      <c r="K168">
        <f t="shared" si="17"/>
        <v>40460000</v>
      </c>
      <c r="L168">
        <f t="shared" si="18"/>
        <v>40790000</v>
      </c>
      <c r="M168">
        <f t="shared" si="19"/>
        <v>39180000</v>
      </c>
      <c r="N168">
        <f t="shared" si="20"/>
        <v>34110000</v>
      </c>
    </row>
    <row r="169" spans="1:14" x14ac:dyDescent="0.3">
      <c r="A169" s="1">
        <v>8</v>
      </c>
      <c r="B169" t="s">
        <v>1960</v>
      </c>
      <c r="C169" t="s">
        <v>10806</v>
      </c>
      <c r="D169" t="s">
        <v>10807</v>
      </c>
      <c r="E169" t="s">
        <v>10808</v>
      </c>
      <c r="F169" t="s">
        <v>10809</v>
      </c>
      <c r="G169" t="s">
        <v>2031</v>
      </c>
      <c r="I169" t="str">
        <f t="shared" si="15"/>
        <v>N/A</v>
      </c>
      <c r="J169" t="str">
        <f t="shared" si="16"/>
        <v>886000</v>
      </c>
      <c r="K169" t="str">
        <f t="shared" si="17"/>
        <v>423000</v>
      </c>
      <c r="L169" t="str">
        <f t="shared" si="18"/>
        <v>(3,000)</v>
      </c>
      <c r="M169" t="str">
        <f t="shared" si="19"/>
        <v>17000</v>
      </c>
      <c r="N169" t="str">
        <f t="shared" si="20"/>
        <v>34000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10810</v>
      </c>
      <c r="D171" t="s">
        <v>10811</v>
      </c>
      <c r="E171" t="s">
        <v>10812</v>
      </c>
      <c r="F171" t="s">
        <v>10813</v>
      </c>
      <c r="G171" t="s">
        <v>10814</v>
      </c>
      <c r="I171" t="str">
        <f t="shared" si="15"/>
        <v>N/A</v>
      </c>
      <c r="J171">
        <f t="shared" si="16"/>
        <v>25260000</v>
      </c>
      <c r="K171">
        <f t="shared" si="17"/>
        <v>27280000</v>
      </c>
      <c r="L171">
        <f t="shared" si="18"/>
        <v>28330000</v>
      </c>
      <c r="M171">
        <f t="shared" si="19"/>
        <v>34470000</v>
      </c>
      <c r="N171">
        <f t="shared" si="20"/>
        <v>30390000</v>
      </c>
    </row>
    <row r="172" spans="1:14" x14ac:dyDescent="0.3">
      <c r="A172" s="1">
        <v>11</v>
      </c>
      <c r="B172" t="s">
        <v>273</v>
      </c>
      <c r="C172" t="s">
        <v>10815</v>
      </c>
      <c r="D172" t="s">
        <v>10816</v>
      </c>
      <c r="E172" t="s">
        <v>10817</v>
      </c>
      <c r="F172" t="s">
        <v>10818</v>
      </c>
      <c r="G172" t="s">
        <v>8231</v>
      </c>
      <c r="I172" t="str">
        <f t="shared" si="15"/>
        <v>N/A</v>
      </c>
      <c r="J172">
        <f t="shared" si="16"/>
        <v>19450000</v>
      </c>
      <c r="K172">
        <f t="shared" si="17"/>
        <v>21240000</v>
      </c>
      <c r="L172">
        <f t="shared" si="18"/>
        <v>22470000</v>
      </c>
      <c r="M172">
        <f t="shared" si="19"/>
        <v>28890000</v>
      </c>
      <c r="N172">
        <f t="shared" si="20"/>
        <v>25180000</v>
      </c>
    </row>
    <row r="173" spans="1:14" x14ac:dyDescent="0.3">
      <c r="A173" s="1">
        <v>12</v>
      </c>
      <c r="B173" t="s">
        <v>1969</v>
      </c>
      <c r="C173" t="s">
        <v>2828</v>
      </c>
      <c r="D173" t="s">
        <v>10819</v>
      </c>
      <c r="E173" t="s">
        <v>1956</v>
      </c>
      <c r="F173" t="s">
        <v>957</v>
      </c>
      <c r="G173" t="s">
        <v>1447</v>
      </c>
      <c r="I173" t="str">
        <f t="shared" si="15"/>
        <v>N/A</v>
      </c>
      <c r="J173">
        <f t="shared" si="16"/>
        <v>8830000</v>
      </c>
      <c r="K173">
        <f t="shared" si="17"/>
        <v>9700000</v>
      </c>
      <c r="L173">
        <f t="shared" si="18"/>
        <v>10610000</v>
      </c>
      <c r="M173">
        <f t="shared" si="19"/>
        <v>2690000</v>
      </c>
      <c r="N173">
        <f t="shared" si="20"/>
        <v>1840000</v>
      </c>
    </row>
    <row r="174" spans="1:14" x14ac:dyDescent="0.3">
      <c r="A174" s="1">
        <v>13</v>
      </c>
      <c r="B174" t="s">
        <v>1974</v>
      </c>
      <c r="C174" t="s">
        <v>10820</v>
      </c>
      <c r="D174" t="s">
        <v>10821</v>
      </c>
      <c r="E174" t="s">
        <v>10822</v>
      </c>
      <c r="F174" t="s">
        <v>10823</v>
      </c>
      <c r="G174" t="s">
        <v>10824</v>
      </c>
      <c r="I174" t="str">
        <f t="shared" si="15"/>
        <v>N/A</v>
      </c>
      <c r="J174">
        <f t="shared" si="16"/>
        <v>93060000</v>
      </c>
      <c r="K174">
        <f t="shared" si="17"/>
        <v>94550000</v>
      </c>
      <c r="L174">
        <f t="shared" si="18"/>
        <v>95580000</v>
      </c>
      <c r="M174">
        <f t="shared" si="19"/>
        <v>98400000</v>
      </c>
      <c r="N174">
        <f t="shared" si="20"/>
        <v>90310000</v>
      </c>
    </row>
    <row r="175" spans="1:14" x14ac:dyDescent="0.3">
      <c r="A175" s="1">
        <v>14</v>
      </c>
      <c r="B175" t="s">
        <v>1980</v>
      </c>
      <c r="C175" t="s">
        <v>2764</v>
      </c>
      <c r="D175" t="s">
        <v>10825</v>
      </c>
      <c r="E175" t="s">
        <v>10826</v>
      </c>
      <c r="F175" t="s">
        <v>2076</v>
      </c>
      <c r="G175" t="s">
        <v>10827</v>
      </c>
      <c r="I175" t="str">
        <f t="shared" si="15"/>
        <v>N/A</v>
      </c>
      <c r="J175">
        <f t="shared" si="16"/>
        <v>56210000</v>
      </c>
      <c r="K175">
        <f t="shared" si="17"/>
        <v>55100000</v>
      </c>
      <c r="L175">
        <f t="shared" si="18"/>
        <v>55940000</v>
      </c>
      <c r="M175">
        <f t="shared" si="19"/>
        <v>60250000</v>
      </c>
      <c r="N175">
        <f t="shared" si="20"/>
        <v>52840000</v>
      </c>
    </row>
    <row r="176" spans="1:14" x14ac:dyDescent="0.3">
      <c r="A176" s="1">
        <v>15</v>
      </c>
      <c r="B176" t="s">
        <v>1986</v>
      </c>
      <c r="C176" t="s">
        <v>10736</v>
      </c>
      <c r="D176" t="s">
        <v>10828</v>
      </c>
      <c r="E176" t="s">
        <v>10829</v>
      </c>
      <c r="F176" t="s">
        <v>4378</v>
      </c>
      <c r="G176" t="s">
        <v>10830</v>
      </c>
      <c r="I176" t="str">
        <f t="shared" si="15"/>
        <v>N/A</v>
      </c>
      <c r="J176">
        <f t="shared" si="16"/>
        <v>11240000</v>
      </c>
      <c r="K176">
        <f t="shared" si="17"/>
        <v>12450000</v>
      </c>
      <c r="L176">
        <f t="shared" si="18"/>
        <v>14490000</v>
      </c>
      <c r="M176">
        <f t="shared" si="19"/>
        <v>13970000</v>
      </c>
      <c r="N176">
        <f t="shared" si="20"/>
        <v>14170000</v>
      </c>
    </row>
    <row r="177" spans="1:14" x14ac:dyDescent="0.3">
      <c r="A177" s="1">
        <v>16</v>
      </c>
      <c r="B177" t="s">
        <v>297</v>
      </c>
      <c r="C177" t="s">
        <v>10831</v>
      </c>
      <c r="D177" t="s">
        <v>1925</v>
      </c>
      <c r="E177" t="s">
        <v>10832</v>
      </c>
      <c r="F177" t="s">
        <v>10833</v>
      </c>
      <c r="G177" t="s">
        <v>7127</v>
      </c>
      <c r="I177" t="str">
        <f t="shared" si="15"/>
        <v>N/A</v>
      </c>
      <c r="J177">
        <f t="shared" si="16"/>
        <v>21870000</v>
      </c>
      <c r="K177">
        <f t="shared" si="17"/>
        <v>22720000</v>
      </c>
      <c r="L177">
        <f t="shared" si="18"/>
        <v>20180000</v>
      </c>
      <c r="M177">
        <f t="shared" si="19"/>
        <v>19520000</v>
      </c>
      <c r="N177">
        <f t="shared" si="20"/>
        <v>18960000</v>
      </c>
    </row>
    <row r="178" spans="1:14" x14ac:dyDescent="0.3">
      <c r="A178" s="1">
        <v>17</v>
      </c>
      <c r="B178" t="s">
        <v>300</v>
      </c>
      <c r="C178" t="s">
        <v>10834</v>
      </c>
      <c r="D178" t="s">
        <v>4467</v>
      </c>
      <c r="E178" t="s">
        <v>10835</v>
      </c>
      <c r="F178" t="s">
        <v>10836</v>
      </c>
      <c r="G178" t="s">
        <v>2078</v>
      </c>
      <c r="I178" t="str">
        <f t="shared" si="15"/>
        <v>N/A</v>
      </c>
      <c r="J178">
        <f t="shared" si="16"/>
        <v>46640000</v>
      </c>
      <c r="K178">
        <f t="shared" si="17"/>
        <v>45300000</v>
      </c>
      <c r="L178">
        <f t="shared" si="18"/>
        <v>47960000</v>
      </c>
      <c r="M178">
        <f t="shared" si="19"/>
        <v>40590000</v>
      </c>
      <c r="N178">
        <f t="shared" si="20"/>
        <v>45470000</v>
      </c>
    </row>
    <row r="179" spans="1:14" x14ac:dyDescent="0.3">
      <c r="A179" s="1">
        <v>18</v>
      </c>
      <c r="B179" t="s">
        <v>306</v>
      </c>
      <c r="C179" t="s">
        <v>264</v>
      </c>
      <c r="D179" t="s">
        <v>10801</v>
      </c>
      <c r="E179" t="s">
        <v>10837</v>
      </c>
      <c r="F179" t="s">
        <v>10838</v>
      </c>
      <c r="G179" t="s">
        <v>10839</v>
      </c>
      <c r="I179" t="str">
        <f t="shared" si="15"/>
        <v>N/A</v>
      </c>
      <c r="J179" t="str">
        <f t="shared" si="16"/>
        <v>N/A</v>
      </c>
      <c r="K179">
        <f t="shared" si="17"/>
        <v>-2.8700000000000003E-2</v>
      </c>
      <c r="L179">
        <f t="shared" si="18"/>
        <v>5.8700000000000002E-2</v>
      </c>
      <c r="M179">
        <f t="shared" si="19"/>
        <v>-0.1537</v>
      </c>
      <c r="N179">
        <f t="shared" si="20"/>
        <v>0.12039999999999999</v>
      </c>
    </row>
    <row r="180" spans="1:14" x14ac:dyDescent="0.3">
      <c r="A180" s="1">
        <v>19</v>
      </c>
      <c r="B180" t="s">
        <v>2003</v>
      </c>
      <c r="C180" t="s">
        <v>264</v>
      </c>
      <c r="D180" t="s">
        <v>264</v>
      </c>
      <c r="E180" t="s">
        <v>264</v>
      </c>
      <c r="F180" t="s">
        <v>264</v>
      </c>
      <c r="G180" t="s">
        <v>10840</v>
      </c>
      <c r="I180" t="str">
        <f t="shared" si="15"/>
        <v>N/A</v>
      </c>
      <c r="J180" t="str">
        <f t="shared" si="16"/>
        <v>N/A</v>
      </c>
      <c r="K180" t="str">
        <f t="shared" si="17"/>
        <v>N/A</v>
      </c>
      <c r="L180" t="str">
        <f t="shared" si="18"/>
        <v>N/A</v>
      </c>
      <c r="M180" t="str">
        <f t="shared" si="19"/>
        <v>N/A</v>
      </c>
      <c r="N180">
        <f t="shared" si="20"/>
        <v>0.31690000000000002</v>
      </c>
    </row>
    <row r="181" spans="1:14" x14ac:dyDescent="0.3">
      <c r="A181" s="1">
        <v>20</v>
      </c>
      <c r="B181" t="s">
        <v>311</v>
      </c>
      <c r="C181" t="s">
        <v>264</v>
      </c>
      <c r="D181" t="s">
        <v>264</v>
      </c>
      <c r="E181" t="s">
        <v>264</v>
      </c>
      <c r="F181" t="s">
        <v>264</v>
      </c>
      <c r="G181" t="s">
        <v>10386</v>
      </c>
      <c r="I181" t="str">
        <f t="shared" si="15"/>
        <v>N/A</v>
      </c>
      <c r="J181" t="str">
        <f t="shared" si="16"/>
        <v>N/A</v>
      </c>
      <c r="K181" t="str">
        <f t="shared" si="17"/>
        <v>N/A</v>
      </c>
      <c r="L181" t="str">
        <f t="shared" si="18"/>
        <v>N/A</v>
      </c>
      <c r="M181" t="str">
        <f t="shared" si="19"/>
        <v>N/A</v>
      </c>
      <c r="N181">
        <f t="shared" si="20"/>
        <v>12820000</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10386</v>
      </c>
      <c r="I183" t="str">
        <f t="shared" si="15"/>
        <v>N/A</v>
      </c>
      <c r="J183" t="str">
        <f t="shared" si="16"/>
        <v>N/A</v>
      </c>
      <c r="K183" t="str">
        <f t="shared" si="17"/>
        <v>N/A</v>
      </c>
      <c r="L183" t="str">
        <f t="shared" si="18"/>
        <v>N/A</v>
      </c>
      <c r="M183" t="str">
        <f t="shared" si="19"/>
        <v>N/A</v>
      </c>
      <c r="N183">
        <f t="shared" si="20"/>
        <v>12820000</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3708</v>
      </c>
      <c r="D185" t="s">
        <v>264</v>
      </c>
      <c r="E185" t="s">
        <v>264</v>
      </c>
      <c r="F185" t="s">
        <v>264</v>
      </c>
      <c r="G185" t="s">
        <v>264</v>
      </c>
      <c r="I185" t="str">
        <f t="shared" si="15"/>
        <v>N/A</v>
      </c>
      <c r="J185" t="str">
        <f t="shared" si="16"/>
        <v>11000</v>
      </c>
      <c r="K185" t="str">
        <f t="shared" si="17"/>
        <v>N/A</v>
      </c>
      <c r="L185" t="str">
        <f t="shared" si="18"/>
        <v>N/A</v>
      </c>
      <c r="M185" t="str">
        <f t="shared" si="19"/>
        <v>N/A</v>
      </c>
      <c r="N185" t="str">
        <f t="shared" si="20"/>
        <v>N/A</v>
      </c>
    </row>
    <row r="186" spans="1:14" x14ac:dyDescent="0.3">
      <c r="A186" s="1">
        <v>25</v>
      </c>
      <c r="B186" t="s">
        <v>322</v>
      </c>
      <c r="C186" t="s">
        <v>10841</v>
      </c>
      <c r="D186" t="s">
        <v>4467</v>
      </c>
      <c r="E186" t="s">
        <v>10835</v>
      </c>
      <c r="F186" t="s">
        <v>10836</v>
      </c>
      <c r="G186" t="s">
        <v>10842</v>
      </c>
      <c r="I186" t="str">
        <f t="shared" si="15"/>
        <v>N/A</v>
      </c>
      <c r="J186">
        <f t="shared" si="16"/>
        <v>46630000</v>
      </c>
      <c r="K186">
        <f t="shared" si="17"/>
        <v>45300000</v>
      </c>
      <c r="L186">
        <f t="shared" si="18"/>
        <v>47960000</v>
      </c>
      <c r="M186">
        <f t="shared" si="19"/>
        <v>40590000</v>
      </c>
      <c r="N186">
        <f t="shared" si="20"/>
        <v>58300000</v>
      </c>
    </row>
    <row r="187" spans="1:14" x14ac:dyDescent="0.3">
      <c r="A187" s="1">
        <v>26</v>
      </c>
      <c r="B187" t="s">
        <v>326</v>
      </c>
      <c r="C187" t="s">
        <v>264</v>
      </c>
      <c r="D187" t="s">
        <v>10843</v>
      </c>
      <c r="E187" t="s">
        <v>10837</v>
      </c>
      <c r="F187" t="s">
        <v>10838</v>
      </c>
      <c r="G187" t="s">
        <v>10844</v>
      </c>
      <c r="I187" t="str">
        <f t="shared" si="15"/>
        <v>N/A</v>
      </c>
      <c r="J187" t="str">
        <f t="shared" si="16"/>
        <v>N/A</v>
      </c>
      <c r="K187">
        <f t="shared" si="17"/>
        <v>-2.8500000000000001E-2</v>
      </c>
      <c r="L187">
        <f t="shared" si="18"/>
        <v>5.8700000000000002E-2</v>
      </c>
      <c r="M187">
        <f t="shared" si="19"/>
        <v>-0.1537</v>
      </c>
      <c r="N187">
        <f t="shared" si="20"/>
        <v>0.43630000000000002</v>
      </c>
    </row>
    <row r="188" spans="1:14" x14ac:dyDescent="0.3">
      <c r="A188" s="1">
        <v>27</v>
      </c>
      <c r="B188" t="s">
        <v>330</v>
      </c>
      <c r="C188" t="s">
        <v>264</v>
      </c>
      <c r="D188" t="s">
        <v>264</v>
      </c>
      <c r="E188" t="s">
        <v>264</v>
      </c>
      <c r="F188" t="s">
        <v>264</v>
      </c>
      <c r="G188" t="s">
        <v>10845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0.40630000000000005</v>
      </c>
    </row>
    <row r="189" spans="1:14" x14ac:dyDescent="0.3">
      <c r="A189" s="1">
        <v>28</v>
      </c>
      <c r="B189" t="s">
        <v>332</v>
      </c>
      <c r="C189" t="s">
        <v>10846</v>
      </c>
      <c r="D189" t="s">
        <v>10847</v>
      </c>
      <c r="E189" t="s">
        <v>9796</v>
      </c>
      <c r="F189" t="s">
        <v>10848</v>
      </c>
      <c r="G189" t="s">
        <v>10849</v>
      </c>
      <c r="I189" t="str">
        <f t="shared" si="21"/>
        <v>N/A</v>
      </c>
      <c r="J189">
        <f t="shared" si="22"/>
        <v>13820000</v>
      </c>
      <c r="K189">
        <f t="shared" si="23"/>
        <v>13770000</v>
      </c>
      <c r="L189">
        <f t="shared" si="24"/>
        <v>14190000</v>
      </c>
      <c r="M189">
        <f t="shared" si="25"/>
        <v>10390000</v>
      </c>
      <c r="N189">
        <f t="shared" si="26"/>
        <v>19880000</v>
      </c>
    </row>
    <row r="190" spans="1:14" x14ac:dyDescent="0.3">
      <c r="A190" s="1">
        <v>29</v>
      </c>
      <c r="B190" t="s">
        <v>333</v>
      </c>
      <c r="C190" t="s">
        <v>10850</v>
      </c>
      <c r="D190" t="s">
        <v>10851</v>
      </c>
      <c r="E190" t="s">
        <v>9485</v>
      </c>
      <c r="F190" t="s">
        <v>9485</v>
      </c>
      <c r="G190" t="s">
        <v>381</v>
      </c>
      <c r="I190" t="str">
        <f t="shared" si="21"/>
        <v>N/A</v>
      </c>
      <c r="J190">
        <f t="shared" si="22"/>
        <v>13960000</v>
      </c>
      <c r="K190">
        <f t="shared" si="23"/>
        <v>13810000</v>
      </c>
      <c r="L190">
        <f t="shared" si="24"/>
        <v>11320000</v>
      </c>
      <c r="M190">
        <f t="shared" si="25"/>
        <v>11320000</v>
      </c>
      <c r="N190">
        <f t="shared" si="26"/>
        <v>18370000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10852</v>
      </c>
      <c r="D192" t="s">
        <v>10853</v>
      </c>
      <c r="E192" t="s">
        <v>2810</v>
      </c>
      <c r="F192" t="s">
        <v>10854</v>
      </c>
      <c r="G192" t="s">
        <v>3165</v>
      </c>
      <c r="I192" t="str">
        <f t="shared" si="21"/>
        <v>N/A</v>
      </c>
      <c r="J192" t="str">
        <f t="shared" si="22"/>
        <v>(143,000)</v>
      </c>
      <c r="K192" t="str">
        <f t="shared" si="23"/>
        <v>(39,000)</v>
      </c>
      <c r="L192">
        <f t="shared" si="24"/>
        <v>2870000</v>
      </c>
      <c r="M192" t="str">
        <f t="shared" si="25"/>
        <v>(924,000)</v>
      </c>
      <c r="N192">
        <f t="shared" si="26"/>
        <v>1510000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10855</v>
      </c>
      <c r="D197" t="s">
        <v>10856</v>
      </c>
      <c r="E197" t="s">
        <v>9891</v>
      </c>
      <c r="F197" t="s">
        <v>9760</v>
      </c>
      <c r="G197" t="s">
        <v>10857</v>
      </c>
      <c r="I197" t="str">
        <f t="shared" si="21"/>
        <v>N/A</v>
      </c>
      <c r="J197">
        <f t="shared" si="22"/>
        <v>32810000.000000004</v>
      </c>
      <c r="K197">
        <f t="shared" si="23"/>
        <v>31530000</v>
      </c>
      <c r="L197">
        <f t="shared" si="24"/>
        <v>33770000</v>
      </c>
      <c r="M197">
        <f t="shared" si="25"/>
        <v>30200000</v>
      </c>
      <c r="N197">
        <f t="shared" si="26"/>
        <v>38410000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10855</v>
      </c>
      <c r="D199" t="s">
        <v>10856</v>
      </c>
      <c r="E199" t="s">
        <v>9891</v>
      </c>
      <c r="F199" t="s">
        <v>9760</v>
      </c>
      <c r="G199" t="s">
        <v>10857</v>
      </c>
      <c r="I199" t="str">
        <f t="shared" si="21"/>
        <v>N/A</v>
      </c>
      <c r="J199">
        <f t="shared" si="22"/>
        <v>32810000.000000004</v>
      </c>
      <c r="K199">
        <f t="shared" si="23"/>
        <v>31530000</v>
      </c>
      <c r="L199">
        <f t="shared" si="24"/>
        <v>33770000</v>
      </c>
      <c r="M199">
        <f t="shared" si="25"/>
        <v>30200000</v>
      </c>
      <c r="N199">
        <f t="shared" si="26"/>
        <v>38410000</v>
      </c>
    </row>
    <row r="200" spans="1:14" x14ac:dyDescent="0.3">
      <c r="A200" s="1">
        <v>39</v>
      </c>
      <c r="B200" t="s">
        <v>353</v>
      </c>
      <c r="C200" t="s">
        <v>264</v>
      </c>
      <c r="D200" t="s">
        <v>10858</v>
      </c>
      <c r="E200" t="s">
        <v>1303</v>
      </c>
      <c r="F200" t="s">
        <v>10859</v>
      </c>
      <c r="G200" t="s">
        <v>10860</v>
      </c>
      <c r="I200" t="str">
        <f t="shared" si="21"/>
        <v>N/A</v>
      </c>
      <c r="J200" t="str">
        <f t="shared" si="22"/>
        <v>N/A</v>
      </c>
      <c r="K200">
        <f t="shared" si="23"/>
        <v>-3.8900000000000004E-2</v>
      </c>
      <c r="L200">
        <f t="shared" si="24"/>
        <v>7.0999999999999994E-2</v>
      </c>
      <c r="M200">
        <f t="shared" si="25"/>
        <v>-0.10589999999999999</v>
      </c>
      <c r="N200">
        <f t="shared" si="26"/>
        <v>0.27210000000000001</v>
      </c>
    </row>
    <row r="201" spans="1:14" x14ac:dyDescent="0.3">
      <c r="A201" s="1">
        <v>40</v>
      </c>
      <c r="B201" t="s">
        <v>358</v>
      </c>
      <c r="C201" t="s">
        <v>264</v>
      </c>
      <c r="D201" t="s">
        <v>264</v>
      </c>
      <c r="E201" t="s">
        <v>264</v>
      </c>
      <c r="F201" t="s">
        <v>264</v>
      </c>
      <c r="G201" t="s">
        <v>10861</v>
      </c>
      <c r="I201" t="str">
        <f t="shared" si="21"/>
        <v>N/A</v>
      </c>
      <c r="J201" t="str">
        <f t="shared" si="22"/>
        <v>N/A</v>
      </c>
      <c r="K201" t="str">
        <f t="shared" si="23"/>
        <v>N/A</v>
      </c>
      <c r="L201" t="str">
        <f t="shared" si="24"/>
        <v>N/A</v>
      </c>
      <c r="M201" t="str">
        <f t="shared" si="25"/>
        <v>N/A</v>
      </c>
      <c r="N201">
        <f t="shared" si="26"/>
        <v>0.26769999999999999</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10855</v>
      </c>
      <c r="D208" t="s">
        <v>10856</v>
      </c>
      <c r="E208" t="s">
        <v>9891</v>
      </c>
      <c r="F208" t="s">
        <v>9760</v>
      </c>
      <c r="G208" t="s">
        <v>10857</v>
      </c>
      <c r="I208" t="str">
        <f t="shared" si="21"/>
        <v>N/A</v>
      </c>
      <c r="J208">
        <f t="shared" si="22"/>
        <v>32810000.000000004</v>
      </c>
      <c r="K208">
        <f t="shared" si="23"/>
        <v>31530000</v>
      </c>
      <c r="L208">
        <f t="shared" si="24"/>
        <v>33770000</v>
      </c>
      <c r="M208">
        <f t="shared" si="25"/>
        <v>30200000</v>
      </c>
      <c r="N208">
        <f t="shared" si="26"/>
        <v>38410000</v>
      </c>
    </row>
    <row r="209" spans="1:14" x14ac:dyDescent="0.3">
      <c r="A209" s="1">
        <v>48</v>
      </c>
      <c r="B209" t="s">
        <v>382</v>
      </c>
      <c r="C209" t="s">
        <v>10862</v>
      </c>
      <c r="D209" t="s">
        <v>10863</v>
      </c>
      <c r="E209" t="s">
        <v>2383</v>
      </c>
      <c r="F209" t="s">
        <v>10864</v>
      </c>
      <c r="G209" t="s">
        <v>10865</v>
      </c>
      <c r="I209" t="str">
        <f t="shared" si="21"/>
        <v>N/A</v>
      </c>
      <c r="J209" t="str">
        <f t="shared" si="22"/>
        <v>2.48</v>
      </c>
      <c r="K209" t="str">
        <f t="shared" si="23"/>
        <v>2.37</v>
      </c>
      <c r="L209" t="str">
        <f t="shared" si="24"/>
        <v>2.55</v>
      </c>
      <c r="M209" t="str">
        <f t="shared" si="25"/>
        <v>2.35</v>
      </c>
      <c r="N209" t="str">
        <f t="shared" si="26"/>
        <v>3.12</v>
      </c>
    </row>
    <row r="210" spans="1:14" x14ac:dyDescent="0.3">
      <c r="A210" s="1">
        <v>49</v>
      </c>
      <c r="B210" t="s">
        <v>2042</v>
      </c>
      <c r="C210" t="s">
        <v>264</v>
      </c>
      <c r="D210" t="s">
        <v>10866</v>
      </c>
      <c r="E210" t="s">
        <v>10867</v>
      </c>
      <c r="F210" t="s">
        <v>7922</v>
      </c>
      <c r="G210" t="s">
        <v>10868</v>
      </c>
      <c r="I210" t="str">
        <f t="shared" si="21"/>
        <v>N/A</v>
      </c>
      <c r="J210" t="str">
        <f t="shared" si="22"/>
        <v>N/A</v>
      </c>
      <c r="K210">
        <f t="shared" si="23"/>
        <v>-4.4400000000000002E-2</v>
      </c>
      <c r="L210">
        <f t="shared" si="24"/>
        <v>7.5899999999999995E-2</v>
      </c>
      <c r="M210">
        <f t="shared" si="25"/>
        <v>-7.8399999999999997E-2</v>
      </c>
      <c r="N210">
        <f t="shared" si="26"/>
        <v>0.32770000000000005</v>
      </c>
    </row>
    <row r="211" spans="1:14" x14ac:dyDescent="0.3">
      <c r="A211" s="1">
        <v>50</v>
      </c>
      <c r="B211" t="s">
        <v>393</v>
      </c>
      <c r="C211" t="s">
        <v>7680</v>
      </c>
      <c r="D211" t="s">
        <v>10869</v>
      </c>
      <c r="E211" t="s">
        <v>7690</v>
      </c>
      <c r="F211" t="s">
        <v>10870</v>
      </c>
      <c r="G211" t="s">
        <v>10384</v>
      </c>
      <c r="I211" t="str">
        <f t="shared" si="21"/>
        <v>N/A</v>
      </c>
      <c r="J211">
        <f t="shared" si="22"/>
        <v>13240000</v>
      </c>
      <c r="K211">
        <f t="shared" si="23"/>
        <v>13310000</v>
      </c>
      <c r="L211">
        <f t="shared" si="24"/>
        <v>13230000</v>
      </c>
      <c r="M211">
        <f t="shared" si="25"/>
        <v>12840000</v>
      </c>
      <c r="N211">
        <f t="shared" si="26"/>
        <v>12320000</v>
      </c>
    </row>
    <row r="212" spans="1:14" x14ac:dyDescent="0.3">
      <c r="A212" s="1">
        <v>51</v>
      </c>
      <c r="B212" t="s">
        <v>399</v>
      </c>
      <c r="C212" t="s">
        <v>10862</v>
      </c>
      <c r="D212" t="s">
        <v>10863</v>
      </c>
      <c r="E212" t="s">
        <v>2383</v>
      </c>
      <c r="F212" t="s">
        <v>10864</v>
      </c>
      <c r="G212" t="s">
        <v>10865</v>
      </c>
      <c r="I212" t="str">
        <f t="shared" si="21"/>
        <v>N/A</v>
      </c>
      <c r="J212" t="str">
        <f t="shared" si="22"/>
        <v>2.48</v>
      </c>
      <c r="K212" t="str">
        <f t="shared" si="23"/>
        <v>2.37</v>
      </c>
      <c r="L212" t="str">
        <f t="shared" si="24"/>
        <v>2.55</v>
      </c>
      <c r="M212" t="str">
        <f t="shared" si="25"/>
        <v>2.35</v>
      </c>
      <c r="N212" t="str">
        <f t="shared" si="26"/>
        <v>3.12</v>
      </c>
    </row>
    <row r="213" spans="1:14" x14ac:dyDescent="0.3">
      <c r="A213" s="1">
        <v>52</v>
      </c>
      <c r="B213" t="s">
        <v>402</v>
      </c>
      <c r="C213" t="s">
        <v>264</v>
      </c>
      <c r="D213" t="s">
        <v>10866</v>
      </c>
      <c r="E213" t="s">
        <v>10867</v>
      </c>
      <c r="F213" t="s">
        <v>7922</v>
      </c>
      <c r="G213" t="s">
        <v>10868</v>
      </c>
      <c r="I213" t="str">
        <f t="shared" si="21"/>
        <v>N/A</v>
      </c>
      <c r="J213" t="str">
        <f t="shared" si="22"/>
        <v>N/A</v>
      </c>
      <c r="K213">
        <f t="shared" si="23"/>
        <v>-4.4400000000000002E-2</v>
      </c>
      <c r="L213">
        <f t="shared" si="24"/>
        <v>7.5899999999999995E-2</v>
      </c>
      <c r="M213">
        <f t="shared" si="25"/>
        <v>-7.8399999999999997E-2</v>
      </c>
      <c r="N213">
        <f t="shared" si="26"/>
        <v>0.32770000000000005</v>
      </c>
    </row>
    <row r="214" spans="1:14" x14ac:dyDescent="0.3">
      <c r="A214" s="1">
        <v>53</v>
      </c>
      <c r="B214" t="s">
        <v>407</v>
      </c>
      <c r="C214" t="s">
        <v>7680</v>
      </c>
      <c r="D214" t="s">
        <v>10869</v>
      </c>
      <c r="E214" t="s">
        <v>7690</v>
      </c>
      <c r="F214" t="s">
        <v>10870</v>
      </c>
      <c r="G214" t="s">
        <v>10384</v>
      </c>
      <c r="I214" t="str">
        <f t="shared" si="21"/>
        <v>N/A</v>
      </c>
      <c r="J214">
        <f t="shared" si="22"/>
        <v>13240000</v>
      </c>
      <c r="K214">
        <f t="shared" si="23"/>
        <v>13310000</v>
      </c>
      <c r="L214">
        <f t="shared" si="24"/>
        <v>13230000</v>
      </c>
      <c r="M214">
        <f t="shared" si="25"/>
        <v>12840000</v>
      </c>
      <c r="N214">
        <f t="shared" si="26"/>
        <v>12320000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10871</v>
      </c>
      <c r="D217" t="s">
        <v>10872</v>
      </c>
      <c r="E217" t="s">
        <v>10873</v>
      </c>
      <c r="F217" t="s">
        <v>3943</v>
      </c>
      <c r="G217" t="s">
        <v>3192</v>
      </c>
      <c r="I217" t="str">
        <f t="shared" si="21"/>
        <v>N/A</v>
      </c>
      <c r="J217">
        <f t="shared" si="22"/>
        <v>87230000</v>
      </c>
      <c r="K217">
        <f t="shared" si="23"/>
        <v>71030000</v>
      </c>
      <c r="L217">
        <f t="shared" si="24"/>
        <v>78100000</v>
      </c>
      <c r="M217">
        <f t="shared" si="25"/>
        <v>88700000</v>
      </c>
      <c r="N217">
        <f t="shared" si="26"/>
        <v>75010000</v>
      </c>
    </row>
    <row r="218" spans="1:14" x14ac:dyDescent="0.3">
      <c r="A218" s="1">
        <v>1</v>
      </c>
      <c r="B218" t="s">
        <v>2053</v>
      </c>
      <c r="C218" t="s">
        <v>264</v>
      </c>
      <c r="D218" t="s">
        <v>10874</v>
      </c>
      <c r="E218" t="s">
        <v>8147</v>
      </c>
      <c r="F218" t="s">
        <v>10875</v>
      </c>
      <c r="G218" t="s">
        <v>10876</v>
      </c>
      <c r="I218" t="str">
        <f t="shared" si="21"/>
        <v>N/A</v>
      </c>
      <c r="J218" t="str">
        <f t="shared" si="22"/>
        <v>N/A</v>
      </c>
      <c r="K218">
        <f t="shared" si="23"/>
        <v>-0.1857</v>
      </c>
      <c r="L218">
        <f t="shared" si="24"/>
        <v>9.9499999999999991E-2</v>
      </c>
      <c r="M218">
        <f t="shared" si="25"/>
        <v>0.1356</v>
      </c>
      <c r="N218">
        <f t="shared" si="26"/>
        <v>-0.15429999999999999</v>
      </c>
    </row>
    <row r="219" spans="1:14" x14ac:dyDescent="0.3">
      <c r="A219" s="1">
        <v>2</v>
      </c>
      <c r="B219" t="s">
        <v>2058</v>
      </c>
      <c r="C219" t="s">
        <v>10877</v>
      </c>
      <c r="D219" t="s">
        <v>10878</v>
      </c>
      <c r="E219" t="s">
        <v>10879</v>
      </c>
      <c r="F219" t="s">
        <v>10880</v>
      </c>
      <c r="G219" t="s">
        <v>10881</v>
      </c>
      <c r="I219" t="str">
        <f t="shared" si="21"/>
        <v>N/A</v>
      </c>
      <c r="J219">
        <f t="shared" si="22"/>
        <v>733090000</v>
      </c>
      <c r="K219">
        <f t="shared" si="23"/>
        <v>939890000</v>
      </c>
      <c r="L219">
        <f t="shared" si="24"/>
        <v>921460000</v>
      </c>
      <c r="M219">
        <f t="shared" si="25"/>
        <v>911740000</v>
      </c>
      <c r="N219">
        <f t="shared" si="26"/>
        <v>871040000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10882</v>
      </c>
      <c r="D221" t="s">
        <v>8202</v>
      </c>
      <c r="E221" t="s">
        <v>10883</v>
      </c>
      <c r="F221" t="s">
        <v>10884</v>
      </c>
      <c r="G221" t="s">
        <v>10885</v>
      </c>
      <c r="I221" t="str">
        <f t="shared" si="21"/>
        <v>N/A</v>
      </c>
      <c r="J221">
        <f t="shared" si="22"/>
        <v>20800000</v>
      </c>
      <c r="K221">
        <f t="shared" si="23"/>
        <v>4280000</v>
      </c>
      <c r="L221">
        <f t="shared" si="24"/>
        <v>8000000</v>
      </c>
      <c r="M221">
        <f t="shared" si="25"/>
        <v>9820000</v>
      </c>
      <c r="N221">
        <f t="shared" si="26"/>
        <v>6950000</v>
      </c>
    </row>
    <row r="222" spans="1:14" x14ac:dyDescent="0.3">
      <c r="A222" s="1">
        <v>5</v>
      </c>
      <c r="B222" t="s">
        <v>2071</v>
      </c>
      <c r="C222" t="s">
        <v>10882</v>
      </c>
      <c r="D222" t="s">
        <v>8202</v>
      </c>
      <c r="E222" t="s">
        <v>10883</v>
      </c>
      <c r="F222" t="s">
        <v>10884</v>
      </c>
      <c r="G222" t="s">
        <v>10885</v>
      </c>
      <c r="I222" t="str">
        <f t="shared" si="21"/>
        <v>N/A</v>
      </c>
      <c r="J222">
        <f t="shared" si="22"/>
        <v>20800000</v>
      </c>
      <c r="K222">
        <f t="shared" si="23"/>
        <v>4280000</v>
      </c>
      <c r="L222">
        <f t="shared" si="24"/>
        <v>8000000</v>
      </c>
      <c r="M222">
        <f t="shared" si="25"/>
        <v>9820000</v>
      </c>
      <c r="N222">
        <f t="shared" si="26"/>
        <v>6950000</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264</v>
      </c>
      <c r="D224" t="s">
        <v>264</v>
      </c>
      <c r="E224" t="s">
        <v>264</v>
      </c>
      <c r="F224" t="s">
        <v>264</v>
      </c>
      <c r="G224" t="s">
        <v>264</v>
      </c>
      <c r="I224" t="str">
        <f t="shared" si="21"/>
        <v>N/A</v>
      </c>
      <c r="J224" t="str">
        <f t="shared" si="22"/>
        <v>N/A</v>
      </c>
      <c r="K224" t="str">
        <f t="shared" si="23"/>
        <v>N/A</v>
      </c>
      <c r="L224" t="str">
        <f t="shared" si="24"/>
        <v>N/A</v>
      </c>
      <c r="M224" t="str">
        <f t="shared" si="25"/>
        <v>N/A</v>
      </c>
      <c r="N224" t="str">
        <f t="shared" si="26"/>
        <v>N/A</v>
      </c>
    </row>
    <row r="225" spans="1:14" x14ac:dyDescent="0.3">
      <c r="A225" s="1">
        <v>8</v>
      </c>
      <c r="B225" t="s">
        <v>2079</v>
      </c>
      <c r="C225" t="s">
        <v>264</v>
      </c>
      <c r="D225" t="s">
        <v>264</v>
      </c>
      <c r="E225" t="s">
        <v>264</v>
      </c>
      <c r="F225" t="s">
        <v>8121</v>
      </c>
      <c r="G225" t="s">
        <v>8111</v>
      </c>
      <c r="I225" t="str">
        <f t="shared" si="21"/>
        <v>N/A</v>
      </c>
      <c r="J225" t="str">
        <f t="shared" si="22"/>
        <v>N/A</v>
      </c>
      <c r="K225" t="str">
        <f t="shared" si="23"/>
        <v>N/A</v>
      </c>
      <c r="L225" t="str">
        <f t="shared" si="24"/>
        <v>N/A</v>
      </c>
      <c r="M225">
        <f t="shared" si="25"/>
        <v>10840000</v>
      </c>
      <c r="N225">
        <f t="shared" si="26"/>
        <v>10360000</v>
      </c>
    </row>
    <row r="226" spans="1:14" x14ac:dyDescent="0.3">
      <c r="A226" s="1">
        <v>9</v>
      </c>
      <c r="B226" t="s">
        <v>2080</v>
      </c>
      <c r="C226" t="s">
        <v>10886</v>
      </c>
      <c r="D226" t="s">
        <v>10887</v>
      </c>
      <c r="E226" t="s">
        <v>10888</v>
      </c>
      <c r="F226" t="s">
        <v>10889</v>
      </c>
      <c r="G226" t="s">
        <v>10890</v>
      </c>
      <c r="I226" t="str">
        <f t="shared" si="21"/>
        <v>N/A</v>
      </c>
      <c r="J226">
        <f t="shared" si="22"/>
        <v>199490000</v>
      </c>
      <c r="K226">
        <f t="shared" si="23"/>
        <v>194990000</v>
      </c>
      <c r="L226">
        <f t="shared" si="24"/>
        <v>207680000</v>
      </c>
      <c r="M226">
        <f t="shared" si="25"/>
        <v>214710000</v>
      </c>
      <c r="N226">
        <f t="shared" si="26"/>
        <v>218920000</v>
      </c>
    </row>
    <row r="227" spans="1:14" x14ac:dyDescent="0.3">
      <c r="A227" s="1">
        <v>10</v>
      </c>
      <c r="B227" t="s">
        <v>2086</v>
      </c>
      <c r="C227" t="s">
        <v>10891</v>
      </c>
      <c r="D227" t="s">
        <v>10892</v>
      </c>
      <c r="E227" t="s">
        <v>10893</v>
      </c>
      <c r="F227" t="s">
        <v>10894</v>
      </c>
      <c r="G227" t="s">
        <v>10895</v>
      </c>
      <c r="I227" t="str">
        <f t="shared" si="21"/>
        <v>N/A</v>
      </c>
      <c r="J227">
        <f t="shared" si="22"/>
        <v>485010000</v>
      </c>
      <c r="K227">
        <f t="shared" si="23"/>
        <v>710530000</v>
      </c>
      <c r="L227">
        <f t="shared" si="24"/>
        <v>674080000</v>
      </c>
      <c r="M227">
        <f t="shared" si="25"/>
        <v>661500000</v>
      </c>
      <c r="N227">
        <f t="shared" si="26"/>
        <v>622430000</v>
      </c>
    </row>
    <row r="228" spans="1:14" x14ac:dyDescent="0.3">
      <c r="A228" s="1">
        <v>11</v>
      </c>
      <c r="B228" t="s">
        <v>2090</v>
      </c>
      <c r="C228" t="s">
        <v>9434</v>
      </c>
      <c r="D228" t="s">
        <v>10896</v>
      </c>
      <c r="E228" t="s">
        <v>9548</v>
      </c>
      <c r="F228" t="s">
        <v>396</v>
      </c>
      <c r="G228" t="s">
        <v>4995</v>
      </c>
      <c r="I228" t="str">
        <f t="shared" si="21"/>
        <v>N/A</v>
      </c>
      <c r="J228">
        <f t="shared" si="22"/>
        <v>27790000</v>
      </c>
      <c r="K228">
        <f t="shared" si="23"/>
        <v>30100000</v>
      </c>
      <c r="L228">
        <f t="shared" si="24"/>
        <v>31710000</v>
      </c>
      <c r="M228">
        <f t="shared" si="25"/>
        <v>14880000</v>
      </c>
      <c r="N228">
        <f t="shared" si="26"/>
        <v>12370000</v>
      </c>
    </row>
    <row r="229" spans="1:14" x14ac:dyDescent="0.3">
      <c r="A229" s="1">
        <v>12</v>
      </c>
      <c r="B229" t="s">
        <v>440</v>
      </c>
      <c r="C229" t="s">
        <v>264</v>
      </c>
      <c r="D229" t="s">
        <v>264</v>
      </c>
      <c r="E229" t="s">
        <v>264</v>
      </c>
      <c r="F229" t="s">
        <v>264</v>
      </c>
      <c r="G229" t="s">
        <v>264</v>
      </c>
      <c r="I229" t="str">
        <f t="shared" si="21"/>
        <v>N/A</v>
      </c>
      <c r="J229" t="str">
        <f t="shared" si="22"/>
        <v>N/A</v>
      </c>
      <c r="K229" t="str">
        <f t="shared" si="23"/>
        <v>N/A</v>
      </c>
      <c r="L229" t="str">
        <f t="shared" si="24"/>
        <v>N/A</v>
      </c>
      <c r="M229" t="str">
        <f t="shared" si="25"/>
        <v>N/A</v>
      </c>
      <c r="N229" t="str">
        <f t="shared" si="26"/>
        <v>N/A</v>
      </c>
    </row>
    <row r="230" spans="1:14" x14ac:dyDescent="0.3">
      <c r="A230" s="1">
        <v>13</v>
      </c>
      <c r="B230" t="s">
        <v>2097</v>
      </c>
      <c r="C230" t="s">
        <v>264</v>
      </c>
      <c r="D230" t="s">
        <v>10897</v>
      </c>
      <c r="E230" t="s">
        <v>4852</v>
      </c>
      <c r="F230" t="s">
        <v>10898</v>
      </c>
      <c r="G230" t="s">
        <v>10899</v>
      </c>
      <c r="I230" t="str">
        <f t="shared" si="21"/>
        <v>N/A</v>
      </c>
      <c r="J230" t="str">
        <f t="shared" si="22"/>
        <v>N/A</v>
      </c>
      <c r="K230">
        <f t="shared" si="23"/>
        <v>0.28210000000000002</v>
      </c>
      <c r="L230">
        <f t="shared" si="24"/>
        <v>-1.9599999999999999E-2</v>
      </c>
      <c r="M230">
        <f t="shared" si="25"/>
        <v>-1.06E-2</v>
      </c>
      <c r="N230">
        <f t="shared" si="26"/>
        <v>-4.4600000000000001E-2</v>
      </c>
    </row>
    <row r="231" spans="1:14" x14ac:dyDescent="0.3">
      <c r="A231" s="1">
        <v>14</v>
      </c>
      <c r="B231" t="s">
        <v>2102</v>
      </c>
      <c r="C231" t="s">
        <v>7083</v>
      </c>
      <c r="D231" t="s">
        <v>3396</v>
      </c>
      <c r="E231" t="s">
        <v>4576</v>
      </c>
      <c r="F231" t="s">
        <v>7080</v>
      </c>
      <c r="G231" t="s">
        <v>3430</v>
      </c>
      <c r="I231" t="str">
        <f t="shared" si="21"/>
        <v>N/A</v>
      </c>
      <c r="J231">
        <f t="shared" si="22"/>
        <v>1830000000</v>
      </c>
      <c r="K231">
        <f t="shared" si="23"/>
        <v>1770000000</v>
      </c>
      <c r="L231">
        <f t="shared" si="24"/>
        <v>1760000000</v>
      </c>
      <c r="M231">
        <f t="shared" si="25"/>
        <v>1740000000</v>
      </c>
      <c r="N231">
        <f t="shared" si="26"/>
        <v>1820000000</v>
      </c>
    </row>
    <row r="232" spans="1:14" x14ac:dyDescent="0.3">
      <c r="A232" s="1">
        <v>15</v>
      </c>
      <c r="B232" t="s">
        <v>2108</v>
      </c>
      <c r="C232" t="s">
        <v>4108</v>
      </c>
      <c r="D232" t="s">
        <v>3386</v>
      </c>
      <c r="E232" t="s">
        <v>9176</v>
      </c>
      <c r="F232" t="s">
        <v>4576</v>
      </c>
      <c r="G232" t="s">
        <v>10452</v>
      </c>
      <c r="I232" t="str">
        <f t="shared" si="21"/>
        <v>N/A</v>
      </c>
      <c r="J232">
        <f t="shared" si="22"/>
        <v>1850000000</v>
      </c>
      <c r="K232">
        <f t="shared" si="23"/>
        <v>1790000000</v>
      </c>
      <c r="L232">
        <f t="shared" si="24"/>
        <v>1780000000</v>
      </c>
      <c r="M232">
        <f t="shared" si="25"/>
        <v>1760000000</v>
      </c>
      <c r="N232">
        <f t="shared" si="26"/>
        <v>1840000000</v>
      </c>
    </row>
    <row r="233" spans="1:14" x14ac:dyDescent="0.3">
      <c r="A233" s="1">
        <v>16</v>
      </c>
      <c r="B233" t="s">
        <v>2114</v>
      </c>
      <c r="C233" t="s">
        <v>4149</v>
      </c>
      <c r="D233" t="s">
        <v>2724</v>
      </c>
      <c r="E233" t="s">
        <v>10900</v>
      </c>
      <c r="F233" t="s">
        <v>1658</v>
      </c>
      <c r="G233" t="s">
        <v>467</v>
      </c>
      <c r="I233" t="str">
        <f t="shared" si="21"/>
        <v>N/A</v>
      </c>
      <c r="J233">
        <f t="shared" si="22"/>
        <v>1580000000</v>
      </c>
      <c r="K233">
        <f t="shared" si="23"/>
        <v>1520000000</v>
      </c>
      <c r="L233">
        <f t="shared" si="24"/>
        <v>1510000000</v>
      </c>
      <c r="M233">
        <f t="shared" si="25"/>
        <v>1040000000</v>
      </c>
      <c r="N233">
        <f t="shared" si="26"/>
        <v>1110000000</v>
      </c>
    </row>
    <row r="234" spans="1:14" x14ac:dyDescent="0.3">
      <c r="A234" s="1">
        <v>17</v>
      </c>
      <c r="B234" t="s">
        <v>2120</v>
      </c>
      <c r="C234" t="s">
        <v>10901</v>
      </c>
      <c r="D234" t="s">
        <v>10902</v>
      </c>
      <c r="E234" t="s">
        <v>10903</v>
      </c>
      <c r="F234" t="s">
        <v>10904</v>
      </c>
      <c r="G234" t="s">
        <v>10905</v>
      </c>
      <c r="I234" t="str">
        <f t="shared" si="21"/>
        <v>N/A</v>
      </c>
      <c r="J234">
        <f t="shared" si="22"/>
        <v>268510000</v>
      </c>
      <c r="K234">
        <f t="shared" si="23"/>
        <v>268029999.99999997</v>
      </c>
      <c r="L234">
        <f t="shared" si="24"/>
        <v>266660000.00000003</v>
      </c>
      <c r="M234">
        <f t="shared" si="25"/>
        <v>272900000</v>
      </c>
      <c r="N234">
        <f t="shared" si="26"/>
        <v>305880000</v>
      </c>
    </row>
    <row r="235" spans="1:14" x14ac:dyDescent="0.3">
      <c r="A235" s="1">
        <v>18</v>
      </c>
      <c r="B235" t="s">
        <v>2126</v>
      </c>
      <c r="C235" t="s">
        <v>264</v>
      </c>
      <c r="D235" t="s">
        <v>264</v>
      </c>
      <c r="E235" t="s">
        <v>264</v>
      </c>
      <c r="F235" t="s">
        <v>10906</v>
      </c>
      <c r="G235" t="s">
        <v>10907</v>
      </c>
      <c r="I235" t="str">
        <f t="shared" si="21"/>
        <v>N/A</v>
      </c>
      <c r="J235" t="str">
        <f t="shared" si="22"/>
        <v>N/A</v>
      </c>
      <c r="K235" t="str">
        <f t="shared" si="23"/>
        <v>N/A</v>
      </c>
      <c r="L235" t="str">
        <f t="shared" si="24"/>
        <v>N/A</v>
      </c>
      <c r="M235">
        <f t="shared" si="25"/>
        <v>444450000</v>
      </c>
      <c r="N235">
        <f t="shared" si="26"/>
        <v>423910000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2973</v>
      </c>
      <c r="F239" t="s">
        <v>5087</v>
      </c>
      <c r="G239" t="s">
        <v>1169</v>
      </c>
      <c r="I239" t="str">
        <f t="shared" si="21"/>
        <v>N/A</v>
      </c>
      <c r="J239" t="str">
        <f t="shared" si="22"/>
        <v>N/A</v>
      </c>
      <c r="K239" t="str">
        <f t="shared" si="23"/>
        <v>N/A</v>
      </c>
      <c r="L239">
        <f t="shared" si="24"/>
        <v>1080000</v>
      </c>
      <c r="M239">
        <f t="shared" si="25"/>
        <v>2490000</v>
      </c>
      <c r="N239">
        <f t="shared" si="26"/>
        <v>3210000</v>
      </c>
    </row>
    <row r="240" spans="1:14" x14ac:dyDescent="0.3">
      <c r="A240" s="1">
        <v>23</v>
      </c>
      <c r="B240" t="s">
        <v>2136</v>
      </c>
      <c r="C240" t="s">
        <v>10908</v>
      </c>
      <c r="D240" t="s">
        <v>10165</v>
      </c>
      <c r="E240" t="s">
        <v>264</v>
      </c>
      <c r="F240" t="s">
        <v>264</v>
      </c>
      <c r="G240" t="s">
        <v>264</v>
      </c>
      <c r="I240" t="str">
        <f t="shared" si="21"/>
        <v>N/A</v>
      </c>
      <c r="J240" t="str">
        <f t="shared" si="22"/>
        <v>(952,000)</v>
      </c>
      <c r="K240" t="str">
        <f t="shared" si="23"/>
        <v>(1.12M)</v>
      </c>
      <c r="L240" t="str">
        <f t="shared" si="24"/>
        <v>N/A</v>
      </c>
      <c r="M240" t="str">
        <f t="shared" si="25"/>
        <v>N/A</v>
      </c>
      <c r="N240" t="str">
        <f t="shared" si="26"/>
        <v>N/A</v>
      </c>
    </row>
    <row r="241" spans="1:14" x14ac:dyDescent="0.3">
      <c r="A241" s="1">
        <v>24</v>
      </c>
      <c r="B241" t="s">
        <v>2142</v>
      </c>
      <c r="C241" t="s">
        <v>10909</v>
      </c>
      <c r="D241" t="s">
        <v>10910</v>
      </c>
      <c r="E241" t="s">
        <v>10911</v>
      </c>
      <c r="F241" t="s">
        <v>10912</v>
      </c>
      <c r="G241" t="s">
        <v>10913</v>
      </c>
      <c r="I241" t="str">
        <f t="shared" si="21"/>
        <v>N/A</v>
      </c>
      <c r="J241" t="str">
        <f t="shared" si="22"/>
        <v>(21.96M)</v>
      </c>
      <c r="K241" t="str">
        <f t="shared" si="23"/>
        <v>(20.07M)</v>
      </c>
      <c r="L241" t="str">
        <f t="shared" si="24"/>
        <v>(18.84M)</v>
      </c>
      <c r="M241" t="str">
        <f t="shared" si="25"/>
        <v>(19.95M)</v>
      </c>
      <c r="N241" t="str">
        <f t="shared" si="26"/>
        <v>(18.77M)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10914</v>
      </c>
      <c r="E243" t="s">
        <v>10915</v>
      </c>
      <c r="F243" t="s">
        <v>10898</v>
      </c>
      <c r="G243" t="s">
        <v>6612</v>
      </c>
      <c r="I243" t="str">
        <f t="shared" si="21"/>
        <v>N/A</v>
      </c>
      <c r="J243" t="str">
        <f t="shared" si="22"/>
        <v>N/A</v>
      </c>
      <c r="K243">
        <f t="shared" si="23"/>
        <v>-3.2000000000000001E-2</v>
      </c>
      <c r="L243">
        <f t="shared" si="24"/>
        <v>-5.0000000000000001E-3</v>
      </c>
      <c r="M243">
        <f t="shared" si="25"/>
        <v>-1.06E-2</v>
      </c>
      <c r="N243">
        <f t="shared" si="26"/>
        <v>4.3899999999999995E-2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10916</v>
      </c>
      <c r="D246" t="s">
        <v>10917</v>
      </c>
      <c r="E246" t="s">
        <v>10918</v>
      </c>
      <c r="F246" t="s">
        <v>4557</v>
      </c>
      <c r="G246" t="s">
        <v>7287</v>
      </c>
      <c r="I246" t="str">
        <f t="shared" si="21"/>
        <v>N/A</v>
      </c>
      <c r="J246">
        <f t="shared" si="22"/>
        <v>47310000</v>
      </c>
      <c r="K246">
        <f t="shared" si="23"/>
        <v>51450000</v>
      </c>
      <c r="L246">
        <f t="shared" si="24"/>
        <v>51800000</v>
      </c>
      <c r="M246">
        <f t="shared" si="25"/>
        <v>50530000</v>
      </c>
      <c r="N246">
        <f t="shared" si="26"/>
        <v>49240000</v>
      </c>
    </row>
    <row r="247" spans="1:14" x14ac:dyDescent="0.3">
      <c r="A247" s="1">
        <v>30</v>
      </c>
      <c r="B247" t="s">
        <v>446</v>
      </c>
      <c r="C247" t="s">
        <v>10919</v>
      </c>
      <c r="D247" t="s">
        <v>10920</v>
      </c>
      <c r="E247" t="s">
        <v>10921</v>
      </c>
      <c r="F247" t="s">
        <v>10922</v>
      </c>
      <c r="G247" t="s">
        <v>10923</v>
      </c>
      <c r="I247" t="str">
        <f t="shared" si="21"/>
        <v>N/A</v>
      </c>
      <c r="J247">
        <f t="shared" si="22"/>
        <v>178050000</v>
      </c>
      <c r="K247">
        <f t="shared" si="23"/>
        <v>138980000</v>
      </c>
      <c r="L247">
        <f t="shared" si="24"/>
        <v>172980000</v>
      </c>
      <c r="M247">
        <f t="shared" si="25"/>
        <v>145100000</v>
      </c>
      <c r="N247">
        <f t="shared" si="26"/>
        <v>157990000</v>
      </c>
    </row>
    <row r="248" spans="1:14" x14ac:dyDescent="0.3">
      <c r="A248" s="1">
        <v>31</v>
      </c>
      <c r="B248" t="s">
        <v>452</v>
      </c>
      <c r="C248" t="s">
        <v>10924</v>
      </c>
      <c r="D248" t="s">
        <v>10925</v>
      </c>
      <c r="E248" t="s">
        <v>10926</v>
      </c>
      <c r="F248" t="s">
        <v>10927</v>
      </c>
      <c r="G248" t="s">
        <v>10928</v>
      </c>
      <c r="I248" t="str">
        <f t="shared" si="21"/>
        <v>N/A</v>
      </c>
      <c r="J248">
        <f t="shared" si="22"/>
        <v>136550000</v>
      </c>
      <c r="K248">
        <f t="shared" si="23"/>
        <v>94560000</v>
      </c>
      <c r="L248">
        <f t="shared" si="24"/>
        <v>129590000</v>
      </c>
      <c r="M248">
        <f t="shared" si="25"/>
        <v>102430000</v>
      </c>
      <c r="N248">
        <f t="shared" si="26"/>
        <v>121530000</v>
      </c>
    </row>
    <row r="249" spans="1:14" x14ac:dyDescent="0.3">
      <c r="A249" s="1">
        <v>32</v>
      </c>
      <c r="B249" t="s">
        <v>457</v>
      </c>
      <c r="C249" t="s">
        <v>10929</v>
      </c>
      <c r="D249" t="s">
        <v>10112</v>
      </c>
      <c r="E249" t="s">
        <v>10930</v>
      </c>
      <c r="F249" t="s">
        <v>10931</v>
      </c>
      <c r="G249" t="s">
        <v>10932</v>
      </c>
      <c r="I249" t="str">
        <f t="shared" si="21"/>
        <v>N/A</v>
      </c>
      <c r="J249">
        <f t="shared" si="22"/>
        <v>41510000</v>
      </c>
      <c r="K249">
        <f t="shared" si="23"/>
        <v>44420000</v>
      </c>
      <c r="L249">
        <f t="shared" si="24"/>
        <v>43390000</v>
      </c>
      <c r="M249">
        <f t="shared" si="25"/>
        <v>42670000</v>
      </c>
      <c r="N249">
        <f t="shared" si="26"/>
        <v>36460000</v>
      </c>
    </row>
    <row r="250" spans="1:14" x14ac:dyDescent="0.3">
      <c r="A250" s="1">
        <v>33</v>
      </c>
      <c r="B250" t="s">
        <v>2171</v>
      </c>
      <c r="C250" t="s">
        <v>10933</v>
      </c>
      <c r="D250" t="s">
        <v>10934</v>
      </c>
      <c r="E250" t="s">
        <v>10935</v>
      </c>
      <c r="F250" t="s">
        <v>10936</v>
      </c>
      <c r="G250" t="s">
        <v>10937</v>
      </c>
      <c r="I250" t="str">
        <f t="shared" si="21"/>
        <v>N/A</v>
      </c>
      <c r="J250">
        <f t="shared" si="22"/>
        <v>12020000</v>
      </c>
      <c r="K250">
        <f t="shared" si="23"/>
        <v>11550000</v>
      </c>
      <c r="L250">
        <f t="shared" si="24"/>
        <v>11590000</v>
      </c>
      <c r="M250">
        <f t="shared" si="25"/>
        <v>11730000</v>
      </c>
      <c r="N250">
        <f t="shared" si="26"/>
        <v>12310000</v>
      </c>
    </row>
    <row r="251" spans="1:14" x14ac:dyDescent="0.3">
      <c r="A251" s="1">
        <v>34</v>
      </c>
      <c r="B251" t="s">
        <v>462</v>
      </c>
      <c r="C251" t="s">
        <v>9632</v>
      </c>
      <c r="D251" t="s">
        <v>6127</v>
      </c>
      <c r="E251" t="s">
        <v>1575</v>
      </c>
      <c r="F251" t="s">
        <v>10938</v>
      </c>
      <c r="G251" t="s">
        <v>10938</v>
      </c>
      <c r="I251" t="str">
        <f t="shared" si="21"/>
        <v>N/A</v>
      </c>
      <c r="J251">
        <f t="shared" si="22"/>
        <v>2900000000</v>
      </c>
      <c r="K251">
        <f t="shared" si="23"/>
        <v>3030000000</v>
      </c>
      <c r="L251">
        <f t="shared" si="24"/>
        <v>3000000000</v>
      </c>
      <c r="M251">
        <f t="shared" si="25"/>
        <v>2990000000</v>
      </c>
      <c r="N251">
        <f t="shared" si="26"/>
        <v>2990000000</v>
      </c>
    </row>
    <row r="252" spans="1:14" x14ac:dyDescent="0.3">
      <c r="A252" s="1">
        <v>35</v>
      </c>
      <c r="B252" t="s">
        <v>2177</v>
      </c>
      <c r="C252" t="s">
        <v>264</v>
      </c>
      <c r="D252" t="s">
        <v>10939</v>
      </c>
      <c r="E252" t="s">
        <v>10940</v>
      </c>
      <c r="F252" t="s">
        <v>7013</v>
      </c>
      <c r="G252" t="s">
        <v>10941</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4.53E-2</v>
      </c>
      <c r="L252">
        <f t="shared" ref="L252:L315" si="30">IF(TRIM(E252)="-", "N/A", IF(RIGHT(E252,1)="M",1000000*VALUE(LEFT(E252,LEN(E252)-1)),IF(RIGHT(E252,1)="B",1000000000*VALUE(LEFT(E252,LEN(E252)-1)),IF(RIGHT(E252,1)="%",0.01*VALUE(LEFT(E252,LEN(E252)-1)),E252))))</f>
        <v>-7.9000000000000008E-3</v>
      </c>
      <c r="M252">
        <f t="shared" ref="M252:M315" si="31">IF(TRIM(F252)="-", "N/A", IF(RIGHT(F252,1)="M",1000000*VALUE(LEFT(F252,LEN(F252)-1)),IF(RIGHT(F252,1)="B",1000000000*VALUE(LEFT(F252,LEN(F252)-1)),IF(RIGHT(F252,1)="%",0.01*VALUE(LEFT(F252,LEN(F252)-1)),F252))))</f>
        <v>-3.0000000000000001E-3</v>
      </c>
      <c r="N252">
        <f t="shared" ref="N252:N315" si="32">IF(TRIM(G252)="-", "N/A", IF(RIGHT(G252,1)="M",1000000*VALUE(LEFT(G252,LEN(G252)-1)),IF(RIGHT(G252,1)="B",1000000000*VALUE(LEFT(G252,LEN(G252)-1)),IF(RIGHT(G252,1)="%",0.01*VALUE(LEFT(G252,LEN(G252)-1)),G252))))</f>
        <v>-1.7000000000000001E-3</v>
      </c>
    </row>
    <row r="253" spans="1:14" x14ac:dyDescent="0.3">
      <c r="A253" s="1">
        <v>36</v>
      </c>
      <c r="B253" t="s">
        <v>473</v>
      </c>
      <c r="C253" t="s">
        <v>264</v>
      </c>
      <c r="D253" t="s">
        <v>264</v>
      </c>
      <c r="E253" t="s">
        <v>264</v>
      </c>
      <c r="F253" t="s">
        <v>264</v>
      </c>
      <c r="G253" t="s">
        <v>10942</v>
      </c>
      <c r="I253" t="str">
        <f t="shared" si="27"/>
        <v>N/A</v>
      </c>
      <c r="J253" t="str">
        <f t="shared" si="28"/>
        <v>N/A</v>
      </c>
      <c r="K253" t="str">
        <f t="shared" si="29"/>
        <v>N/A</v>
      </c>
      <c r="L253" t="str">
        <f t="shared" si="30"/>
        <v>N/A</v>
      </c>
      <c r="M253" t="str">
        <f t="shared" si="31"/>
        <v>N/A</v>
      </c>
      <c r="N253">
        <f t="shared" si="32"/>
        <v>1.2800000000000001E-2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7402</v>
      </c>
      <c r="D256" t="s">
        <v>6187</v>
      </c>
      <c r="E256" t="s">
        <v>6187</v>
      </c>
      <c r="F256" t="s">
        <v>8771</v>
      </c>
      <c r="G256" t="s">
        <v>4475</v>
      </c>
      <c r="I256" t="str">
        <f t="shared" si="27"/>
        <v>N/A</v>
      </c>
      <c r="J256">
        <f t="shared" si="28"/>
        <v>2280000000</v>
      </c>
      <c r="K256">
        <f t="shared" si="29"/>
        <v>2460000000</v>
      </c>
      <c r="L256">
        <f t="shared" si="30"/>
        <v>2460000000</v>
      </c>
      <c r="M256">
        <f t="shared" si="31"/>
        <v>2440000000</v>
      </c>
      <c r="N256">
        <f t="shared" si="32"/>
        <v>2430000000</v>
      </c>
    </row>
    <row r="257" spans="1:14" x14ac:dyDescent="0.3">
      <c r="A257" s="1">
        <v>1</v>
      </c>
      <c r="B257" t="s">
        <v>2188</v>
      </c>
      <c r="C257" t="s">
        <v>10943</v>
      </c>
      <c r="D257" t="s">
        <v>10944</v>
      </c>
      <c r="E257" t="s">
        <v>10945</v>
      </c>
      <c r="F257" t="s">
        <v>7113</v>
      </c>
      <c r="G257" t="s">
        <v>10946</v>
      </c>
      <c r="I257" t="str">
        <f t="shared" si="27"/>
        <v>pos_trend</v>
      </c>
      <c r="J257">
        <f t="shared" si="28"/>
        <v>465950000</v>
      </c>
      <c r="K257">
        <f t="shared" si="29"/>
        <v>506820000</v>
      </c>
      <c r="L257">
        <f t="shared" si="30"/>
        <v>556390000</v>
      </c>
      <c r="M257">
        <f t="shared" si="31"/>
        <v>563300000</v>
      </c>
      <c r="N257">
        <f t="shared" si="32"/>
        <v>564090000</v>
      </c>
    </row>
    <row r="258" spans="1:14" x14ac:dyDescent="0.3">
      <c r="A258" s="1">
        <v>2</v>
      </c>
      <c r="B258" t="s">
        <v>2194</v>
      </c>
      <c r="C258" t="s">
        <v>3385</v>
      </c>
      <c r="D258" t="s">
        <v>4080</v>
      </c>
      <c r="E258" t="s">
        <v>8909</v>
      </c>
      <c r="F258" t="s">
        <v>4563</v>
      </c>
      <c r="G258" t="s">
        <v>4577</v>
      </c>
      <c r="I258" t="str">
        <f t="shared" si="27"/>
        <v>N/A</v>
      </c>
      <c r="J258">
        <f t="shared" si="28"/>
        <v>1810000000</v>
      </c>
      <c r="K258">
        <f t="shared" si="29"/>
        <v>1950000000</v>
      </c>
      <c r="L258">
        <f t="shared" si="30"/>
        <v>1900000000</v>
      </c>
      <c r="M258">
        <f t="shared" si="31"/>
        <v>1880000000</v>
      </c>
      <c r="N258">
        <f t="shared" si="32"/>
        <v>1860000000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10947</v>
      </c>
      <c r="E260" t="s">
        <v>5210</v>
      </c>
      <c r="F260" t="s">
        <v>1893</v>
      </c>
      <c r="G260" t="s">
        <v>10948</v>
      </c>
      <c r="I260" t="str">
        <f t="shared" si="27"/>
        <v>N/A</v>
      </c>
      <c r="J260" t="str">
        <f t="shared" si="28"/>
        <v>N/A</v>
      </c>
      <c r="K260">
        <f t="shared" si="29"/>
        <v>8.0199999999999994E-2</v>
      </c>
      <c r="L260">
        <f t="shared" si="30"/>
        <v>-5.9999999999999995E-4</v>
      </c>
      <c r="M260">
        <f t="shared" si="31"/>
        <v>-6.0000000000000001E-3</v>
      </c>
      <c r="N260">
        <f t="shared" si="32"/>
        <v>-5.6999999999999993E-3</v>
      </c>
    </row>
    <row r="261" spans="1:14" x14ac:dyDescent="0.3">
      <c r="A261" s="1">
        <v>5</v>
      </c>
      <c r="B261" t="s">
        <v>475</v>
      </c>
      <c r="C261" t="s">
        <v>10949</v>
      </c>
      <c r="D261" t="s">
        <v>10950</v>
      </c>
      <c r="E261" t="s">
        <v>10951</v>
      </c>
      <c r="F261" t="s">
        <v>1442</v>
      </c>
      <c r="G261" t="s">
        <v>10952</v>
      </c>
      <c r="I261" t="str">
        <f t="shared" si="27"/>
        <v>N/A</v>
      </c>
      <c r="J261">
        <f t="shared" si="28"/>
        <v>160260000</v>
      </c>
      <c r="K261">
        <f t="shared" si="29"/>
        <v>117880000</v>
      </c>
      <c r="L261">
        <f t="shared" si="30"/>
        <v>60900000</v>
      </c>
      <c r="M261">
        <f t="shared" si="31"/>
        <v>46510000</v>
      </c>
      <c r="N261">
        <f t="shared" si="32"/>
        <v>81120000</v>
      </c>
    </row>
    <row r="262" spans="1:14" x14ac:dyDescent="0.3">
      <c r="A262" s="1">
        <v>6</v>
      </c>
      <c r="B262" t="s">
        <v>481</v>
      </c>
      <c r="C262" t="s">
        <v>10953</v>
      </c>
      <c r="D262" t="s">
        <v>10954</v>
      </c>
      <c r="E262" t="s">
        <v>10955</v>
      </c>
      <c r="F262" t="s">
        <v>6116</v>
      </c>
      <c r="G262" t="s">
        <v>10952</v>
      </c>
      <c r="I262" t="str">
        <f t="shared" si="27"/>
        <v>N/A</v>
      </c>
      <c r="J262">
        <f t="shared" si="28"/>
        <v>40550000</v>
      </c>
      <c r="K262">
        <f t="shared" si="29"/>
        <v>104890000</v>
      </c>
      <c r="L262">
        <f t="shared" si="30"/>
        <v>50310000</v>
      </c>
      <c r="M262">
        <f t="shared" si="31"/>
        <v>46250000</v>
      </c>
      <c r="N262">
        <f t="shared" si="32"/>
        <v>81120000</v>
      </c>
    </row>
    <row r="263" spans="1:14" x14ac:dyDescent="0.3">
      <c r="A263" s="1">
        <v>7</v>
      </c>
      <c r="B263" t="s">
        <v>486</v>
      </c>
      <c r="C263" t="s">
        <v>264</v>
      </c>
      <c r="D263" t="s">
        <v>4467</v>
      </c>
      <c r="E263" t="s">
        <v>3215</v>
      </c>
      <c r="F263" t="s">
        <v>9014</v>
      </c>
      <c r="G263" t="s">
        <v>264</v>
      </c>
      <c r="I263" t="str">
        <f t="shared" si="27"/>
        <v>N/A</v>
      </c>
      <c r="J263" t="str">
        <f t="shared" si="28"/>
        <v>N/A</v>
      </c>
      <c r="K263">
        <f t="shared" si="29"/>
        <v>45300000</v>
      </c>
      <c r="L263">
        <f t="shared" si="30"/>
        <v>2300000</v>
      </c>
      <c r="M263">
        <f t="shared" si="31"/>
        <v>12420000</v>
      </c>
      <c r="N263" t="str">
        <f t="shared" si="32"/>
        <v>N/A</v>
      </c>
    </row>
    <row r="264" spans="1:14" x14ac:dyDescent="0.3">
      <c r="A264" s="1">
        <v>8</v>
      </c>
      <c r="B264" t="s">
        <v>485</v>
      </c>
      <c r="C264" t="s">
        <v>10953</v>
      </c>
      <c r="D264" t="s">
        <v>3476</v>
      </c>
      <c r="E264" t="s">
        <v>10956</v>
      </c>
      <c r="F264" t="s">
        <v>1618</v>
      </c>
      <c r="G264" t="s">
        <v>10952</v>
      </c>
      <c r="I264" t="str">
        <f t="shared" si="27"/>
        <v>N/A</v>
      </c>
      <c r="J264">
        <f t="shared" si="28"/>
        <v>40550000</v>
      </c>
      <c r="K264">
        <f t="shared" si="29"/>
        <v>59590000</v>
      </c>
      <c r="L264">
        <f t="shared" si="30"/>
        <v>48020000</v>
      </c>
      <c r="M264">
        <f t="shared" si="31"/>
        <v>33830000</v>
      </c>
      <c r="N264">
        <f t="shared" si="32"/>
        <v>81120000</v>
      </c>
    </row>
    <row r="265" spans="1:14" x14ac:dyDescent="0.3">
      <c r="A265" s="1">
        <v>9</v>
      </c>
      <c r="B265" t="s">
        <v>487</v>
      </c>
      <c r="C265" t="s">
        <v>10957</v>
      </c>
      <c r="D265" t="s">
        <v>10958</v>
      </c>
      <c r="E265" t="s">
        <v>453</v>
      </c>
      <c r="F265" t="s">
        <v>10959</v>
      </c>
      <c r="G265" t="s">
        <v>264</v>
      </c>
      <c r="I265" t="str">
        <f t="shared" si="27"/>
        <v>N/A</v>
      </c>
      <c r="J265">
        <f t="shared" si="28"/>
        <v>119710000</v>
      </c>
      <c r="K265">
        <f t="shared" si="29"/>
        <v>12990000</v>
      </c>
      <c r="L265">
        <f t="shared" si="30"/>
        <v>10590000</v>
      </c>
      <c r="M265" t="str">
        <f t="shared" si="31"/>
        <v>254000</v>
      </c>
      <c r="N265" t="str">
        <f t="shared" si="32"/>
        <v>N/A</v>
      </c>
    </row>
    <row r="266" spans="1:14" x14ac:dyDescent="0.3">
      <c r="A266" s="1">
        <v>10</v>
      </c>
      <c r="B266" t="s">
        <v>491</v>
      </c>
      <c r="C266" t="s">
        <v>10957</v>
      </c>
      <c r="D266" t="s">
        <v>10958</v>
      </c>
      <c r="E266" t="s">
        <v>453</v>
      </c>
      <c r="F266" t="s">
        <v>10959</v>
      </c>
      <c r="G266" t="s">
        <v>264</v>
      </c>
      <c r="I266" t="str">
        <f t="shared" si="27"/>
        <v>N/A</v>
      </c>
      <c r="J266">
        <f t="shared" si="28"/>
        <v>119710000</v>
      </c>
      <c r="K266">
        <f t="shared" si="29"/>
        <v>12990000</v>
      </c>
      <c r="L266">
        <f t="shared" si="30"/>
        <v>10590000</v>
      </c>
      <c r="M266" t="str">
        <f t="shared" si="31"/>
        <v>254000</v>
      </c>
      <c r="N266" t="str">
        <f t="shared" si="32"/>
        <v>N/A</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10960</v>
      </c>
      <c r="E268" t="s">
        <v>10961</v>
      </c>
      <c r="F268" t="s">
        <v>10962</v>
      </c>
      <c r="G268" t="s">
        <v>264</v>
      </c>
      <c r="I268" t="str">
        <f t="shared" si="27"/>
        <v>N/A</v>
      </c>
      <c r="J268" t="str">
        <f t="shared" si="28"/>
        <v>N/A</v>
      </c>
      <c r="K268">
        <f t="shared" si="29"/>
        <v>-0.89150000000000007</v>
      </c>
      <c r="L268">
        <f t="shared" si="30"/>
        <v>-0.18489999999999998</v>
      </c>
      <c r="M268">
        <f t="shared" si="31"/>
        <v>-0.97599999999999998</v>
      </c>
      <c r="N268" t="str">
        <f t="shared" si="32"/>
        <v>N/A</v>
      </c>
    </row>
    <row r="269" spans="1:14" x14ac:dyDescent="0.3">
      <c r="A269" s="1">
        <v>13</v>
      </c>
      <c r="B269" t="s">
        <v>498</v>
      </c>
      <c r="C269" t="s">
        <v>9072</v>
      </c>
      <c r="D269" t="s">
        <v>9013</v>
      </c>
      <c r="E269" t="s">
        <v>10963</v>
      </c>
      <c r="F269" t="s">
        <v>10964</v>
      </c>
      <c r="G269" t="s">
        <v>10965</v>
      </c>
      <c r="I269" t="str">
        <f t="shared" si="27"/>
        <v>N/A</v>
      </c>
      <c r="J269">
        <f t="shared" si="28"/>
        <v>5.5300000000000002E-2</v>
      </c>
      <c r="K269">
        <f t="shared" si="29"/>
        <v>3.8900000000000004E-2</v>
      </c>
      <c r="L269">
        <f t="shared" si="30"/>
        <v>2.0299999999999999E-2</v>
      </c>
      <c r="M269">
        <f t="shared" si="31"/>
        <v>1.5500000000000002E-2</v>
      </c>
      <c r="N269">
        <f t="shared" si="32"/>
        <v>2.7099999999999999E-2</v>
      </c>
    </row>
    <row r="270" spans="1:14" x14ac:dyDescent="0.3">
      <c r="A270" s="1">
        <v>14</v>
      </c>
      <c r="B270" t="s">
        <v>506</v>
      </c>
      <c r="C270" t="s">
        <v>10966</v>
      </c>
      <c r="D270" t="s">
        <v>10967</v>
      </c>
      <c r="E270" t="s">
        <v>10968</v>
      </c>
      <c r="F270" t="s">
        <v>10969</v>
      </c>
      <c r="G270" t="s">
        <v>2236</v>
      </c>
      <c r="I270" t="str">
        <f t="shared" si="27"/>
        <v>N/A</v>
      </c>
      <c r="J270">
        <f t="shared" si="28"/>
        <v>86900000</v>
      </c>
      <c r="K270">
        <f t="shared" si="29"/>
        <v>55850000</v>
      </c>
      <c r="L270">
        <f t="shared" si="30"/>
        <v>90170000</v>
      </c>
      <c r="M270">
        <f t="shared" si="31"/>
        <v>80390000</v>
      </c>
      <c r="N270">
        <f t="shared" si="32"/>
        <v>64489999.999999993</v>
      </c>
    </row>
    <row r="271" spans="1:14" x14ac:dyDescent="0.3">
      <c r="A271" s="1">
        <v>15</v>
      </c>
      <c r="B271" t="s">
        <v>512</v>
      </c>
      <c r="C271" t="s">
        <v>10966</v>
      </c>
      <c r="D271" t="s">
        <v>10967</v>
      </c>
      <c r="E271" t="s">
        <v>10968</v>
      </c>
      <c r="F271" t="s">
        <v>10969</v>
      </c>
      <c r="G271" t="s">
        <v>2236</v>
      </c>
      <c r="I271" t="str">
        <f t="shared" si="27"/>
        <v>N/A</v>
      </c>
      <c r="J271">
        <f t="shared" si="28"/>
        <v>86900000</v>
      </c>
      <c r="K271">
        <f t="shared" si="29"/>
        <v>55850000</v>
      </c>
      <c r="L271">
        <f t="shared" si="30"/>
        <v>90170000</v>
      </c>
      <c r="M271">
        <f t="shared" si="31"/>
        <v>80390000</v>
      </c>
      <c r="N271">
        <f t="shared" si="32"/>
        <v>64489999.999999993</v>
      </c>
    </row>
    <row r="272" spans="1:14" x14ac:dyDescent="0.3">
      <c r="A272" s="1">
        <v>16</v>
      </c>
      <c r="B272" t="s">
        <v>517</v>
      </c>
      <c r="C272" t="s">
        <v>9559</v>
      </c>
      <c r="D272" t="s">
        <v>10970</v>
      </c>
      <c r="E272" t="s">
        <v>1569</v>
      </c>
      <c r="F272" t="s">
        <v>7075</v>
      </c>
      <c r="G272" t="s">
        <v>5113</v>
      </c>
      <c r="I272" t="str">
        <f t="shared" si="27"/>
        <v>N/A</v>
      </c>
      <c r="J272">
        <f t="shared" si="28"/>
        <v>2520000000</v>
      </c>
      <c r="K272">
        <f t="shared" si="29"/>
        <v>2640000000</v>
      </c>
      <c r="L272">
        <f t="shared" si="30"/>
        <v>2610000000</v>
      </c>
      <c r="M272">
        <f t="shared" si="31"/>
        <v>2580000000</v>
      </c>
      <c r="N272">
        <f t="shared" si="32"/>
        <v>2570000000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10971</v>
      </c>
      <c r="D276" t="s">
        <v>10972</v>
      </c>
      <c r="E276" t="s">
        <v>10973</v>
      </c>
      <c r="F276" t="s">
        <v>10974</v>
      </c>
      <c r="G276" t="s">
        <v>7245</v>
      </c>
      <c r="I276" t="str">
        <f t="shared" si="27"/>
        <v>pos_trend</v>
      </c>
      <c r="J276">
        <f t="shared" si="28"/>
        <v>372120000</v>
      </c>
      <c r="K276">
        <f t="shared" si="29"/>
        <v>386200000</v>
      </c>
      <c r="L276">
        <f t="shared" si="30"/>
        <v>394210000</v>
      </c>
      <c r="M276">
        <f t="shared" si="31"/>
        <v>410320000</v>
      </c>
      <c r="N276">
        <f t="shared" si="32"/>
        <v>414400000</v>
      </c>
    </row>
    <row r="277" spans="1:14" x14ac:dyDescent="0.3">
      <c r="A277" s="1">
        <v>21</v>
      </c>
      <c r="B277" t="s">
        <v>537</v>
      </c>
      <c r="C277" t="s">
        <v>267</v>
      </c>
      <c r="D277" t="s">
        <v>267</v>
      </c>
      <c r="E277" t="s">
        <v>7445</v>
      </c>
      <c r="F277" t="s">
        <v>7445</v>
      </c>
      <c r="G277" t="s">
        <v>7445</v>
      </c>
      <c r="I277" t="str">
        <f t="shared" si="27"/>
        <v>N/A</v>
      </c>
      <c r="J277">
        <f t="shared" si="28"/>
        <v>1810000</v>
      </c>
      <c r="K277">
        <f t="shared" si="29"/>
        <v>1810000</v>
      </c>
      <c r="L277">
        <f t="shared" si="30"/>
        <v>1820000</v>
      </c>
      <c r="M277">
        <f t="shared" si="31"/>
        <v>1820000</v>
      </c>
      <c r="N277">
        <f t="shared" si="32"/>
        <v>1820000</v>
      </c>
    </row>
    <row r="278" spans="1:14" x14ac:dyDescent="0.3">
      <c r="A278" s="1">
        <v>22</v>
      </c>
      <c r="B278" t="s">
        <v>543</v>
      </c>
      <c r="C278" t="s">
        <v>10975</v>
      </c>
      <c r="D278" t="s">
        <v>10976</v>
      </c>
      <c r="E278" t="s">
        <v>10977</v>
      </c>
      <c r="F278" t="s">
        <v>10978</v>
      </c>
      <c r="G278" t="s">
        <v>10979</v>
      </c>
      <c r="I278" t="str">
        <f t="shared" si="27"/>
        <v>pos_trend</v>
      </c>
      <c r="J278">
        <f t="shared" si="28"/>
        <v>69990000</v>
      </c>
      <c r="K278">
        <f t="shared" si="29"/>
        <v>71070000</v>
      </c>
      <c r="L278">
        <f t="shared" si="30"/>
        <v>72410000</v>
      </c>
      <c r="M278">
        <f t="shared" si="31"/>
        <v>73400000</v>
      </c>
      <c r="N278">
        <f t="shared" si="32"/>
        <v>74530000</v>
      </c>
    </row>
    <row r="279" spans="1:14" x14ac:dyDescent="0.3">
      <c r="A279" s="1">
        <v>23</v>
      </c>
      <c r="B279" t="s">
        <v>549</v>
      </c>
      <c r="C279" t="s">
        <v>10980</v>
      </c>
      <c r="D279" t="s">
        <v>10981</v>
      </c>
      <c r="E279" t="s">
        <v>10982</v>
      </c>
      <c r="F279" t="s">
        <v>10983</v>
      </c>
      <c r="G279" t="s">
        <v>10984</v>
      </c>
      <c r="I279" t="str">
        <f t="shared" si="27"/>
        <v>pos_trend</v>
      </c>
      <c r="J279">
        <f t="shared" si="28"/>
        <v>338340000</v>
      </c>
      <c r="K279">
        <f t="shared" si="29"/>
        <v>357080000</v>
      </c>
      <c r="L279">
        <f t="shared" si="30"/>
        <v>377970000</v>
      </c>
      <c r="M279">
        <f t="shared" si="31"/>
        <v>395630000</v>
      </c>
      <c r="N279">
        <f t="shared" si="32"/>
        <v>421830000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10985</v>
      </c>
      <c r="E282" t="s">
        <v>6016</v>
      </c>
      <c r="F282" t="s">
        <v>9941</v>
      </c>
      <c r="G282" t="s">
        <v>1438</v>
      </c>
      <c r="I282" t="str">
        <f t="shared" si="27"/>
        <v>N/A</v>
      </c>
      <c r="J282" t="str">
        <f t="shared" si="28"/>
        <v>N/A</v>
      </c>
      <c r="K282" t="str">
        <f t="shared" si="29"/>
        <v>(3.64M)</v>
      </c>
      <c r="L282">
        <f t="shared" si="30"/>
        <v>10280000</v>
      </c>
      <c r="M282">
        <f t="shared" si="31"/>
        <v>9050000</v>
      </c>
      <c r="N282" t="str">
        <f t="shared" si="32"/>
        <v>(1.08M)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10986</v>
      </c>
      <c r="D284" t="s">
        <v>10987</v>
      </c>
      <c r="E284" t="s">
        <v>10988</v>
      </c>
      <c r="F284" t="s">
        <v>10989</v>
      </c>
      <c r="G284" t="s">
        <v>10990</v>
      </c>
      <c r="I284" t="str">
        <f t="shared" si="27"/>
        <v>N/A</v>
      </c>
      <c r="J284" t="str">
        <f t="shared" si="28"/>
        <v>(7.47M)</v>
      </c>
      <c r="K284" t="str">
        <f t="shared" si="29"/>
        <v>(10.33M)</v>
      </c>
      <c r="L284" t="str">
        <f t="shared" si="30"/>
        <v>(24.81M)</v>
      </c>
      <c r="M284" t="str">
        <f t="shared" si="31"/>
        <v>(18.45M)</v>
      </c>
      <c r="N284" t="str">
        <f t="shared" si="32"/>
        <v>(13.09M)</v>
      </c>
    </row>
    <row r="285" spans="1:14" x14ac:dyDescent="0.3">
      <c r="A285" s="1">
        <v>29</v>
      </c>
      <c r="B285" t="s">
        <v>566</v>
      </c>
      <c r="C285" t="s">
        <v>10991</v>
      </c>
      <c r="D285" t="s">
        <v>10992</v>
      </c>
      <c r="E285" t="s">
        <v>10993</v>
      </c>
      <c r="F285" t="s">
        <v>10994</v>
      </c>
      <c r="G285" t="s">
        <v>10995</v>
      </c>
      <c r="I285" t="str">
        <f t="shared" si="27"/>
        <v>N/A</v>
      </c>
      <c r="J285" t="str">
        <f t="shared" si="28"/>
        <v>(30.55M)</v>
      </c>
      <c r="K285" t="str">
        <f t="shared" si="29"/>
        <v>(29.8M)</v>
      </c>
      <c r="L285" t="str">
        <f t="shared" si="30"/>
        <v>(43.45M)</v>
      </c>
      <c r="M285" t="str">
        <f t="shared" si="31"/>
        <v>(51.13M)</v>
      </c>
      <c r="N285" t="str">
        <f t="shared" si="32"/>
        <v>(69.61M)</v>
      </c>
    </row>
    <row r="286" spans="1:14" x14ac:dyDescent="0.3">
      <c r="A286" s="1">
        <v>30</v>
      </c>
      <c r="B286" t="s">
        <v>567</v>
      </c>
      <c r="C286" t="s">
        <v>10996</v>
      </c>
      <c r="D286" t="s">
        <v>10997</v>
      </c>
      <c r="E286" t="s">
        <v>10998</v>
      </c>
      <c r="F286" t="s">
        <v>10999</v>
      </c>
      <c r="G286" t="s">
        <v>11000</v>
      </c>
      <c r="I286" t="str">
        <f t="shared" si="27"/>
        <v>N/A</v>
      </c>
      <c r="J286">
        <f t="shared" si="28"/>
        <v>0.1285</v>
      </c>
      <c r="K286">
        <f t="shared" si="29"/>
        <v>0.12759999999999999</v>
      </c>
      <c r="L286">
        <f t="shared" si="30"/>
        <v>0.1313</v>
      </c>
      <c r="M286">
        <f t="shared" si="31"/>
        <v>0.1371</v>
      </c>
      <c r="N286">
        <f t="shared" si="32"/>
        <v>0.13869999999999999</v>
      </c>
    </row>
    <row r="287" spans="1:14" x14ac:dyDescent="0.3">
      <c r="A287" s="1">
        <v>31</v>
      </c>
      <c r="B287" t="s">
        <v>573</v>
      </c>
      <c r="C287" t="s">
        <v>10971</v>
      </c>
      <c r="D287" t="s">
        <v>10972</v>
      </c>
      <c r="E287" t="s">
        <v>10973</v>
      </c>
      <c r="F287" t="s">
        <v>10974</v>
      </c>
      <c r="G287" t="s">
        <v>7245</v>
      </c>
      <c r="I287" t="str">
        <f t="shared" si="27"/>
        <v>pos_trend</v>
      </c>
      <c r="J287">
        <f t="shared" si="28"/>
        <v>372120000</v>
      </c>
      <c r="K287">
        <f t="shared" si="29"/>
        <v>386200000</v>
      </c>
      <c r="L287">
        <f t="shared" si="30"/>
        <v>394210000</v>
      </c>
      <c r="M287">
        <f t="shared" si="31"/>
        <v>410320000</v>
      </c>
      <c r="N287">
        <f t="shared" si="32"/>
        <v>414400000</v>
      </c>
    </row>
    <row r="288" spans="1:14" x14ac:dyDescent="0.3">
      <c r="A288" s="1">
        <v>32</v>
      </c>
      <c r="B288" t="s">
        <v>574</v>
      </c>
      <c r="C288" t="s">
        <v>10996</v>
      </c>
      <c r="D288" t="s">
        <v>10997</v>
      </c>
      <c r="E288" t="s">
        <v>10998</v>
      </c>
      <c r="F288" t="s">
        <v>10999</v>
      </c>
      <c r="G288" t="s">
        <v>11000</v>
      </c>
      <c r="I288" t="str">
        <f t="shared" si="27"/>
        <v>N/A</v>
      </c>
      <c r="J288">
        <f t="shared" si="28"/>
        <v>0.1285</v>
      </c>
      <c r="K288">
        <f t="shared" si="29"/>
        <v>0.12759999999999999</v>
      </c>
      <c r="L288">
        <f t="shared" si="30"/>
        <v>0.1313</v>
      </c>
      <c r="M288">
        <f t="shared" si="31"/>
        <v>0.1371</v>
      </c>
      <c r="N288">
        <f t="shared" si="32"/>
        <v>0.13869999999999999</v>
      </c>
    </row>
    <row r="289" spans="1:14" x14ac:dyDescent="0.3">
      <c r="A289" s="1">
        <v>33</v>
      </c>
      <c r="B289" t="s">
        <v>575</v>
      </c>
      <c r="C289" t="s">
        <v>264</v>
      </c>
      <c r="D289" t="s">
        <v>264</v>
      </c>
      <c r="E289" t="s">
        <v>264</v>
      </c>
      <c r="F289" t="s">
        <v>264</v>
      </c>
      <c r="G289" t="s">
        <v>11001</v>
      </c>
      <c r="I289" t="str">
        <f t="shared" si="27"/>
        <v>N/A</v>
      </c>
      <c r="J289" t="str">
        <f t="shared" si="28"/>
        <v>N/A</v>
      </c>
      <c r="K289" t="str">
        <f t="shared" si="29"/>
        <v>N/A</v>
      </c>
      <c r="L289" t="str">
        <f t="shared" si="30"/>
        <v>N/A</v>
      </c>
      <c r="M289" t="str">
        <f t="shared" si="31"/>
        <v>N/A</v>
      </c>
      <c r="N289">
        <f t="shared" si="32"/>
        <v>9.3200000000000005E-2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10971</v>
      </c>
      <c r="D291" t="s">
        <v>10972</v>
      </c>
      <c r="E291" t="s">
        <v>10973</v>
      </c>
      <c r="F291" t="s">
        <v>10974</v>
      </c>
      <c r="G291" t="s">
        <v>7245</v>
      </c>
      <c r="I291" t="str">
        <f t="shared" si="27"/>
        <v>pos_trend</v>
      </c>
      <c r="J291">
        <f t="shared" si="28"/>
        <v>372120000</v>
      </c>
      <c r="K291">
        <f t="shared" si="29"/>
        <v>386200000</v>
      </c>
      <c r="L291">
        <f t="shared" si="30"/>
        <v>394210000</v>
      </c>
      <c r="M291">
        <f t="shared" si="31"/>
        <v>410320000</v>
      </c>
      <c r="N291">
        <f t="shared" si="32"/>
        <v>414400000</v>
      </c>
    </row>
    <row r="292" spans="1:14" x14ac:dyDescent="0.3">
      <c r="A292" s="1">
        <v>36</v>
      </c>
      <c r="B292" t="s">
        <v>589</v>
      </c>
      <c r="C292" t="s">
        <v>9632</v>
      </c>
      <c r="D292" t="s">
        <v>6127</v>
      </c>
      <c r="E292" t="s">
        <v>1575</v>
      </c>
      <c r="F292" t="s">
        <v>10938</v>
      </c>
      <c r="G292" t="s">
        <v>10938</v>
      </c>
      <c r="I292" t="str">
        <f t="shared" si="27"/>
        <v>N/A</v>
      </c>
      <c r="J292">
        <f t="shared" si="28"/>
        <v>2900000000</v>
      </c>
      <c r="K292">
        <f t="shared" si="29"/>
        <v>3030000000</v>
      </c>
      <c r="L292">
        <f t="shared" si="30"/>
        <v>3000000000</v>
      </c>
      <c r="M292">
        <f t="shared" si="31"/>
        <v>2990000000</v>
      </c>
      <c r="N292">
        <f t="shared" si="32"/>
        <v>2990000000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11002</v>
      </c>
      <c r="D295" t="s">
        <v>6889</v>
      </c>
      <c r="E295" t="s">
        <v>11003</v>
      </c>
      <c r="F295" t="s">
        <v>11004</v>
      </c>
      <c r="G295" t="s">
        <v>11005</v>
      </c>
      <c r="I295" t="str">
        <f t="shared" si="27"/>
        <v>N/A</v>
      </c>
      <c r="J295" t="str">
        <f t="shared" si="28"/>
        <v>(11.06M)</v>
      </c>
      <c r="K295" t="str">
        <f t="shared" si="29"/>
        <v>(2.52M)</v>
      </c>
      <c r="L295" t="str">
        <f t="shared" si="30"/>
        <v>(5.3M)</v>
      </c>
      <c r="M295" t="str">
        <f t="shared" si="31"/>
        <v>(3.5M)</v>
      </c>
      <c r="N295" t="str">
        <f t="shared" si="32"/>
        <v>(3.05M)</v>
      </c>
    </row>
    <row r="296" spans="1:14" x14ac:dyDescent="0.3">
      <c r="A296" s="1">
        <v>1</v>
      </c>
      <c r="B296" t="s">
        <v>596</v>
      </c>
      <c r="C296" t="s">
        <v>11006</v>
      </c>
      <c r="D296" t="s">
        <v>6889</v>
      </c>
      <c r="E296" t="s">
        <v>11003</v>
      </c>
      <c r="F296" t="s">
        <v>11007</v>
      </c>
      <c r="G296" t="s">
        <v>11005</v>
      </c>
      <c r="I296" t="str">
        <f t="shared" si="27"/>
        <v>N/A</v>
      </c>
      <c r="J296" t="str">
        <f t="shared" si="28"/>
        <v>(10.95M)</v>
      </c>
      <c r="K296" t="str">
        <f t="shared" si="29"/>
        <v>(2.52M)</v>
      </c>
      <c r="L296" t="str">
        <f t="shared" si="30"/>
        <v>(5.3M)</v>
      </c>
      <c r="M296" t="str">
        <f t="shared" si="31"/>
        <v>(3.39M)</v>
      </c>
      <c r="N296" t="str">
        <f t="shared" si="32"/>
        <v>(3.05M)</v>
      </c>
    </row>
    <row r="297" spans="1:14" x14ac:dyDescent="0.3">
      <c r="A297" s="1">
        <v>2</v>
      </c>
      <c r="B297" t="s">
        <v>601</v>
      </c>
      <c r="C297" t="s">
        <v>11008</v>
      </c>
      <c r="D297" t="s">
        <v>264</v>
      </c>
      <c r="E297" t="s">
        <v>264</v>
      </c>
      <c r="F297" t="s">
        <v>11009</v>
      </c>
      <c r="G297" t="s">
        <v>264</v>
      </c>
      <c r="I297" t="str">
        <f t="shared" si="27"/>
        <v>N/A</v>
      </c>
      <c r="J297" t="str">
        <f t="shared" si="28"/>
        <v>(114,000)</v>
      </c>
      <c r="K297" t="str">
        <f t="shared" si="29"/>
        <v>N/A</v>
      </c>
      <c r="L297" t="str">
        <f t="shared" si="30"/>
        <v>N/A</v>
      </c>
      <c r="M297" t="str">
        <f t="shared" si="31"/>
        <v>(103,000)</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11010</v>
      </c>
      <c r="E299" t="s">
        <v>264</v>
      </c>
      <c r="F299" t="s">
        <v>264</v>
      </c>
      <c r="G299" t="s">
        <v>264</v>
      </c>
      <c r="I299" t="str">
        <f t="shared" si="27"/>
        <v>N/A</v>
      </c>
      <c r="J299" t="str">
        <f t="shared" si="28"/>
        <v>N/A</v>
      </c>
      <c r="K299">
        <f t="shared" si="29"/>
        <v>177610000</v>
      </c>
      <c r="L299" t="str">
        <f t="shared" si="30"/>
        <v>N/A</v>
      </c>
      <c r="M299" t="str">
        <f t="shared" si="31"/>
        <v>N/A</v>
      </c>
      <c r="N299" t="str">
        <f t="shared" si="32"/>
        <v>N/A</v>
      </c>
    </row>
    <row r="300" spans="1:14" x14ac:dyDescent="0.3">
      <c r="A300" s="1">
        <v>5</v>
      </c>
      <c r="B300" t="s">
        <v>615</v>
      </c>
      <c r="C300" t="s">
        <v>7534</v>
      </c>
      <c r="D300" t="s">
        <v>11011</v>
      </c>
      <c r="E300" t="s">
        <v>11012</v>
      </c>
      <c r="F300" t="s">
        <v>11013</v>
      </c>
      <c r="G300" t="s">
        <v>917</v>
      </c>
      <c r="I300" t="str">
        <f t="shared" si="27"/>
        <v>N/A</v>
      </c>
      <c r="J300" t="str">
        <f t="shared" si="28"/>
        <v>(20.9M)</v>
      </c>
      <c r="K300" t="str">
        <f t="shared" si="29"/>
        <v>(249.62M)</v>
      </c>
      <c r="L300">
        <f t="shared" si="30"/>
        <v>44230000</v>
      </c>
      <c r="M300">
        <f t="shared" si="31"/>
        <v>10260000</v>
      </c>
      <c r="N300">
        <f t="shared" si="32"/>
        <v>22540000</v>
      </c>
    </row>
    <row r="301" spans="1:14" x14ac:dyDescent="0.3">
      <c r="A301" s="1">
        <v>6</v>
      </c>
      <c r="B301" t="s">
        <v>619</v>
      </c>
      <c r="C301" t="s">
        <v>11014</v>
      </c>
      <c r="D301" t="s">
        <v>11015</v>
      </c>
      <c r="E301" t="s">
        <v>11016</v>
      </c>
      <c r="F301" t="s">
        <v>11017</v>
      </c>
      <c r="G301" t="s">
        <v>11018</v>
      </c>
      <c r="I301" t="str">
        <f t="shared" si="27"/>
        <v>N/A</v>
      </c>
      <c r="J301" t="str">
        <f t="shared" si="28"/>
        <v>(194.66M)</v>
      </c>
      <c r="K301" t="str">
        <f t="shared" si="29"/>
        <v>(418.01M)</v>
      </c>
      <c r="L301" t="str">
        <f t="shared" si="30"/>
        <v>(99.97M)</v>
      </c>
      <c r="M301" t="str">
        <f t="shared" si="31"/>
        <v>(151.02M)</v>
      </c>
      <c r="N301" t="str">
        <f t="shared" si="32"/>
        <v>(150.91M)</v>
      </c>
    </row>
    <row r="302" spans="1:14" x14ac:dyDescent="0.3">
      <c r="A302" s="1">
        <v>7</v>
      </c>
      <c r="B302" t="s">
        <v>621</v>
      </c>
      <c r="C302" t="s">
        <v>11019</v>
      </c>
      <c r="D302" t="s">
        <v>11020</v>
      </c>
      <c r="E302" t="s">
        <v>11021</v>
      </c>
      <c r="F302" t="s">
        <v>11022</v>
      </c>
      <c r="G302" t="s">
        <v>11023</v>
      </c>
      <c r="I302" t="str">
        <f t="shared" si="27"/>
        <v>N/A</v>
      </c>
      <c r="J302">
        <f t="shared" si="28"/>
        <v>173760000</v>
      </c>
      <c r="K302">
        <f t="shared" si="29"/>
        <v>168390000</v>
      </c>
      <c r="L302">
        <f t="shared" si="30"/>
        <v>144200000</v>
      </c>
      <c r="M302">
        <f t="shared" si="31"/>
        <v>161280000</v>
      </c>
      <c r="N302">
        <f t="shared" si="32"/>
        <v>173450000</v>
      </c>
    </row>
    <row r="303" spans="1:14" x14ac:dyDescent="0.3">
      <c r="A303" s="1">
        <v>8</v>
      </c>
      <c r="B303" t="s">
        <v>2279</v>
      </c>
      <c r="C303" t="s">
        <v>11024</v>
      </c>
      <c r="D303" t="s">
        <v>264</v>
      </c>
      <c r="E303" t="s">
        <v>264</v>
      </c>
      <c r="F303" t="s">
        <v>11025</v>
      </c>
      <c r="G303" t="s">
        <v>11026</v>
      </c>
      <c r="I303" t="str">
        <f t="shared" si="27"/>
        <v>N/A</v>
      </c>
      <c r="J303" t="str">
        <f t="shared" si="28"/>
        <v>(137.68M)</v>
      </c>
      <c r="K303" t="str">
        <f t="shared" si="29"/>
        <v>N/A</v>
      </c>
      <c r="L303" t="str">
        <f t="shared" si="30"/>
        <v>N/A</v>
      </c>
      <c r="M303" t="str">
        <f t="shared" si="31"/>
        <v>(72.3M)</v>
      </c>
      <c r="N303" t="str">
        <f t="shared" si="32"/>
        <v>(80.43M)</v>
      </c>
    </row>
    <row r="304" spans="1:14" x14ac:dyDescent="0.3">
      <c r="A304" s="1">
        <v>9</v>
      </c>
      <c r="B304" t="s">
        <v>2284</v>
      </c>
      <c r="C304" t="s">
        <v>11027</v>
      </c>
      <c r="D304" t="s">
        <v>11028</v>
      </c>
      <c r="E304" t="s">
        <v>11029</v>
      </c>
      <c r="F304" t="s">
        <v>6302</v>
      </c>
      <c r="G304" t="s">
        <v>1449</v>
      </c>
      <c r="I304" t="str">
        <f t="shared" si="27"/>
        <v>N/A</v>
      </c>
      <c r="J304">
        <f t="shared" si="28"/>
        <v>167230000</v>
      </c>
      <c r="K304">
        <f t="shared" si="29"/>
        <v>41640000</v>
      </c>
      <c r="L304" t="str">
        <f t="shared" si="30"/>
        <v>325000</v>
      </c>
      <c r="M304">
        <f t="shared" si="31"/>
        <v>88440000</v>
      </c>
      <c r="N304">
        <f t="shared" si="32"/>
        <v>2069999.9999999998</v>
      </c>
    </row>
    <row r="305" spans="1:14" x14ac:dyDescent="0.3">
      <c r="A305" s="1">
        <v>10</v>
      </c>
      <c r="B305" t="s">
        <v>623</v>
      </c>
      <c r="C305" t="s">
        <v>2259</v>
      </c>
      <c r="D305" t="s">
        <v>264</v>
      </c>
      <c r="E305" t="s">
        <v>264</v>
      </c>
      <c r="F305" t="s">
        <v>264</v>
      </c>
      <c r="G305" t="s">
        <v>264</v>
      </c>
      <c r="I305" t="str">
        <f t="shared" si="27"/>
        <v>N/A</v>
      </c>
      <c r="J305" t="str">
        <f t="shared" si="28"/>
        <v>(1.55M)</v>
      </c>
      <c r="K305" t="str">
        <f t="shared" si="29"/>
        <v>N/A</v>
      </c>
      <c r="L305" t="str">
        <f t="shared" si="30"/>
        <v>N/A</v>
      </c>
      <c r="M305" t="str">
        <f t="shared" si="31"/>
        <v>N/A</v>
      </c>
      <c r="N305" t="str">
        <f t="shared" si="32"/>
        <v>N/A</v>
      </c>
    </row>
    <row r="306" spans="1:14" x14ac:dyDescent="0.3">
      <c r="A306" s="1">
        <v>11</v>
      </c>
      <c r="B306" t="s">
        <v>624</v>
      </c>
      <c r="C306" t="s">
        <v>5385</v>
      </c>
      <c r="D306" t="s">
        <v>264</v>
      </c>
      <c r="E306" t="s">
        <v>264</v>
      </c>
      <c r="F306" t="s">
        <v>264</v>
      </c>
      <c r="G306" t="s">
        <v>2206</v>
      </c>
      <c r="I306" t="str">
        <f t="shared" si="27"/>
        <v>N/A</v>
      </c>
      <c r="J306">
        <f t="shared" si="28"/>
        <v>9180000</v>
      </c>
      <c r="K306" t="str">
        <f t="shared" si="29"/>
        <v>N/A</v>
      </c>
      <c r="L306" t="str">
        <f t="shared" si="30"/>
        <v>N/A</v>
      </c>
      <c r="M306" t="str">
        <f t="shared" si="31"/>
        <v>N/A</v>
      </c>
      <c r="N306">
        <f t="shared" si="32"/>
        <v>16900000</v>
      </c>
    </row>
    <row r="307" spans="1:14" x14ac:dyDescent="0.3">
      <c r="A307" s="1">
        <v>12</v>
      </c>
      <c r="B307" t="s">
        <v>627</v>
      </c>
      <c r="C307" t="s">
        <v>11030</v>
      </c>
      <c r="D307" t="s">
        <v>11031</v>
      </c>
      <c r="E307" t="s">
        <v>11032</v>
      </c>
      <c r="F307" t="s">
        <v>9141</v>
      </c>
      <c r="G307" t="s">
        <v>11033</v>
      </c>
      <c r="I307" t="str">
        <f t="shared" si="27"/>
        <v>N/A</v>
      </c>
      <c r="J307" t="str">
        <f t="shared" si="28"/>
        <v>(3.87M)</v>
      </c>
      <c r="K307" t="str">
        <f t="shared" si="29"/>
        <v>(16.37M)</v>
      </c>
      <c r="L307">
        <f t="shared" si="30"/>
        <v>35540000</v>
      </c>
      <c r="M307">
        <f t="shared" si="31"/>
        <v>22900000</v>
      </c>
      <c r="N307" t="str">
        <f t="shared" si="32"/>
        <v>(41.99M)</v>
      </c>
    </row>
    <row r="308" spans="1:14" x14ac:dyDescent="0.3">
      <c r="A308" s="1">
        <v>13</v>
      </c>
      <c r="B308" t="s">
        <v>2292</v>
      </c>
      <c r="C308" t="s">
        <v>264</v>
      </c>
      <c r="D308" t="s">
        <v>11034</v>
      </c>
      <c r="E308" t="s">
        <v>11035</v>
      </c>
      <c r="F308" t="s">
        <v>11036</v>
      </c>
      <c r="G308" t="s">
        <v>11037</v>
      </c>
      <c r="I308" t="str">
        <f t="shared" si="27"/>
        <v>N/A</v>
      </c>
      <c r="J308" t="str">
        <f t="shared" si="28"/>
        <v>N/A</v>
      </c>
      <c r="K308">
        <f t="shared" si="29"/>
        <v>-3.2332999999999998</v>
      </c>
      <c r="L308">
        <f t="shared" si="30"/>
        <v>3.1713</v>
      </c>
      <c r="M308">
        <f t="shared" si="31"/>
        <v>-0.35549999999999998</v>
      </c>
      <c r="N308">
        <f t="shared" si="32"/>
        <v>-2.8332000000000002</v>
      </c>
    </row>
    <row r="309" spans="1:14" x14ac:dyDescent="0.3">
      <c r="A309" s="1">
        <v>14</v>
      </c>
      <c r="B309" t="s">
        <v>2297</v>
      </c>
      <c r="C309" t="s">
        <v>9244</v>
      </c>
      <c r="D309" t="s">
        <v>11038</v>
      </c>
      <c r="E309" t="s">
        <v>11039</v>
      </c>
      <c r="F309" t="s">
        <v>11040</v>
      </c>
      <c r="G309" t="s">
        <v>11041</v>
      </c>
      <c r="I309" t="str">
        <f t="shared" si="27"/>
        <v>N/A</v>
      </c>
      <c r="J309">
        <f t="shared" si="28"/>
        <v>-3.1600000000000003E-2</v>
      </c>
      <c r="K309">
        <f t="shared" si="29"/>
        <v>-0.14080000000000001</v>
      </c>
      <c r="L309">
        <f t="shared" si="30"/>
        <v>0.3135</v>
      </c>
      <c r="M309">
        <f t="shared" si="31"/>
        <v>0.2107</v>
      </c>
      <c r="N309">
        <f t="shared" si="32"/>
        <v>-0.38380000000000003</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11042</v>
      </c>
      <c r="D312" t="s">
        <v>11043</v>
      </c>
      <c r="E312" t="s">
        <v>11044</v>
      </c>
      <c r="F312" t="s">
        <v>11045</v>
      </c>
      <c r="G312" t="s">
        <v>11046</v>
      </c>
      <c r="I312" t="str">
        <f t="shared" si="27"/>
        <v>N/A</v>
      </c>
      <c r="J312" t="str">
        <f t="shared" si="28"/>
        <v>(12.43M)</v>
      </c>
      <c r="K312" t="str">
        <f t="shared" si="29"/>
        <v>(12.77M)</v>
      </c>
      <c r="L312" t="str">
        <f t="shared" si="30"/>
        <v>(12.95M)</v>
      </c>
      <c r="M312" t="str">
        <f t="shared" si="31"/>
        <v>(12.63M)</v>
      </c>
      <c r="N312" t="str">
        <f t="shared" si="32"/>
        <v>(12.36M)</v>
      </c>
    </row>
    <row r="313" spans="1:14" x14ac:dyDescent="0.3">
      <c r="A313" s="1">
        <v>1</v>
      </c>
      <c r="B313" t="s">
        <v>639</v>
      </c>
      <c r="C313" t="s">
        <v>11042</v>
      </c>
      <c r="D313" t="s">
        <v>11043</v>
      </c>
      <c r="E313" t="s">
        <v>11044</v>
      </c>
      <c r="F313" t="s">
        <v>11045</v>
      </c>
      <c r="G313" t="s">
        <v>11046</v>
      </c>
      <c r="I313" t="str">
        <f t="shared" si="27"/>
        <v>N/A</v>
      </c>
      <c r="J313" t="str">
        <f t="shared" si="28"/>
        <v>(12.43M)</v>
      </c>
      <c r="K313" t="str">
        <f t="shared" si="29"/>
        <v>(12.77M)</v>
      </c>
      <c r="L313" t="str">
        <f t="shared" si="30"/>
        <v>(12.95M)</v>
      </c>
      <c r="M313" t="str">
        <f t="shared" si="31"/>
        <v>(12.63M)</v>
      </c>
      <c r="N313" t="str">
        <f t="shared" si="32"/>
        <v>(12.36M)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11047</v>
      </c>
      <c r="E315" t="s">
        <v>2635</v>
      </c>
      <c r="F315" t="s">
        <v>11048</v>
      </c>
      <c r="G315" t="s">
        <v>8950</v>
      </c>
      <c r="I315" t="str">
        <f t="shared" si="27"/>
        <v>N/A</v>
      </c>
      <c r="J315" t="str">
        <f t="shared" si="28"/>
        <v>N/A</v>
      </c>
      <c r="K315">
        <f t="shared" si="29"/>
        <v>-2.7400000000000004E-2</v>
      </c>
      <c r="L315">
        <f t="shared" si="30"/>
        <v>-1.43E-2</v>
      </c>
      <c r="M315">
        <f t="shared" si="31"/>
        <v>2.4500000000000001E-2</v>
      </c>
      <c r="N315">
        <f t="shared" si="32"/>
        <v>2.1600000000000001E-2</v>
      </c>
    </row>
    <row r="316" spans="1:14" x14ac:dyDescent="0.3">
      <c r="A316" s="1">
        <v>4</v>
      </c>
      <c r="B316" t="s">
        <v>2311</v>
      </c>
      <c r="C316" t="s">
        <v>264</v>
      </c>
      <c r="D316" t="s">
        <v>7808</v>
      </c>
      <c r="E316" t="s">
        <v>7801</v>
      </c>
      <c r="F316" t="s">
        <v>6078</v>
      </c>
      <c r="G316" t="s">
        <v>11049</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7540000</v>
      </c>
      <c r="L316">
        <f t="shared" ref="L316:L379" si="36">IF(TRIM(E316)="-", "N/A", IF(RIGHT(E316,1)="M",1000000*VALUE(LEFT(E316,LEN(E316)-1)),IF(RIGHT(E316,1)="B",1000000000*VALUE(LEFT(E316,LEN(E316)-1)),IF(RIGHT(E316,1)="%",0.01*VALUE(LEFT(E316,LEN(E316)-1)),E316))))</f>
        <v>2150000</v>
      </c>
      <c r="M316">
        <f t="shared" ref="M316:M379" si="37">IF(TRIM(F316)="-", "N/A", IF(RIGHT(F316,1)="M",1000000*VALUE(LEFT(F316,LEN(F316)-1)),IF(RIGHT(F316,1)="B",1000000000*VALUE(LEFT(F316,LEN(F316)-1)),IF(RIGHT(F316,1)="%",0.01*VALUE(LEFT(F316,LEN(F316)-1)),F316))))</f>
        <v>14900000</v>
      </c>
      <c r="N316">
        <f t="shared" ref="N316:N379" si="38">IF(TRIM(G316)="-", "N/A", IF(RIGHT(G316,1)="M",1000000*VALUE(LEFT(G316,LEN(G316)-1)),IF(RIGHT(G316,1)="B",1000000000*VALUE(LEFT(G316,LEN(G316)-1)),IF(RIGHT(G316,1)="%",0.01*VALUE(LEFT(G316,LEN(G316)-1)),G316))))</f>
        <v>13910000</v>
      </c>
    </row>
    <row r="317" spans="1:14" x14ac:dyDescent="0.3">
      <c r="A317" s="1">
        <v>5</v>
      </c>
      <c r="B317" t="s">
        <v>2312</v>
      </c>
      <c r="C317" t="s">
        <v>4027</v>
      </c>
      <c r="D317" t="s">
        <v>264</v>
      </c>
      <c r="E317" t="s">
        <v>264</v>
      </c>
      <c r="F317" t="s">
        <v>264</v>
      </c>
      <c r="G317" t="s">
        <v>264</v>
      </c>
      <c r="I317" t="str">
        <f t="shared" si="33"/>
        <v>N/A</v>
      </c>
      <c r="J317" t="str">
        <f t="shared" si="34"/>
        <v>149000</v>
      </c>
      <c r="K317" t="str">
        <f t="shared" si="35"/>
        <v>N/A</v>
      </c>
      <c r="L317" t="str">
        <f t="shared" si="36"/>
        <v>N/A</v>
      </c>
      <c r="M317" t="str">
        <f t="shared" si="37"/>
        <v>N/A</v>
      </c>
      <c r="N317" t="str">
        <f t="shared" si="38"/>
        <v>N/A</v>
      </c>
    </row>
    <row r="318" spans="1:14" x14ac:dyDescent="0.3">
      <c r="A318" s="1">
        <v>6</v>
      </c>
      <c r="B318" t="s">
        <v>645</v>
      </c>
      <c r="C318" t="s">
        <v>264</v>
      </c>
      <c r="D318" t="s">
        <v>6530</v>
      </c>
      <c r="E318" t="s">
        <v>11050</v>
      </c>
      <c r="F318" t="s">
        <v>11051</v>
      </c>
      <c r="G318" t="s">
        <v>11052</v>
      </c>
      <c r="I318" t="str">
        <f t="shared" si="33"/>
        <v>N/A</v>
      </c>
      <c r="J318" t="str">
        <f t="shared" si="34"/>
        <v>N/A</v>
      </c>
      <c r="K318" t="str">
        <f t="shared" si="35"/>
        <v>(162,000)</v>
      </c>
      <c r="L318" t="str">
        <f t="shared" si="36"/>
        <v>(14.63M)</v>
      </c>
      <c r="M318" t="str">
        <f t="shared" si="37"/>
        <v>(8.7M)</v>
      </c>
      <c r="N318" t="str">
        <f t="shared" si="38"/>
        <v>(19.4M)</v>
      </c>
    </row>
    <row r="319" spans="1:14" x14ac:dyDescent="0.3">
      <c r="A319" s="1">
        <v>7</v>
      </c>
      <c r="B319" t="s">
        <v>651</v>
      </c>
      <c r="C319" t="s">
        <v>264</v>
      </c>
      <c r="D319" t="s">
        <v>6530</v>
      </c>
      <c r="E319" t="s">
        <v>11050</v>
      </c>
      <c r="F319" t="s">
        <v>11051</v>
      </c>
      <c r="G319" t="s">
        <v>11052</v>
      </c>
      <c r="I319" t="str">
        <f t="shared" si="33"/>
        <v>N/A</v>
      </c>
      <c r="J319" t="str">
        <f t="shared" si="34"/>
        <v>N/A</v>
      </c>
      <c r="K319" t="str">
        <f t="shared" si="35"/>
        <v>(162,000)</v>
      </c>
      <c r="L319" t="str">
        <f t="shared" si="36"/>
        <v>(14.63M)</v>
      </c>
      <c r="M319" t="str">
        <f t="shared" si="37"/>
        <v>(8.7M)</v>
      </c>
      <c r="N319" t="str">
        <f t="shared" si="38"/>
        <v>(19.4M)</v>
      </c>
    </row>
    <row r="320" spans="1:14" x14ac:dyDescent="0.3">
      <c r="A320" s="1">
        <v>8</v>
      </c>
      <c r="B320" t="s">
        <v>653</v>
      </c>
      <c r="C320" t="s">
        <v>264</v>
      </c>
      <c r="D320" t="s">
        <v>264</v>
      </c>
      <c r="E320" t="s">
        <v>264</v>
      </c>
      <c r="F320" t="s">
        <v>264</v>
      </c>
      <c r="G320" t="s">
        <v>264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655</v>
      </c>
      <c r="C321" t="s">
        <v>264</v>
      </c>
      <c r="D321" t="s">
        <v>264</v>
      </c>
      <c r="E321" t="s">
        <v>264</v>
      </c>
      <c r="F321" t="s">
        <v>264</v>
      </c>
      <c r="G321" t="s">
        <v>264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657</v>
      </c>
      <c r="C322" t="s">
        <v>11053</v>
      </c>
      <c r="D322" t="s">
        <v>638</v>
      </c>
      <c r="E322" t="s">
        <v>11054</v>
      </c>
      <c r="F322" t="s">
        <v>11055</v>
      </c>
      <c r="G322" t="s">
        <v>11056</v>
      </c>
      <c r="I322" t="str">
        <f t="shared" si="33"/>
        <v>N/A</v>
      </c>
      <c r="J322" t="str">
        <f t="shared" si="34"/>
        <v>(85.56M)</v>
      </c>
      <c r="K322" t="str">
        <f t="shared" si="35"/>
        <v>(42.06M)</v>
      </c>
      <c r="L322" t="str">
        <f t="shared" si="36"/>
        <v>(56.58M)</v>
      </c>
      <c r="M322" t="str">
        <f t="shared" si="37"/>
        <v>(14.1M)</v>
      </c>
      <c r="N322">
        <f t="shared" si="38"/>
        <v>34840000</v>
      </c>
    </row>
    <row r="323" spans="1:14" x14ac:dyDescent="0.3">
      <c r="A323" s="1">
        <v>11</v>
      </c>
      <c r="B323" t="s">
        <v>663</v>
      </c>
      <c r="C323" t="s">
        <v>11057</v>
      </c>
      <c r="D323" t="s">
        <v>11058</v>
      </c>
      <c r="E323" t="s">
        <v>11059</v>
      </c>
      <c r="F323" t="s">
        <v>11060</v>
      </c>
      <c r="G323" t="s">
        <v>11061</v>
      </c>
      <c r="I323" t="str">
        <f t="shared" si="33"/>
        <v>N/A</v>
      </c>
      <c r="J323" t="str">
        <f t="shared" si="34"/>
        <v>(59.47M)</v>
      </c>
      <c r="K323">
        <f t="shared" si="35"/>
        <v>19040000</v>
      </c>
      <c r="L323" t="str">
        <f t="shared" si="36"/>
        <v>(11.58M)</v>
      </c>
      <c r="M323" t="str">
        <f t="shared" si="37"/>
        <v>(14.18M)</v>
      </c>
      <c r="N323">
        <f t="shared" si="38"/>
        <v>47160000</v>
      </c>
    </row>
    <row r="324" spans="1:14" x14ac:dyDescent="0.3">
      <c r="A324" s="1">
        <v>12</v>
      </c>
      <c r="B324" t="s">
        <v>664</v>
      </c>
      <c r="C324" t="s">
        <v>11062</v>
      </c>
      <c r="D324" t="s">
        <v>11063</v>
      </c>
      <c r="E324" t="s">
        <v>5804</v>
      </c>
      <c r="F324" t="s">
        <v>11064</v>
      </c>
      <c r="G324" t="s">
        <v>11065</v>
      </c>
      <c r="I324" t="str">
        <f t="shared" si="33"/>
        <v>N/A</v>
      </c>
      <c r="J324" t="str">
        <f t="shared" si="34"/>
        <v>(26.09M)</v>
      </c>
      <c r="K324" t="str">
        <f t="shared" si="35"/>
        <v>(61.1M)</v>
      </c>
      <c r="L324" t="str">
        <f t="shared" si="36"/>
        <v>(45M)</v>
      </c>
      <c r="M324" t="str">
        <f t="shared" si="37"/>
        <v>88000</v>
      </c>
      <c r="N324" t="str">
        <f t="shared" si="38"/>
        <v>(12.32M)</v>
      </c>
    </row>
    <row r="325" spans="1:14" x14ac:dyDescent="0.3">
      <c r="A325" s="1">
        <v>13</v>
      </c>
      <c r="B325" t="s">
        <v>665</v>
      </c>
      <c r="C325" t="s">
        <v>264</v>
      </c>
      <c r="D325" t="s">
        <v>11066</v>
      </c>
      <c r="E325" t="s">
        <v>11067</v>
      </c>
      <c r="F325" t="s">
        <v>11068</v>
      </c>
      <c r="G325" t="s">
        <v>11069</v>
      </c>
      <c r="I325" t="str">
        <f t="shared" si="33"/>
        <v>N/A</v>
      </c>
      <c r="J325" t="str">
        <f t="shared" si="34"/>
        <v>N/A</v>
      </c>
      <c r="K325">
        <f t="shared" si="35"/>
        <v>135000000</v>
      </c>
      <c r="L325">
        <f t="shared" si="36"/>
        <v>572000000</v>
      </c>
      <c r="M325">
        <f t="shared" si="37"/>
        <v>36900000</v>
      </c>
      <c r="N325">
        <f t="shared" si="38"/>
        <v>54350000</v>
      </c>
    </row>
    <row r="326" spans="1:14" x14ac:dyDescent="0.3">
      <c r="A326" s="1">
        <v>14</v>
      </c>
      <c r="B326" t="s">
        <v>671</v>
      </c>
      <c r="C326" t="s">
        <v>11062</v>
      </c>
      <c r="D326" t="s">
        <v>11070</v>
      </c>
      <c r="E326" t="s">
        <v>11071</v>
      </c>
      <c r="F326" t="s">
        <v>11072</v>
      </c>
      <c r="G326" t="s">
        <v>11073</v>
      </c>
      <c r="I326" t="str">
        <f t="shared" si="33"/>
        <v>N/A</v>
      </c>
      <c r="J326" t="str">
        <f t="shared" si="34"/>
        <v>(26.09M)</v>
      </c>
      <c r="K326" t="str">
        <f t="shared" si="35"/>
        <v>(196.1M)</v>
      </c>
      <c r="L326" t="str">
        <f t="shared" si="36"/>
        <v>(617M)</v>
      </c>
      <c r="M326" t="str">
        <f t="shared" si="37"/>
        <v>(36.81M)</v>
      </c>
      <c r="N326" t="str">
        <f t="shared" si="38"/>
        <v>(66.67M)</v>
      </c>
    </row>
    <row r="327" spans="1:14" x14ac:dyDescent="0.3">
      <c r="A327" s="1">
        <v>15</v>
      </c>
      <c r="B327" t="s">
        <v>677</v>
      </c>
      <c r="C327" t="s">
        <v>264</v>
      </c>
      <c r="D327" t="s">
        <v>264</v>
      </c>
      <c r="E327" t="s">
        <v>264</v>
      </c>
      <c r="F327" t="s">
        <v>264</v>
      </c>
      <c r="G327" t="s">
        <v>264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11074</v>
      </c>
      <c r="D330" t="s">
        <v>11075</v>
      </c>
      <c r="E330" t="s">
        <v>11076</v>
      </c>
      <c r="F330" t="s">
        <v>11077</v>
      </c>
      <c r="G330" t="s">
        <v>11078</v>
      </c>
      <c r="I330" t="str">
        <f t="shared" si="33"/>
        <v>N/A</v>
      </c>
      <c r="J330" t="str">
        <f t="shared" si="34"/>
        <v>(97.84M)</v>
      </c>
      <c r="K330" t="str">
        <f t="shared" si="35"/>
        <v>(62.53M)</v>
      </c>
      <c r="L330" t="str">
        <f t="shared" si="36"/>
        <v>(86.31M)</v>
      </c>
      <c r="M330" t="str">
        <f t="shared" si="37"/>
        <v>(50.33M)</v>
      </c>
      <c r="N330" t="str">
        <f t="shared" si="38"/>
        <v>(10.83M)</v>
      </c>
    </row>
    <row r="331" spans="1:14" x14ac:dyDescent="0.3">
      <c r="A331" s="1">
        <v>19</v>
      </c>
      <c r="B331" t="s">
        <v>689</v>
      </c>
      <c r="C331" t="s">
        <v>264</v>
      </c>
      <c r="D331" t="s">
        <v>11079</v>
      </c>
      <c r="E331" t="s">
        <v>11080</v>
      </c>
      <c r="F331" t="s">
        <v>3249</v>
      </c>
      <c r="G331" t="s">
        <v>11081</v>
      </c>
      <c r="I331" t="str">
        <f t="shared" si="33"/>
        <v>N/A</v>
      </c>
      <c r="J331" t="str">
        <f t="shared" si="34"/>
        <v>N/A</v>
      </c>
      <c r="K331">
        <f t="shared" si="35"/>
        <v>0.36090000000000005</v>
      </c>
      <c r="L331">
        <f t="shared" si="36"/>
        <v>-0.38030000000000003</v>
      </c>
      <c r="M331">
        <f t="shared" si="37"/>
        <v>0.41689999999999999</v>
      </c>
      <c r="N331">
        <f t="shared" si="38"/>
        <v>0.78489999999999993</v>
      </c>
    </row>
    <row r="332" spans="1:14" x14ac:dyDescent="0.3">
      <c r="A332" s="1">
        <v>20</v>
      </c>
      <c r="B332" t="s">
        <v>2337</v>
      </c>
      <c r="C332" t="s">
        <v>11082</v>
      </c>
      <c r="D332" t="s">
        <v>11083</v>
      </c>
      <c r="E332" t="s">
        <v>11084</v>
      </c>
      <c r="F332" t="s">
        <v>11085</v>
      </c>
      <c r="G332" t="s">
        <v>11086</v>
      </c>
      <c r="I332" t="str">
        <f t="shared" si="33"/>
        <v>N/A</v>
      </c>
      <c r="J332">
        <f t="shared" si="34"/>
        <v>-0.79989999999999994</v>
      </c>
      <c r="K332">
        <f t="shared" si="35"/>
        <v>-0.53800000000000003</v>
      </c>
      <c r="L332">
        <f t="shared" si="36"/>
        <v>-0.76140000000000008</v>
      </c>
      <c r="M332">
        <f t="shared" si="37"/>
        <v>-0.46310000000000001</v>
      </c>
      <c r="N332">
        <f t="shared" si="38"/>
        <v>-9.9000000000000005E-2</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264</v>
      </c>
      <c r="D334" t="s">
        <v>696</v>
      </c>
      <c r="E334" t="s">
        <v>696</v>
      </c>
      <c r="F334" t="s">
        <v>264</v>
      </c>
      <c r="G334" t="s">
        <v>696</v>
      </c>
      <c r="I334" t="str">
        <f t="shared" si="33"/>
        <v>N/A</v>
      </c>
      <c r="J334" t="str">
        <f t="shared" si="34"/>
        <v>N/A</v>
      </c>
      <c r="K334" t="str">
        <f t="shared" si="35"/>
        <v>0</v>
      </c>
      <c r="L334" t="str">
        <f t="shared" si="36"/>
        <v>0</v>
      </c>
      <c r="M334" t="str">
        <f t="shared" si="37"/>
        <v>N/A</v>
      </c>
      <c r="N334" t="str">
        <f t="shared" si="38"/>
        <v>0</v>
      </c>
    </row>
    <row r="335" spans="1:14" x14ac:dyDescent="0.3">
      <c r="A335" s="1">
        <v>23</v>
      </c>
      <c r="B335" t="s">
        <v>697</v>
      </c>
      <c r="C335" t="s">
        <v>11087</v>
      </c>
      <c r="D335" t="s">
        <v>11088</v>
      </c>
      <c r="E335" t="s">
        <v>1886</v>
      </c>
      <c r="F335" t="s">
        <v>453</v>
      </c>
      <c r="G335" t="s">
        <v>11089</v>
      </c>
      <c r="I335" t="str">
        <f t="shared" si="33"/>
        <v>N/A</v>
      </c>
      <c r="J335" t="str">
        <f t="shared" si="34"/>
        <v>(47.05M)</v>
      </c>
      <c r="K335" t="str">
        <f t="shared" si="35"/>
        <v>(16.2M)</v>
      </c>
      <c r="L335">
        <f t="shared" si="36"/>
        <v>7070000</v>
      </c>
      <c r="M335">
        <f t="shared" si="37"/>
        <v>10590000</v>
      </c>
      <c r="N335" t="str">
        <f t="shared" si="38"/>
        <v>(13.68M)</v>
      </c>
    </row>
    <row r="336" spans="1:14" x14ac:dyDescent="0.3">
      <c r="A336" s="1">
        <v>24</v>
      </c>
      <c r="B336" t="s">
        <v>703</v>
      </c>
      <c r="C336" t="s">
        <v>10049</v>
      </c>
      <c r="D336" t="s">
        <v>11090</v>
      </c>
      <c r="E336" t="s">
        <v>6012</v>
      </c>
      <c r="F336" t="s">
        <v>6752</v>
      </c>
      <c r="G336" t="s">
        <v>11091</v>
      </c>
      <c r="I336" t="str">
        <f t="shared" si="33"/>
        <v>N/A</v>
      </c>
      <c r="J336">
        <f t="shared" si="34"/>
        <v>43710000</v>
      </c>
      <c r="K336">
        <f t="shared" si="35"/>
        <v>60180000</v>
      </c>
      <c r="L336">
        <f t="shared" si="36"/>
        <v>52550000</v>
      </c>
      <c r="M336">
        <f t="shared" si="37"/>
        <v>34620000</v>
      </c>
      <c r="N336">
        <f t="shared" si="38"/>
        <v>36080000</v>
      </c>
    </row>
    <row r="337" spans="1:14" x14ac:dyDescent="0.3">
      <c r="A337" s="1">
        <v>25</v>
      </c>
      <c r="B337" t="s">
        <v>709</v>
      </c>
      <c r="C337" t="s">
        <v>264</v>
      </c>
      <c r="D337" t="s">
        <v>11092</v>
      </c>
      <c r="E337" t="s">
        <v>11093</v>
      </c>
      <c r="F337" t="s">
        <v>11094</v>
      </c>
      <c r="G337" t="s">
        <v>4850</v>
      </c>
      <c r="I337" t="str">
        <f t="shared" si="33"/>
        <v>N/A</v>
      </c>
      <c r="J337" t="str">
        <f t="shared" si="34"/>
        <v>N/A</v>
      </c>
      <c r="K337">
        <f t="shared" si="35"/>
        <v>0.37680000000000002</v>
      </c>
      <c r="L337">
        <f t="shared" si="36"/>
        <v>-0.12670000000000001</v>
      </c>
      <c r="M337">
        <f t="shared" si="37"/>
        <v>-0.34110000000000001</v>
      </c>
      <c r="N337">
        <f t="shared" si="38"/>
        <v>4.2000000000000003E-2</v>
      </c>
    </row>
    <row r="338" spans="1:14" x14ac:dyDescent="0.3">
      <c r="A338" s="1">
        <v>26</v>
      </c>
      <c r="B338" t="s">
        <v>714</v>
      </c>
      <c r="C338" t="s">
        <v>264</v>
      </c>
      <c r="D338" t="s">
        <v>264</v>
      </c>
      <c r="E338" t="s">
        <v>264</v>
      </c>
      <c r="F338" t="s">
        <v>264</v>
      </c>
      <c r="G338" t="s">
        <v>11095</v>
      </c>
      <c r="I338" t="str">
        <f t="shared" si="33"/>
        <v>N/A</v>
      </c>
      <c r="J338" t="str">
        <f t="shared" si="34"/>
        <v>N/A</v>
      </c>
      <c r="K338" t="str">
        <f t="shared" si="35"/>
        <v>N/A</v>
      </c>
      <c r="L338" t="str">
        <f t="shared" si="36"/>
        <v>N/A</v>
      </c>
      <c r="M338" t="str">
        <f t="shared" si="37"/>
        <v>N/A</v>
      </c>
      <c r="N338">
        <f t="shared" si="38"/>
        <v>3.6499999999999998E-2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99"/>
  <sheetViews>
    <sheetView topLeftCell="B1" workbookViewId="0"/>
  </sheetViews>
  <sheetFormatPr defaultRowHeight="14.4" x14ac:dyDescent="0.3"/>
  <cols>
    <col min="1" max="1" width="0" hidden="1" customWidth="1"/>
    <col min="2" max="7" width="20.6640625" customWidth="1"/>
  </cols>
  <sheetData>
    <row r="1" spans="1:16" x14ac:dyDescent="0.3">
      <c r="B1" t="s">
        <v>0</v>
      </c>
      <c r="C1" t="s">
        <v>11096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Foreign &amp; Colonial Investment Trust Ord</v>
      </c>
    </row>
    <row r="2" spans="1:16" x14ac:dyDescent="0.3">
      <c r="B2" t="s">
        <v>2</v>
      </c>
      <c r="C2" t="s">
        <v>11097</v>
      </c>
      <c r="K2" t="str">
        <f>LEFT(C1,FIND("(",C1) - 2)</f>
        <v>Foreign &amp; Colonial Investment Trust Ord</v>
      </c>
    </row>
    <row r="3" spans="1:16" x14ac:dyDescent="0.3">
      <c r="J3">
        <f ca="1">RANDBETWEEN(1,6)</f>
        <v>4</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$602.50, down .25%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$602.50, down .25% after opening a bit below yesterday's closing price</v>
      </c>
    </row>
    <row r="5" spans="1:16" x14ac:dyDescent="0.3">
      <c r="J5">
        <f ca="1">RANDBETWEEN(1,2)</f>
        <v>1</v>
      </c>
      <c r="K5" t="str">
        <f>"The one year target estimate for " &amp; D1 &amp; " is " &amp; TEXT(C23,"$####.00")</f>
        <v>The one year target estimate for Foreign &amp; Colonial Investment Trust Ord is $.00</v>
      </c>
      <c r="L5" t="str">
        <f>D1 &amp; " is expected to be trading at " &amp; TEXT(C23, "$####.00") &amp; ", based on target estimates"</f>
        <v>Foreign &amp; Colonial Investment Trust Ord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11098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11099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11100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8919</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11101</v>
      </c>
      <c r="K11" t="str">
        <f>IF(B145="Interest Income",U42, K42)</f>
        <v>No positive trends</v>
      </c>
    </row>
    <row r="12" spans="1:16" x14ac:dyDescent="0.3">
      <c r="A12" s="1">
        <v>5</v>
      </c>
      <c r="B12" t="s">
        <v>15</v>
      </c>
      <c r="C12" t="s">
        <v>11102</v>
      </c>
      <c r="D12" t="str">
        <f>LEFT(C12,FIND("-",C12)-2)</f>
        <v>4.94</v>
      </c>
      <c r="E12" t="str">
        <f>TRIM(RIGHT(C12,FIND("-",C12)-1))</f>
        <v>05.00</v>
      </c>
      <c r="K12" t="str">
        <f ca="1">D78</f>
        <v>Inconclusive</v>
      </c>
    </row>
    <row r="13" spans="1:16" x14ac:dyDescent="0.3">
      <c r="A13" s="1">
        <v>6</v>
      </c>
      <c r="B13" t="s">
        <v>17</v>
      </c>
      <c r="C13" t="s">
        <v>11103</v>
      </c>
      <c r="K13" t="str">
        <f ca="1">D89</f>
        <v>Inconclusive</v>
      </c>
    </row>
    <row r="14" spans="1:16" x14ac:dyDescent="0.3">
      <c r="A14" s="1">
        <v>7</v>
      </c>
      <c r="B14" t="s">
        <v>19</v>
      </c>
      <c r="C14" t="s">
        <v>11104</v>
      </c>
    </row>
    <row r="16" spans="1:16" x14ac:dyDescent="0.3">
      <c r="A16" s="1">
        <v>0</v>
      </c>
      <c r="B16" t="s">
        <v>21</v>
      </c>
      <c r="C16" t="s">
        <v>8770</v>
      </c>
    </row>
    <row r="17" spans="1:23" x14ac:dyDescent="0.3">
      <c r="A17" s="1">
        <v>1</v>
      </c>
      <c r="B17" t="s">
        <v>23</v>
      </c>
      <c r="K17" t="str">
        <f ca="1">K2 &amp; IF(J3=1, K3,IF(J3=2,L3,IF(J3=3,M3,IF(J3=4,N3,IF(J3=5,O3,IF(J3=6,P3)))))) &amp; ". " &amp; IF(J4=1,K4,IF(J4=2,L4)) &amp; ". " &amp; IF(J5=1,K5,IF(J5=2,L5)) &amp; K6 &amp; ". " &amp; K7 &amp; ". " &amp; K8 &amp; ". " &amp; K9 &amp; "."</f>
        <v>Foreign &amp; Colonial Investment Trust Ord reports earnings on . The current stock price is $602.50, down .25% after opening a bit below yesterday's closing price. The one year target estimate for Foreign &amp; Colonial Investment Trust Ord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11105</v>
      </c>
    </row>
    <row r="19" spans="1:23" x14ac:dyDescent="0.3">
      <c r="A19" s="1">
        <v>3</v>
      </c>
      <c r="B19" t="s">
        <v>27</v>
      </c>
    </row>
    <row r="20" spans="1:23" x14ac:dyDescent="0.3">
      <c r="A20" s="1">
        <v>4</v>
      </c>
      <c r="B20" t="s">
        <v>29</v>
      </c>
    </row>
    <row r="21" spans="1:23" x14ac:dyDescent="0.3">
      <c r="A21" s="1">
        <v>5</v>
      </c>
      <c r="B21" t="s">
        <v>31</v>
      </c>
      <c r="C21" t="s">
        <v>1739</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110</v>
      </c>
      <c r="D26" s="1" t="s">
        <v>112</v>
      </c>
      <c r="E26" s="1" t="s">
        <v>114</v>
      </c>
      <c r="F26" s="1" t="s">
        <v>116</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110</v>
      </c>
      <c r="D33" s="1" t="s">
        <v>112</v>
      </c>
      <c r="E33" s="1" t="s">
        <v>114</v>
      </c>
      <c r="F33" s="1" t="s">
        <v>116</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44</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61</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65</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70</v>
      </c>
      <c r="C41" s="1" t="s">
        <v>1751</v>
      </c>
      <c r="D41" s="1" t="s">
        <v>1752</v>
      </c>
      <c r="E41" s="1" t="s">
        <v>1753</v>
      </c>
      <c r="F41" s="1" t="s">
        <v>1754</v>
      </c>
    </row>
    <row r="42" spans="1:23" x14ac:dyDescent="0.3">
      <c r="A42" s="1">
        <v>0</v>
      </c>
      <c r="B42" t="s">
        <v>75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79</v>
      </c>
    </row>
    <row r="44" spans="1:23" x14ac:dyDescent="0.3">
      <c r="A44" s="1">
        <v>2</v>
      </c>
      <c r="B44" t="s">
        <v>84</v>
      </c>
    </row>
    <row r="45" spans="1:23" x14ac:dyDescent="0.3">
      <c r="A45" s="1">
        <v>3</v>
      </c>
      <c r="B45" t="s">
        <v>89</v>
      </c>
    </row>
    <row r="47" spans="1:23" x14ac:dyDescent="0.3">
      <c r="B47" s="1" t="s">
        <v>94</v>
      </c>
      <c r="C47" s="1" t="s">
        <v>110</v>
      </c>
      <c r="D47" s="1" t="s">
        <v>112</v>
      </c>
      <c r="E47" s="1" t="s">
        <v>114</v>
      </c>
      <c r="F47" s="1" t="s">
        <v>116</v>
      </c>
    </row>
    <row r="48" spans="1:23" x14ac:dyDescent="0.3">
      <c r="A48" s="1">
        <v>0</v>
      </c>
      <c r="B48" t="s">
        <v>95</v>
      </c>
    </row>
    <row r="49" spans="1:14" x14ac:dyDescent="0.3">
      <c r="A49" s="1">
        <v>1</v>
      </c>
      <c r="B49" t="s">
        <v>96</v>
      </c>
    </row>
    <row r="50" spans="1:14" x14ac:dyDescent="0.3">
      <c r="A50" s="1">
        <v>2</v>
      </c>
      <c r="B50" t="s">
        <v>97</v>
      </c>
    </row>
    <row r="51" spans="1:14" x14ac:dyDescent="0.3">
      <c r="A51" s="1">
        <v>3</v>
      </c>
      <c r="B51" t="s">
        <v>98</v>
      </c>
    </row>
    <row r="52" spans="1:14" x14ac:dyDescent="0.3">
      <c r="A52" s="1">
        <v>4</v>
      </c>
      <c r="B52" t="s">
        <v>99</v>
      </c>
    </row>
    <row r="54" spans="1:14" x14ac:dyDescent="0.3">
      <c r="B54" s="1" t="s">
        <v>100</v>
      </c>
      <c r="C54" s="1" t="s">
        <v>110</v>
      </c>
      <c r="D54" s="1" t="s">
        <v>112</v>
      </c>
      <c r="E54" s="1" t="s">
        <v>114</v>
      </c>
      <c r="F54" s="1" t="s">
        <v>116</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11106</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FRCL.L</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E61">
        <v>-1</v>
      </c>
      <c r="F61">
        <v>0.19</v>
      </c>
      <c r="I61" t="str">
        <f t="shared" si="4"/>
        <v>N/A</v>
      </c>
      <c r="J61">
        <f t="shared" si="5"/>
        <v>0</v>
      </c>
      <c r="K61">
        <f t="shared" si="6"/>
        <v>0</v>
      </c>
      <c r="L61">
        <f t="shared" si="7"/>
        <v>-1</v>
      </c>
      <c r="M61">
        <f t="shared" si="8"/>
        <v>0.19</v>
      </c>
      <c r="N61">
        <f t="shared" si="9"/>
        <v>0</v>
      </c>
    </row>
    <row r="62" spans="1:14" x14ac:dyDescent="0.3">
      <c r="A62" s="1">
        <v>1</v>
      </c>
      <c r="B62" t="s">
        <v>112</v>
      </c>
      <c r="E62">
        <v>-1</v>
      </c>
      <c r="F62">
        <v>0.22</v>
      </c>
      <c r="I62" t="str">
        <f t="shared" si="4"/>
        <v>N/A</v>
      </c>
      <c r="J62">
        <f t="shared" si="5"/>
        <v>0</v>
      </c>
      <c r="K62">
        <f t="shared" si="6"/>
        <v>0</v>
      </c>
      <c r="L62">
        <f t="shared" si="7"/>
        <v>-1</v>
      </c>
      <c r="M62">
        <f t="shared" si="8"/>
        <v>0.22</v>
      </c>
      <c r="N62">
        <f t="shared" si="9"/>
        <v>0</v>
      </c>
    </row>
    <row r="63" spans="1:14" x14ac:dyDescent="0.3">
      <c r="A63" s="1">
        <v>2</v>
      </c>
      <c r="B63" t="s">
        <v>114</v>
      </c>
      <c r="F63">
        <v>0.08</v>
      </c>
      <c r="I63" t="str">
        <f t="shared" si="4"/>
        <v>N/A</v>
      </c>
      <c r="J63">
        <f t="shared" si="5"/>
        <v>0</v>
      </c>
      <c r="K63">
        <f t="shared" si="6"/>
        <v>0</v>
      </c>
      <c r="L63">
        <f t="shared" si="7"/>
        <v>0</v>
      </c>
      <c r="M63">
        <f t="shared" si="8"/>
        <v>0.08</v>
      </c>
      <c r="N63">
        <f t="shared" si="9"/>
        <v>0</v>
      </c>
    </row>
    <row r="64" spans="1:14" x14ac:dyDescent="0.3">
      <c r="A64" s="1">
        <v>3</v>
      </c>
      <c r="B64" t="s">
        <v>116</v>
      </c>
      <c r="F64">
        <v>0.12</v>
      </c>
      <c r="I64" t="str">
        <f t="shared" si="4"/>
        <v>N/A</v>
      </c>
      <c r="J64">
        <f t="shared" si="5"/>
        <v>0</v>
      </c>
      <c r="K64">
        <f t="shared" si="6"/>
        <v>0</v>
      </c>
      <c r="L64">
        <f t="shared" si="7"/>
        <v>0</v>
      </c>
      <c r="M64">
        <f t="shared" si="8"/>
        <v>0.12</v>
      </c>
      <c r="N64">
        <f t="shared" si="9"/>
        <v>0</v>
      </c>
    </row>
    <row r="65" spans="1:14" x14ac:dyDescent="0.3">
      <c r="A65" s="1">
        <v>4</v>
      </c>
      <c r="B65" t="s">
        <v>118</v>
      </c>
      <c r="E65">
        <v>0.23</v>
      </c>
      <c r="F65">
        <v>0.08</v>
      </c>
      <c r="I65" t="str">
        <f t="shared" si="4"/>
        <v>N/A</v>
      </c>
      <c r="J65">
        <f t="shared" si="5"/>
        <v>0</v>
      </c>
      <c r="K65">
        <f t="shared" si="6"/>
        <v>0</v>
      </c>
      <c r="L65">
        <f t="shared" si="7"/>
        <v>0.23</v>
      </c>
      <c r="M65">
        <f t="shared" si="8"/>
        <v>0.08</v>
      </c>
      <c r="N65">
        <f t="shared" si="9"/>
        <v>0</v>
      </c>
    </row>
    <row r="66" spans="1:14" x14ac:dyDescent="0.3">
      <c r="A66" s="1">
        <v>5</v>
      </c>
      <c r="B66" t="s">
        <v>120</v>
      </c>
      <c r="C66" t="s">
        <v>5984</v>
      </c>
      <c r="I66" t="str">
        <f t="shared" si="4"/>
        <v>N/A</v>
      </c>
      <c r="J66">
        <f t="shared" si="5"/>
        <v>5.8099999999999999E-2</v>
      </c>
      <c r="K66">
        <f t="shared" si="6"/>
        <v>0</v>
      </c>
      <c r="L66">
        <f t="shared" si="7"/>
        <v>0</v>
      </c>
      <c r="M66">
        <f t="shared" si="8"/>
        <v>0</v>
      </c>
      <c r="N66">
        <f t="shared" si="9"/>
        <v>0</v>
      </c>
    </row>
    <row r="67" spans="1:14" x14ac:dyDescent="0.3">
      <c r="D67" t="s">
        <v>122</v>
      </c>
      <c r="E67" t="str">
        <f>C1</f>
        <v>Foreign &amp; Colonial Investment Trust Ord (FRCL.L)</v>
      </c>
      <c r="I67" t="str">
        <f t="shared" si="4"/>
        <v>N/A</v>
      </c>
      <c r="J67">
        <f t="shared" si="5"/>
        <v>0</v>
      </c>
      <c r="K67" t="str">
        <f t="shared" si="6"/>
        <v>Comp Average</v>
      </c>
      <c r="L67" t="str">
        <f t="shared" si="7"/>
        <v>Foreign &amp; Colonial Investment Trust Ord (FRCL.L)</v>
      </c>
      <c r="M67">
        <f t="shared" si="8"/>
        <v>0</v>
      </c>
      <c r="N67">
        <f t="shared" si="9"/>
        <v>0</v>
      </c>
    </row>
    <row r="68" spans="1:14" x14ac:dyDescent="0.3">
      <c r="A68" s="1">
        <v>0</v>
      </c>
      <c r="B68" t="s">
        <v>123</v>
      </c>
      <c r="C68" t="s">
        <v>8770</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e">
        <f t="shared" ca="1" si="4"/>
        <v>#N/A</v>
      </c>
      <c r="J68">
        <f t="shared" si="5"/>
        <v>3280000000</v>
      </c>
      <c r="K68" t="e">
        <f t="shared" ca="1" si="6"/>
        <v>#N/A</v>
      </c>
      <c r="L68" t="e">
        <f t="shared" ca="1" si="7"/>
        <v>#N/A</v>
      </c>
      <c r="M68">
        <f t="shared" si="8"/>
        <v>0</v>
      </c>
      <c r="N68">
        <f t="shared" si="9"/>
        <v>0</v>
      </c>
    </row>
    <row r="69" spans="1:14" x14ac:dyDescent="0.3">
      <c r="A69" s="1">
        <v>1</v>
      </c>
      <c r="B69" t="s">
        <v>125</v>
      </c>
      <c r="D69" t="e">
        <f ca="1">AVERAGE(VALUE(INDIRECT("J"&amp;(MATCH(B69,B70:B501,0)+69))),VALUE(INDIRECT("J"&amp;(MATCH(B69,B70:B501,0)+80))),VALUE(INDIRECT("J"&amp;(MATCH(B69,B70:B501,0)+91))),VALUE(INDIRECT("J"&amp;(MATCH(B69,B70:B501,0)+102))))</f>
        <v>#N/A</v>
      </c>
      <c r="E69" t="e">
        <f t="shared" ca="1" si="10"/>
        <v>#N/A</v>
      </c>
      <c r="I69" t="e">
        <f t="shared" ca="1" si="4"/>
        <v>#N/A</v>
      </c>
      <c r="J69">
        <f t="shared" si="5"/>
        <v>0</v>
      </c>
      <c r="K69" t="e">
        <f t="shared" ca="1" si="6"/>
        <v>#N/A</v>
      </c>
      <c r="L69" t="e">
        <f t="shared" ca="1" si="7"/>
        <v>#N/A</v>
      </c>
      <c r="M69">
        <f t="shared" si="8"/>
        <v>0</v>
      </c>
      <c r="N69">
        <f t="shared" si="9"/>
        <v>0</v>
      </c>
    </row>
    <row r="70" spans="1:14" x14ac:dyDescent="0.3">
      <c r="A70" s="1">
        <v>2</v>
      </c>
      <c r="B70" t="s">
        <v>126</v>
      </c>
      <c r="C70" t="s">
        <v>11105</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e">
        <f t="shared" ca="1" si="4"/>
        <v>#N/A</v>
      </c>
      <c r="J70" t="str">
        <f t="shared" si="5"/>
        <v>5.35</v>
      </c>
      <c r="K70" t="e">
        <f t="shared" ca="1" si="6"/>
        <v>#N/A</v>
      </c>
      <c r="L70" t="e">
        <f t="shared" ca="1" si="7"/>
        <v>#N/A</v>
      </c>
      <c r="M70" t="e">
        <f t="shared" ca="1" si="8"/>
        <v>#N/A</v>
      </c>
      <c r="N70" t="e">
        <f t="shared" ca="1" si="9"/>
        <v>#N/A</v>
      </c>
    </row>
    <row r="71" spans="1:14" x14ac:dyDescent="0.3">
      <c r="A71" s="1">
        <v>3</v>
      </c>
      <c r="B71" t="s">
        <v>128</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e">
        <f t="shared" ca="1" si="4"/>
        <v>#N/A</v>
      </c>
      <c r="J71">
        <f t="shared" si="5"/>
        <v>0</v>
      </c>
      <c r="K71" t="e">
        <f t="shared" ca="1" si="6"/>
        <v>#N/A</v>
      </c>
      <c r="L71" t="e">
        <f t="shared" ca="1" si="7"/>
        <v>#N/A</v>
      </c>
      <c r="M71" t="e">
        <f t="shared" ca="1" si="8"/>
        <v>#N/A</v>
      </c>
      <c r="N71" t="e">
        <f t="shared" ca="1" si="9"/>
        <v>#N/A</v>
      </c>
    </row>
    <row r="72" spans="1:14" x14ac:dyDescent="0.3">
      <c r="A72" s="1">
        <v>4</v>
      </c>
      <c r="B72" t="s">
        <v>130</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e">
        <f t="shared" ca="1" si="4"/>
        <v>#N/A</v>
      </c>
      <c r="J72">
        <f t="shared" si="5"/>
        <v>0</v>
      </c>
      <c r="K72" t="e">
        <f t="shared" ca="1" si="6"/>
        <v>#N/A</v>
      </c>
      <c r="L72" t="e">
        <f t="shared" ca="1" si="7"/>
        <v>#N/A</v>
      </c>
      <c r="M72" t="e">
        <f t="shared" ca="1" si="8"/>
        <v>#N/A</v>
      </c>
      <c r="N72" t="e">
        <f t="shared" ca="1" si="9"/>
        <v>#N/A</v>
      </c>
    </row>
    <row r="73" spans="1:14" x14ac:dyDescent="0.3">
      <c r="A73" s="1">
        <v>5</v>
      </c>
      <c r="B73" t="s">
        <v>132</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e">
        <f t="shared" ca="1" si="4"/>
        <v>#N/A</v>
      </c>
      <c r="J73">
        <f t="shared" si="5"/>
        <v>0</v>
      </c>
      <c r="K73" t="e">
        <f t="shared" ca="1" si="6"/>
        <v>#N/A</v>
      </c>
      <c r="L73" t="e">
        <f t="shared" ca="1" si="7"/>
        <v>#N/A</v>
      </c>
      <c r="M73" t="e">
        <f t="shared" ca="1" si="8"/>
        <v>#N/A</v>
      </c>
      <c r="N73" t="e">
        <f t="shared" ca="1" si="9"/>
        <v>#N/A</v>
      </c>
    </row>
    <row r="74" spans="1:14" x14ac:dyDescent="0.3">
      <c r="A74" s="1">
        <v>6</v>
      </c>
      <c r="B74" t="s">
        <v>134</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e">
        <f t="shared" ca="1" si="4"/>
        <v>#N/A</v>
      </c>
      <c r="J74">
        <f t="shared" si="5"/>
        <v>0</v>
      </c>
      <c r="K74" t="e">
        <f t="shared" ca="1" si="6"/>
        <v>#N/A</v>
      </c>
      <c r="L74" t="e">
        <f t="shared" ca="1" si="7"/>
        <v>#N/A</v>
      </c>
      <c r="M74" t="e">
        <f t="shared" ca="1" si="8"/>
        <v>#N/A</v>
      </c>
      <c r="N74" t="e">
        <f t="shared" ca="1" si="9"/>
        <v>#N/A</v>
      </c>
    </row>
    <row r="75" spans="1:14" x14ac:dyDescent="0.3">
      <c r="A75" s="1">
        <v>7</v>
      </c>
      <c r="B75" t="s">
        <v>136</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e">
        <f t="shared" ca="1" si="4"/>
        <v>#N/A</v>
      </c>
      <c r="J75">
        <f t="shared" si="5"/>
        <v>0</v>
      </c>
      <c r="K75" t="e">
        <f t="shared" ca="1" si="6"/>
        <v>#N/A</v>
      </c>
      <c r="L75" t="e">
        <f t="shared" ca="1" si="7"/>
        <v>#N/A</v>
      </c>
      <c r="M75" t="e">
        <f t="shared" ca="1" si="8"/>
        <v>#N/A</v>
      </c>
      <c r="N75" t="e">
        <f t="shared" ca="1" si="9"/>
        <v>#N/A</v>
      </c>
    </row>
    <row r="76" spans="1:14" x14ac:dyDescent="0.3">
      <c r="A76" s="1">
        <v>8</v>
      </c>
      <c r="B76" t="s">
        <v>137</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e">
        <f t="shared" ca="1" si="4"/>
        <v>#N/A</v>
      </c>
      <c r="J76">
        <f t="shared" si="5"/>
        <v>0</v>
      </c>
      <c r="K76" t="e">
        <f t="shared" ca="1" si="6"/>
        <v>#N/A</v>
      </c>
      <c r="L76" t="e">
        <f t="shared" ca="1" si="7"/>
        <v>#N/A</v>
      </c>
      <c r="M76" t="e">
        <f t="shared" ca="1" si="8"/>
        <v>#N/A</v>
      </c>
      <c r="N76" t="e">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e">
        <f t="shared" ca="1" si="4"/>
        <v>#N/A</v>
      </c>
      <c r="J77">
        <f t="shared" si="5"/>
        <v>0</v>
      </c>
      <c r="K77">
        <f t="shared" si="6"/>
        <v>0</v>
      </c>
      <c r="L77">
        <f t="shared" si="7"/>
        <v>0</v>
      </c>
      <c r="M77" t="e">
        <f t="shared" ca="1" si="8"/>
        <v>#N/A</v>
      </c>
      <c r="N77" t="e">
        <f t="shared" ca="1" si="9"/>
        <v>#N/A</v>
      </c>
    </row>
    <row r="78" spans="1:14" x14ac:dyDescent="0.3">
      <c r="A78" s="1">
        <v>0</v>
      </c>
      <c r="B78" t="s">
        <v>138</v>
      </c>
      <c r="D78" t="str">
        <f ca="1">IF(COUNTIF(E70:E76,"=above average")&gt;0,"There are some indications that "&amp;D1&amp;" may be overvalued. The company has a higher " &amp; G77 &amp; " than the comparable average", "Inconclusive")</f>
        <v>Inconclusive</v>
      </c>
      <c r="I78" t="str">
        <f t="shared" ca="1" si="4"/>
        <v>N/A</v>
      </c>
      <c r="J78">
        <f t="shared" si="5"/>
        <v>0</v>
      </c>
      <c r="K78" t="str">
        <f t="shared" ca="1" si="6"/>
        <v>Inconclusive</v>
      </c>
      <c r="L78">
        <f t="shared" si="7"/>
        <v>0</v>
      </c>
      <c r="M78">
        <f t="shared" si="8"/>
        <v>0</v>
      </c>
      <c r="N78">
        <f t="shared" si="9"/>
        <v>0</v>
      </c>
    </row>
    <row r="79" spans="1:14" x14ac:dyDescent="0.3">
      <c r="A79" s="1">
        <v>1</v>
      </c>
      <c r="B79" t="s">
        <v>140</v>
      </c>
      <c r="I79" t="str">
        <f t="shared" si="4"/>
        <v>N/A</v>
      </c>
      <c r="J79">
        <f t="shared" si="5"/>
        <v>0</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F81" t="e">
        <f t="shared" ref="F81:F87" ca="1" si="13">IF(E70="below average",LOWER(TRIM(IF(ISNUMBER(VALUE(RIGHT(B70,1))),REPLACE(B70,LEN(B70),1,""),B70))),"")</f>
        <v>#N/A</v>
      </c>
      <c r="G81" t="e">
        <f ca="1">IFERROR(LEFT(F81,FIND("(",F81) - 2),F81)</f>
        <v>#N/A</v>
      </c>
      <c r="I81" t="e">
        <f t="shared" ca="1" si="4"/>
        <v>#N/A</v>
      </c>
      <c r="J81">
        <f t="shared" si="5"/>
        <v>0</v>
      </c>
      <c r="K81">
        <f t="shared" si="6"/>
        <v>0</v>
      </c>
      <c r="L81">
        <f t="shared" si="7"/>
        <v>0</v>
      </c>
      <c r="M81" t="e">
        <f t="shared" ca="1" si="8"/>
        <v>#N/A</v>
      </c>
      <c r="N81" t="e">
        <f t="shared" ca="1" si="9"/>
        <v>#N/A</v>
      </c>
    </row>
    <row r="82" spans="1:14" x14ac:dyDescent="0.3">
      <c r="A82" s="1">
        <v>1</v>
      </c>
      <c r="B82" t="s">
        <v>144</v>
      </c>
      <c r="F82" t="e">
        <f t="shared" ca="1" si="13"/>
        <v>#N/A</v>
      </c>
      <c r="G82" t="e">
        <f t="shared" ref="G82:G87" ca="1" si="14">IF(F82&lt;&gt;"", G81 &amp; ", " &amp; IFERROR(LEFT(F82,FIND("(",F82) - 2),F82),G81)</f>
        <v>#N/A</v>
      </c>
      <c r="I82" t="e">
        <f t="shared" ca="1" si="4"/>
        <v>#N/A</v>
      </c>
      <c r="J82">
        <f t="shared" si="5"/>
        <v>0</v>
      </c>
      <c r="K82">
        <f t="shared" si="6"/>
        <v>0</v>
      </c>
      <c r="L82">
        <f t="shared" si="7"/>
        <v>0</v>
      </c>
      <c r="M82" t="e">
        <f t="shared" ca="1" si="8"/>
        <v>#N/A</v>
      </c>
      <c r="N82" t="e">
        <f t="shared" ca="1" si="9"/>
        <v>#N/A</v>
      </c>
    </row>
    <row r="83" spans="1:14" x14ac:dyDescent="0.3">
      <c r="F83" t="e">
        <f t="shared" ca="1" si="13"/>
        <v>#N/A</v>
      </c>
      <c r="G83" t="e">
        <f t="shared" ca="1" si="14"/>
        <v>#N/A</v>
      </c>
      <c r="I83" t="e">
        <f t="shared" ca="1" si="4"/>
        <v>#N/A</v>
      </c>
      <c r="J83">
        <f t="shared" si="5"/>
        <v>0</v>
      </c>
      <c r="K83">
        <f t="shared" si="6"/>
        <v>0</v>
      </c>
      <c r="L83">
        <f t="shared" si="7"/>
        <v>0</v>
      </c>
      <c r="M83" t="e">
        <f t="shared" ca="1" si="8"/>
        <v>#N/A</v>
      </c>
      <c r="N83" t="e">
        <f t="shared" ca="1" si="9"/>
        <v>#N/A</v>
      </c>
    </row>
    <row r="84" spans="1:14" x14ac:dyDescent="0.3">
      <c r="A84" s="1">
        <v>0</v>
      </c>
      <c r="B84" t="s">
        <v>146</v>
      </c>
      <c r="F84" t="e">
        <f t="shared" ca="1" si="13"/>
        <v>#N/A</v>
      </c>
      <c r="G84" t="e">
        <f t="shared" ca="1" si="14"/>
        <v>#N/A</v>
      </c>
      <c r="I84" t="e">
        <f t="shared" ca="1" si="4"/>
        <v>#N/A</v>
      </c>
      <c r="J84">
        <f t="shared" si="5"/>
        <v>0</v>
      </c>
      <c r="K84">
        <f t="shared" si="6"/>
        <v>0</v>
      </c>
      <c r="L84">
        <f t="shared" si="7"/>
        <v>0</v>
      </c>
      <c r="M84" t="e">
        <f t="shared" ca="1" si="8"/>
        <v>#N/A</v>
      </c>
      <c r="N84" t="e">
        <f t="shared" ca="1" si="9"/>
        <v>#N/A</v>
      </c>
    </row>
    <row r="85" spans="1:14" x14ac:dyDescent="0.3">
      <c r="A85" s="1">
        <v>1</v>
      </c>
      <c r="B85" t="s">
        <v>148</v>
      </c>
      <c r="F85" t="e">
        <f t="shared" ca="1" si="13"/>
        <v>#N/A</v>
      </c>
      <c r="G85" t="e">
        <f t="shared" ca="1" si="14"/>
        <v>#N/A</v>
      </c>
      <c r="I85" t="e">
        <f t="shared" ca="1" si="4"/>
        <v>#N/A</v>
      </c>
      <c r="J85">
        <f t="shared" si="5"/>
        <v>0</v>
      </c>
      <c r="K85">
        <f t="shared" si="6"/>
        <v>0</v>
      </c>
      <c r="L85">
        <f t="shared" si="7"/>
        <v>0</v>
      </c>
      <c r="M85" t="e">
        <f t="shared" ca="1" si="8"/>
        <v>#N/A</v>
      </c>
      <c r="N85" t="e">
        <f t="shared" ca="1" si="9"/>
        <v>#N/A</v>
      </c>
    </row>
    <row r="86" spans="1:14" x14ac:dyDescent="0.3">
      <c r="F86" t="e">
        <f t="shared" ca="1" si="13"/>
        <v>#N/A</v>
      </c>
      <c r="G86" t="e">
        <f t="shared" ca="1" si="14"/>
        <v>#N/A</v>
      </c>
      <c r="I86" t="e">
        <f t="shared" ca="1" si="4"/>
        <v>#N/A</v>
      </c>
      <c r="J86">
        <f t="shared" si="5"/>
        <v>0</v>
      </c>
      <c r="K86">
        <f t="shared" si="6"/>
        <v>0</v>
      </c>
      <c r="L86">
        <f t="shared" si="7"/>
        <v>0</v>
      </c>
      <c r="M86" t="e">
        <f t="shared" ca="1" si="8"/>
        <v>#N/A</v>
      </c>
      <c r="N86" t="e">
        <f t="shared" ca="1" si="9"/>
        <v>#N/A</v>
      </c>
    </row>
    <row r="87" spans="1:14" x14ac:dyDescent="0.3">
      <c r="A87" s="1">
        <v>0</v>
      </c>
      <c r="B87" t="s">
        <v>150</v>
      </c>
      <c r="F87" t="e">
        <f t="shared" ca="1" si="13"/>
        <v>#N/A</v>
      </c>
      <c r="G87" t="e">
        <f t="shared" ca="1" si="14"/>
        <v>#N/A</v>
      </c>
      <c r="I87" t="e">
        <f t="shared" ca="1" si="4"/>
        <v>#N/A</v>
      </c>
      <c r="J87">
        <f t="shared" si="5"/>
        <v>0</v>
      </c>
      <c r="K87">
        <f t="shared" si="6"/>
        <v>0</v>
      </c>
      <c r="L87">
        <f t="shared" si="7"/>
        <v>0</v>
      </c>
      <c r="M87" t="e">
        <f t="shared" ca="1" si="8"/>
        <v>#N/A</v>
      </c>
      <c r="N87" t="e">
        <f t="shared" ca="1" si="9"/>
        <v>#N/A</v>
      </c>
    </row>
    <row r="88" spans="1:14" x14ac:dyDescent="0.3">
      <c r="A88" s="1">
        <v>1</v>
      </c>
      <c r="B88" t="s">
        <v>152</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e">
        <f t="shared" ca="1" si="4"/>
        <v>#N/A</v>
      </c>
      <c r="J88">
        <f t="shared" si="5"/>
        <v>0</v>
      </c>
      <c r="K88">
        <f t="shared" si="6"/>
        <v>0</v>
      </c>
      <c r="L88">
        <f t="shared" si="7"/>
        <v>0</v>
      </c>
      <c r="M88" t="e">
        <f t="shared" ca="1" si="8"/>
        <v>#N/A</v>
      </c>
      <c r="N88" t="e">
        <f t="shared" ca="1" si="9"/>
        <v>#N/A</v>
      </c>
    </row>
    <row r="89" spans="1:14" x14ac:dyDescent="0.3">
      <c r="A89" s="1">
        <v>2</v>
      </c>
      <c r="B89" t="s">
        <v>154</v>
      </c>
      <c r="D89" t="str">
        <f ca="1">IF(COUNTIF(E70:E76,"=below average")&gt;0,"There are some indications that "&amp;D1&amp;" may be undervalued. The company has a lower " &amp; G88 &amp; " than the comparable average", "Inconclusive")</f>
        <v>Inconclusive</v>
      </c>
      <c r="I89" t="str">
        <f t="shared" ca="1" si="4"/>
        <v>N/A</v>
      </c>
      <c r="J89">
        <f t="shared" si="5"/>
        <v>0</v>
      </c>
      <c r="K89" t="str">
        <f t="shared" ca="1" si="6"/>
        <v>Inconclusive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I92" t="str">
        <f t="shared" si="4"/>
        <v>N/A</v>
      </c>
      <c r="J92">
        <f t="shared" si="5"/>
        <v>0</v>
      </c>
      <c r="K92">
        <f t="shared" si="6"/>
        <v>0</v>
      </c>
      <c r="L92">
        <f t="shared" si="7"/>
        <v>0</v>
      </c>
      <c r="M92">
        <f t="shared" si="8"/>
        <v>0</v>
      </c>
      <c r="N92">
        <f t="shared" si="9"/>
        <v>0</v>
      </c>
    </row>
    <row r="93" spans="1:14" x14ac:dyDescent="0.3">
      <c r="A93" s="1">
        <v>6</v>
      </c>
      <c r="B93" t="s">
        <v>162</v>
      </c>
      <c r="I93" t="str">
        <f t="shared" si="4"/>
        <v>N/A</v>
      </c>
      <c r="J93">
        <f t="shared" si="5"/>
        <v>0</v>
      </c>
      <c r="K93">
        <f t="shared" si="6"/>
        <v>0</v>
      </c>
      <c r="L93">
        <f t="shared" si="7"/>
        <v>0</v>
      </c>
      <c r="M93">
        <f t="shared" si="8"/>
        <v>0</v>
      </c>
      <c r="N93">
        <f t="shared" si="9"/>
        <v>0</v>
      </c>
    </row>
    <row r="94" spans="1:14" x14ac:dyDescent="0.3">
      <c r="A94" s="1">
        <v>7</v>
      </c>
      <c r="B94" t="s">
        <v>163</v>
      </c>
      <c r="I94" t="str">
        <f t="shared" si="4"/>
        <v>N/A</v>
      </c>
      <c r="J94">
        <f t="shared" si="5"/>
        <v>0</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I96" t="str">
        <f t="shared" si="4"/>
        <v>N/A</v>
      </c>
      <c r="J96">
        <f t="shared" si="5"/>
        <v>0</v>
      </c>
      <c r="K96">
        <f t="shared" si="6"/>
        <v>0</v>
      </c>
      <c r="L96">
        <f t="shared" si="7"/>
        <v>0</v>
      </c>
      <c r="M96">
        <f t="shared" si="8"/>
        <v>0</v>
      </c>
      <c r="N96">
        <f t="shared" si="9"/>
        <v>0</v>
      </c>
    </row>
    <row r="97" spans="1:14" x14ac:dyDescent="0.3">
      <c r="A97" s="1">
        <v>1</v>
      </c>
      <c r="B97" t="s">
        <v>167</v>
      </c>
      <c r="I97" t="str">
        <f t="shared" si="4"/>
        <v>N/A</v>
      </c>
      <c r="J97">
        <f t="shared" si="5"/>
        <v>0</v>
      </c>
      <c r="K97">
        <f t="shared" si="6"/>
        <v>0</v>
      </c>
      <c r="L97">
        <f t="shared" si="7"/>
        <v>0</v>
      </c>
      <c r="M97">
        <f t="shared" si="8"/>
        <v>0</v>
      </c>
      <c r="N97">
        <f t="shared" si="9"/>
        <v>0</v>
      </c>
    </row>
    <row r="98" spans="1:14" x14ac:dyDescent="0.3">
      <c r="A98" s="1">
        <v>2</v>
      </c>
      <c r="B98" t="s">
        <v>169</v>
      </c>
      <c r="I98" t="str">
        <f t="shared" si="4"/>
        <v>N/A</v>
      </c>
      <c r="J98">
        <f t="shared" si="5"/>
        <v>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I101" t="str">
        <f t="shared" si="4"/>
        <v>N/A</v>
      </c>
      <c r="J101">
        <f t="shared" si="5"/>
        <v>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I103" t="str">
        <f t="shared" si="4"/>
        <v>N/A</v>
      </c>
      <c r="J103">
        <f t="shared" si="5"/>
        <v>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I106" t="str">
        <f t="shared" si="4"/>
        <v>N/A</v>
      </c>
      <c r="J106">
        <f t="shared" si="5"/>
        <v>0</v>
      </c>
      <c r="K106">
        <f t="shared" si="6"/>
        <v>0</v>
      </c>
      <c r="L106">
        <f t="shared" si="7"/>
        <v>0</v>
      </c>
      <c r="M106">
        <f t="shared" si="8"/>
        <v>0</v>
      </c>
      <c r="N106">
        <f t="shared" si="9"/>
        <v>0</v>
      </c>
    </row>
    <row r="107" spans="1:14" x14ac:dyDescent="0.3">
      <c r="A107" s="1">
        <v>1</v>
      </c>
      <c r="B107" t="s">
        <v>181</v>
      </c>
      <c r="I107" t="str">
        <f t="shared" si="4"/>
        <v>N/A</v>
      </c>
      <c r="J107">
        <f t="shared" si="5"/>
        <v>0</v>
      </c>
      <c r="K107">
        <f t="shared" si="6"/>
        <v>0</v>
      </c>
      <c r="L107">
        <f t="shared" si="7"/>
        <v>0</v>
      </c>
      <c r="M107">
        <f t="shared" si="8"/>
        <v>0</v>
      </c>
      <c r="N107">
        <f t="shared" si="9"/>
        <v>0</v>
      </c>
    </row>
    <row r="108" spans="1:14" x14ac:dyDescent="0.3">
      <c r="A108" s="1">
        <v>2</v>
      </c>
      <c r="B108" t="s">
        <v>183</v>
      </c>
      <c r="I108" t="str">
        <f t="shared" si="4"/>
        <v>N/A</v>
      </c>
      <c r="J108">
        <f t="shared" si="5"/>
        <v>0</v>
      </c>
      <c r="K108">
        <f t="shared" si="6"/>
        <v>0</v>
      </c>
      <c r="L108">
        <f t="shared" si="7"/>
        <v>0</v>
      </c>
      <c r="M108">
        <f t="shared" si="8"/>
        <v>0</v>
      </c>
      <c r="N108">
        <f t="shared" si="9"/>
        <v>0</v>
      </c>
    </row>
    <row r="109" spans="1:14" x14ac:dyDescent="0.3">
      <c r="A109" s="1">
        <v>3</v>
      </c>
      <c r="B109" t="s">
        <v>185</v>
      </c>
      <c r="C109">
        <v>605</v>
      </c>
      <c r="I109" t="str">
        <f t="shared" si="4"/>
        <v>N/A</v>
      </c>
      <c r="J109">
        <f t="shared" si="5"/>
        <v>605</v>
      </c>
      <c r="K109">
        <f t="shared" si="6"/>
        <v>0</v>
      </c>
      <c r="L109">
        <f t="shared" si="7"/>
        <v>0</v>
      </c>
      <c r="M109">
        <f t="shared" si="8"/>
        <v>0</v>
      </c>
      <c r="N109">
        <f t="shared" si="9"/>
        <v>0</v>
      </c>
    </row>
    <row r="110" spans="1:14" x14ac:dyDescent="0.3">
      <c r="A110" s="1">
        <v>4</v>
      </c>
      <c r="B110" t="s">
        <v>187</v>
      </c>
      <c r="C110">
        <v>4.9400000000000004</v>
      </c>
      <c r="I110" t="str">
        <f t="shared" si="4"/>
        <v>N/A</v>
      </c>
      <c r="J110">
        <f t="shared" si="5"/>
        <v>4.9400000000000004</v>
      </c>
      <c r="K110">
        <f t="shared" si="6"/>
        <v>0</v>
      </c>
      <c r="L110">
        <f t="shared" si="7"/>
        <v>0</v>
      </c>
      <c r="M110">
        <f t="shared" si="8"/>
        <v>0</v>
      </c>
      <c r="N110">
        <f t="shared" si="9"/>
        <v>0</v>
      </c>
    </row>
    <row r="111" spans="1:14" x14ac:dyDescent="0.3">
      <c r="A111" s="1">
        <v>5</v>
      </c>
      <c r="B111" t="s">
        <v>189</v>
      </c>
      <c r="C111">
        <v>6.35</v>
      </c>
      <c r="I111" t="str">
        <f t="shared" si="4"/>
        <v>N/A</v>
      </c>
      <c r="J111">
        <f t="shared" si="5"/>
        <v>6.35</v>
      </c>
      <c r="K111">
        <f t="shared" si="6"/>
        <v>0</v>
      </c>
      <c r="L111">
        <f t="shared" si="7"/>
        <v>0</v>
      </c>
      <c r="M111">
        <f t="shared" si="8"/>
        <v>0</v>
      </c>
      <c r="N111">
        <f t="shared" si="9"/>
        <v>0</v>
      </c>
    </row>
    <row r="112" spans="1:14" x14ac:dyDescent="0.3">
      <c r="A112" s="1">
        <v>6</v>
      </c>
      <c r="B112" t="s">
        <v>191</v>
      </c>
      <c r="C112">
        <v>6.14</v>
      </c>
      <c r="I112" t="str">
        <f t="shared" si="4"/>
        <v>N/A</v>
      </c>
      <c r="J112">
        <f t="shared" si="5"/>
        <v>6.14</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11107</v>
      </c>
      <c r="I114" t="str">
        <f t="shared" si="4"/>
        <v>N/A</v>
      </c>
      <c r="J114" t="str">
        <f t="shared" si="5"/>
        <v>8.29k</v>
      </c>
      <c r="K114">
        <f t="shared" si="6"/>
        <v>0</v>
      </c>
      <c r="L114">
        <f t="shared" si="7"/>
        <v>0</v>
      </c>
      <c r="M114">
        <f t="shared" si="8"/>
        <v>0</v>
      </c>
      <c r="N114">
        <f t="shared" si="9"/>
        <v>0</v>
      </c>
    </row>
    <row r="115" spans="1:14" x14ac:dyDescent="0.3">
      <c r="A115" s="1">
        <v>1</v>
      </c>
      <c r="B115" t="s">
        <v>195</v>
      </c>
      <c r="C115" t="s">
        <v>11108</v>
      </c>
      <c r="I115" t="str">
        <f t="shared" si="4"/>
        <v>N/A</v>
      </c>
      <c r="J115" t="str">
        <f t="shared" si="5"/>
        <v>31.91k</v>
      </c>
      <c r="K115">
        <f t="shared" si="6"/>
        <v>0</v>
      </c>
      <c r="L115">
        <f t="shared" si="7"/>
        <v>0</v>
      </c>
      <c r="M115">
        <f t="shared" si="8"/>
        <v>0</v>
      </c>
      <c r="N115">
        <f t="shared" si="9"/>
        <v>0</v>
      </c>
    </row>
    <row r="116" spans="1:14" x14ac:dyDescent="0.3">
      <c r="A116" s="1">
        <v>2</v>
      </c>
      <c r="B116" t="s">
        <v>197</v>
      </c>
      <c r="I116" t="str">
        <f t="shared" si="4"/>
        <v>N/A</v>
      </c>
      <c r="J116">
        <f t="shared" si="5"/>
        <v>0</v>
      </c>
      <c r="K116">
        <f t="shared" si="6"/>
        <v>0</v>
      </c>
      <c r="L116">
        <f t="shared" si="7"/>
        <v>0</v>
      </c>
      <c r="M116">
        <f t="shared" si="8"/>
        <v>0</v>
      </c>
      <c r="N116">
        <f t="shared" si="9"/>
        <v>0</v>
      </c>
    </row>
    <row r="117" spans="1:14" x14ac:dyDescent="0.3">
      <c r="A117" s="1">
        <v>3</v>
      </c>
      <c r="B117" t="s">
        <v>199</v>
      </c>
      <c r="I117" t="str">
        <f t="shared" si="4"/>
        <v>N/A</v>
      </c>
      <c r="J117">
        <f t="shared" si="5"/>
        <v>0</v>
      </c>
      <c r="K117">
        <f t="shared" si="6"/>
        <v>0</v>
      </c>
      <c r="L117">
        <f t="shared" si="7"/>
        <v>0</v>
      </c>
      <c r="M117">
        <f t="shared" si="8"/>
        <v>0</v>
      </c>
      <c r="N117">
        <f t="shared" si="9"/>
        <v>0</v>
      </c>
    </row>
    <row r="118" spans="1:14" x14ac:dyDescent="0.3">
      <c r="A118" s="1">
        <v>4</v>
      </c>
      <c r="B118" t="s">
        <v>201</v>
      </c>
      <c r="I118" t="str">
        <f t="shared" si="4"/>
        <v>N/A</v>
      </c>
      <c r="J118">
        <f t="shared" si="5"/>
        <v>0</v>
      </c>
      <c r="K118">
        <f t="shared" si="6"/>
        <v>0</v>
      </c>
      <c r="L118">
        <f t="shared" si="7"/>
        <v>0</v>
      </c>
      <c r="M118">
        <f t="shared" si="8"/>
        <v>0</v>
      </c>
      <c r="N118">
        <f t="shared" si="9"/>
        <v>0</v>
      </c>
    </row>
    <row r="119" spans="1:14" x14ac:dyDescent="0.3">
      <c r="A119" s="1">
        <v>5</v>
      </c>
      <c r="B119" t="s">
        <v>203</v>
      </c>
      <c r="I119" t="str">
        <f t="shared" si="4"/>
        <v>N/A</v>
      </c>
      <c r="J119">
        <f t="shared" si="5"/>
        <v>0</v>
      </c>
      <c r="K119">
        <f t="shared" si="6"/>
        <v>0</v>
      </c>
      <c r="L119">
        <f t="shared" si="7"/>
        <v>0</v>
      </c>
      <c r="M119">
        <f t="shared" si="8"/>
        <v>0</v>
      </c>
      <c r="N119">
        <f t="shared" si="9"/>
        <v>0</v>
      </c>
    </row>
    <row r="120" spans="1:14" x14ac:dyDescent="0.3">
      <c r="A120" s="1">
        <v>6</v>
      </c>
      <c r="B120" t="s">
        <v>205</v>
      </c>
      <c r="I120" t="str">
        <f t="shared" si="4"/>
        <v>N/A</v>
      </c>
      <c r="J120">
        <f t="shared" si="5"/>
        <v>0</v>
      </c>
      <c r="K120">
        <f t="shared" si="6"/>
        <v>0</v>
      </c>
      <c r="L120">
        <f t="shared" si="7"/>
        <v>0</v>
      </c>
      <c r="M120">
        <f t="shared" si="8"/>
        <v>0</v>
      </c>
      <c r="N120">
        <f t="shared" si="9"/>
        <v>0</v>
      </c>
    </row>
    <row r="121" spans="1:14" x14ac:dyDescent="0.3">
      <c r="A121" s="1">
        <v>7</v>
      </c>
      <c r="B121" t="s">
        <v>207</v>
      </c>
      <c r="I121" t="str">
        <f t="shared" si="4"/>
        <v>N/A</v>
      </c>
      <c r="J121">
        <f t="shared" si="5"/>
        <v>0</v>
      </c>
      <c r="K121">
        <f t="shared" si="6"/>
        <v>0</v>
      </c>
      <c r="L121">
        <f t="shared" si="7"/>
        <v>0</v>
      </c>
      <c r="M121">
        <f t="shared" si="8"/>
        <v>0</v>
      </c>
      <c r="N121">
        <f t="shared" si="9"/>
        <v>0</v>
      </c>
    </row>
    <row r="122" spans="1:14" x14ac:dyDescent="0.3">
      <c r="A122" s="1">
        <v>8</v>
      </c>
      <c r="B122" t="s">
        <v>209</v>
      </c>
      <c r="I122" t="str">
        <f t="shared" si="4"/>
        <v>N/A</v>
      </c>
      <c r="J122">
        <f t="shared" si="5"/>
        <v>0</v>
      </c>
      <c r="K122">
        <f t="shared" si="6"/>
        <v>0</v>
      </c>
      <c r="L122">
        <f t="shared" si="7"/>
        <v>0</v>
      </c>
      <c r="M122">
        <f t="shared" si="8"/>
        <v>0</v>
      </c>
      <c r="N122">
        <f t="shared" si="9"/>
        <v>0</v>
      </c>
    </row>
    <row r="123" spans="1:14" x14ac:dyDescent="0.3">
      <c r="A123" s="1">
        <v>9</v>
      </c>
      <c r="B123" t="s">
        <v>211</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I126" t="str">
        <f t="shared" si="15"/>
        <v>N/A</v>
      </c>
      <c r="J126">
        <f t="shared" si="16"/>
        <v>0</v>
      </c>
      <c r="K126">
        <f t="shared" si="17"/>
        <v>0</v>
      </c>
      <c r="L126">
        <f t="shared" si="18"/>
        <v>0</v>
      </c>
      <c r="M126">
        <f t="shared" si="19"/>
        <v>0</v>
      </c>
      <c r="N126">
        <f t="shared" si="20"/>
        <v>0</v>
      </c>
    </row>
    <row r="127" spans="1:14" x14ac:dyDescent="0.3">
      <c r="A127" s="1">
        <v>2</v>
      </c>
      <c r="B127" t="s">
        <v>217</v>
      </c>
      <c r="C127" t="s">
        <v>11109</v>
      </c>
      <c r="I127" t="str">
        <f t="shared" si="15"/>
        <v>N/A</v>
      </c>
      <c r="J127" t="str">
        <f t="shared" si="16"/>
        <v>0.10</v>
      </c>
      <c r="K127">
        <f t="shared" si="17"/>
        <v>0</v>
      </c>
      <c r="L127">
        <f t="shared" si="18"/>
        <v>0</v>
      </c>
      <c r="M127">
        <f t="shared" si="19"/>
        <v>0</v>
      </c>
      <c r="N127">
        <f t="shared" si="20"/>
        <v>0</v>
      </c>
    </row>
    <row r="128" spans="1:14" x14ac:dyDescent="0.3">
      <c r="A128" s="1">
        <v>3</v>
      </c>
      <c r="B128" t="s">
        <v>219</v>
      </c>
      <c r="C128" t="s">
        <v>11110</v>
      </c>
      <c r="I128" t="str">
        <f t="shared" si="15"/>
        <v>N/A</v>
      </c>
      <c r="J128">
        <f t="shared" si="16"/>
        <v>2.0000000000000001E-4</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I130" t="str">
        <f t="shared" si="15"/>
        <v>N/A</v>
      </c>
      <c r="J130">
        <f t="shared" si="16"/>
        <v>0</v>
      </c>
      <c r="K130">
        <f t="shared" si="17"/>
        <v>0</v>
      </c>
      <c r="L130">
        <f t="shared" si="18"/>
        <v>0</v>
      </c>
      <c r="M130">
        <f t="shared" si="19"/>
        <v>0</v>
      </c>
      <c r="N130">
        <f t="shared" si="20"/>
        <v>0</v>
      </c>
    </row>
    <row r="131" spans="1:14" x14ac:dyDescent="0.3">
      <c r="A131" s="1">
        <v>6</v>
      </c>
      <c r="B131" t="s">
        <v>225</v>
      </c>
      <c r="I131" t="str">
        <f t="shared" si="15"/>
        <v>N/A</v>
      </c>
      <c r="J131">
        <f t="shared" si="16"/>
        <v>0</v>
      </c>
      <c r="K131">
        <f t="shared" si="17"/>
        <v>0</v>
      </c>
      <c r="L131">
        <f t="shared" si="18"/>
        <v>0</v>
      </c>
      <c r="M131">
        <f t="shared" si="19"/>
        <v>0</v>
      </c>
      <c r="N131">
        <f t="shared" si="20"/>
        <v>0</v>
      </c>
    </row>
    <row r="132" spans="1:14" x14ac:dyDescent="0.3">
      <c r="A132" s="1">
        <v>7</v>
      </c>
      <c r="B132" t="s">
        <v>227</v>
      </c>
      <c r="I132" t="str">
        <f t="shared" si="15"/>
        <v>N/A</v>
      </c>
      <c r="J132">
        <f t="shared" si="16"/>
        <v>0</v>
      </c>
      <c r="K132">
        <f t="shared" si="17"/>
        <v>0</v>
      </c>
      <c r="L132">
        <f t="shared" si="18"/>
        <v>0</v>
      </c>
      <c r="M132">
        <f t="shared" si="19"/>
        <v>0</v>
      </c>
      <c r="N132">
        <f t="shared" si="20"/>
        <v>0</v>
      </c>
    </row>
    <row r="133" spans="1:14" x14ac:dyDescent="0.3">
      <c r="A133" s="1">
        <v>8</v>
      </c>
      <c r="B133" t="s">
        <v>229</v>
      </c>
      <c r="I133" t="str">
        <f t="shared" si="15"/>
        <v>N/A</v>
      </c>
      <c r="J133">
        <f t="shared" si="16"/>
        <v>0</v>
      </c>
      <c r="K133">
        <f t="shared" si="17"/>
        <v>0</v>
      </c>
      <c r="L133">
        <f t="shared" si="18"/>
        <v>0</v>
      </c>
      <c r="M133">
        <f t="shared" si="19"/>
        <v>0</v>
      </c>
      <c r="N133">
        <f t="shared" si="20"/>
        <v>0</v>
      </c>
    </row>
    <row r="134" spans="1:14" x14ac:dyDescent="0.3">
      <c r="A134" s="1">
        <v>9</v>
      </c>
      <c r="B134" t="s">
        <v>230</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I137" t="str">
        <f t="shared" si="15"/>
        <v>N/A</v>
      </c>
      <c r="J137">
        <f t="shared" si="16"/>
        <v>0</v>
      </c>
      <c r="K137">
        <f t="shared" si="17"/>
        <v>0</v>
      </c>
      <c r="L137">
        <f t="shared" si="18"/>
        <v>0</v>
      </c>
      <c r="M137">
        <f t="shared" si="19"/>
        <v>0</v>
      </c>
      <c r="N137">
        <f t="shared" si="20"/>
        <v>0</v>
      </c>
    </row>
    <row r="138" spans="1:14" x14ac:dyDescent="0.3">
      <c r="I138" t="str">
        <f t="shared" si="15"/>
        <v>N/A</v>
      </c>
      <c r="J138">
        <f t="shared" si="16"/>
        <v>0</v>
      </c>
      <c r="K138">
        <f t="shared" si="17"/>
        <v>0</v>
      </c>
      <c r="L138">
        <f t="shared" si="18"/>
        <v>0</v>
      </c>
      <c r="M138">
        <f t="shared" si="19"/>
        <v>0</v>
      </c>
      <c r="N138">
        <f t="shared" si="20"/>
        <v>0</v>
      </c>
    </row>
    <row r="139" spans="1:14" x14ac:dyDescent="0.3">
      <c r="I139" t="str">
        <f t="shared" si="15"/>
        <v>N/A</v>
      </c>
      <c r="J139">
        <f t="shared" si="16"/>
        <v>0</v>
      </c>
      <c r="K139">
        <f t="shared" si="17"/>
        <v>0</v>
      </c>
      <c r="L139">
        <f t="shared" si="18"/>
        <v>0</v>
      </c>
      <c r="M139">
        <f t="shared" si="19"/>
        <v>0</v>
      </c>
      <c r="N139">
        <f t="shared" si="20"/>
        <v>0</v>
      </c>
    </row>
    <row r="140" spans="1:14" x14ac:dyDescent="0.3">
      <c r="I140" t="str">
        <f t="shared" si="15"/>
        <v>N/A</v>
      </c>
      <c r="J140">
        <f t="shared" si="16"/>
        <v>0</v>
      </c>
      <c r="K140">
        <f t="shared" si="17"/>
        <v>0</v>
      </c>
      <c r="L140">
        <f t="shared" si="18"/>
        <v>0</v>
      </c>
      <c r="M140">
        <f t="shared" si="19"/>
        <v>0</v>
      </c>
      <c r="N140">
        <f t="shared" si="20"/>
        <v>0</v>
      </c>
    </row>
    <row r="141" spans="1:14" x14ac:dyDescent="0.3">
      <c r="I141" t="str">
        <f t="shared" si="15"/>
        <v>N/A</v>
      </c>
      <c r="J141">
        <f t="shared" si="16"/>
        <v>0</v>
      </c>
      <c r="K141">
        <f t="shared" si="17"/>
        <v>0</v>
      </c>
      <c r="L141">
        <f t="shared" si="18"/>
        <v>0</v>
      </c>
      <c r="M141">
        <f t="shared" si="19"/>
        <v>0</v>
      </c>
      <c r="N141">
        <f t="shared" si="20"/>
        <v>0</v>
      </c>
    </row>
    <row r="142" spans="1:14" x14ac:dyDescent="0.3">
      <c r="I142" t="str">
        <f t="shared" si="15"/>
        <v>N/A</v>
      </c>
      <c r="J142">
        <f t="shared" si="16"/>
        <v>0</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I144" t="str">
        <f t="shared" si="15"/>
        <v>N/A</v>
      </c>
      <c r="J144">
        <f t="shared" si="16"/>
        <v>0</v>
      </c>
      <c r="K144">
        <f t="shared" si="17"/>
        <v>0</v>
      </c>
      <c r="L144">
        <f t="shared" si="18"/>
        <v>0</v>
      </c>
      <c r="M144">
        <f t="shared" si="19"/>
        <v>0</v>
      </c>
      <c r="N144">
        <f t="shared" si="20"/>
        <v>0</v>
      </c>
    </row>
    <row r="145" spans="9:14" x14ac:dyDescent="0.3">
      <c r="I145" t="str">
        <f t="shared" si="15"/>
        <v>N/A</v>
      </c>
      <c r="J145">
        <f t="shared" si="16"/>
        <v>0</v>
      </c>
      <c r="K145">
        <f t="shared" si="17"/>
        <v>0</v>
      </c>
      <c r="L145">
        <f t="shared" si="18"/>
        <v>0</v>
      </c>
      <c r="M145">
        <f t="shared" si="19"/>
        <v>0</v>
      </c>
      <c r="N145">
        <f t="shared" si="20"/>
        <v>0</v>
      </c>
    </row>
    <row r="146" spans="9:14" x14ac:dyDescent="0.3">
      <c r="I146" t="str">
        <f t="shared" si="15"/>
        <v>N/A</v>
      </c>
      <c r="J146">
        <f t="shared" si="16"/>
        <v>0</v>
      </c>
      <c r="K146">
        <f t="shared" si="17"/>
        <v>0</v>
      </c>
      <c r="L146">
        <f t="shared" si="18"/>
        <v>0</v>
      </c>
      <c r="M146">
        <f t="shared" si="19"/>
        <v>0</v>
      </c>
      <c r="N146">
        <f t="shared" si="20"/>
        <v>0</v>
      </c>
    </row>
    <row r="147" spans="9:14" x14ac:dyDescent="0.3">
      <c r="I147" t="str">
        <f t="shared" si="15"/>
        <v>N/A</v>
      </c>
      <c r="J147">
        <f t="shared" si="16"/>
        <v>0</v>
      </c>
      <c r="K147">
        <f t="shared" si="17"/>
        <v>0</v>
      </c>
      <c r="L147">
        <f t="shared" si="18"/>
        <v>0</v>
      </c>
      <c r="M147">
        <f t="shared" si="19"/>
        <v>0</v>
      </c>
      <c r="N147">
        <f t="shared" si="20"/>
        <v>0</v>
      </c>
    </row>
    <row r="148" spans="9:14" x14ac:dyDescent="0.3">
      <c r="I148" t="str">
        <f t="shared" si="15"/>
        <v>N/A</v>
      </c>
      <c r="J148">
        <f t="shared" si="16"/>
        <v>0</v>
      </c>
      <c r="K148">
        <f t="shared" si="17"/>
        <v>0</v>
      </c>
      <c r="L148">
        <f t="shared" si="18"/>
        <v>0</v>
      </c>
      <c r="M148">
        <f t="shared" si="19"/>
        <v>0</v>
      </c>
      <c r="N148">
        <f t="shared" si="20"/>
        <v>0</v>
      </c>
    </row>
    <row r="149" spans="9:14" x14ac:dyDescent="0.3">
      <c r="I149" t="str">
        <f t="shared" si="15"/>
        <v>N/A</v>
      </c>
      <c r="J149">
        <f t="shared" si="16"/>
        <v>0</v>
      </c>
      <c r="K149">
        <f t="shared" si="17"/>
        <v>0</v>
      </c>
      <c r="L149">
        <f t="shared" si="18"/>
        <v>0</v>
      </c>
      <c r="M149">
        <f t="shared" si="19"/>
        <v>0</v>
      </c>
      <c r="N149">
        <f t="shared" si="20"/>
        <v>0</v>
      </c>
    </row>
    <row r="150" spans="9:14" x14ac:dyDescent="0.3">
      <c r="I150" t="str">
        <f t="shared" si="15"/>
        <v>N/A</v>
      </c>
      <c r="J150">
        <f t="shared" si="16"/>
        <v>0</v>
      </c>
      <c r="K150">
        <f t="shared" si="17"/>
        <v>0</v>
      </c>
      <c r="L150">
        <f t="shared" si="18"/>
        <v>0</v>
      </c>
      <c r="M150">
        <f t="shared" si="19"/>
        <v>0</v>
      </c>
      <c r="N150">
        <f t="shared" si="20"/>
        <v>0</v>
      </c>
    </row>
    <row r="151" spans="9:14" x14ac:dyDescent="0.3">
      <c r="I151" t="str">
        <f t="shared" si="15"/>
        <v>N/A</v>
      </c>
      <c r="J151">
        <f t="shared" si="16"/>
        <v>0</v>
      </c>
      <c r="K151">
        <f t="shared" si="17"/>
        <v>0</v>
      </c>
      <c r="L151">
        <f t="shared" si="18"/>
        <v>0</v>
      </c>
      <c r="M151">
        <f t="shared" si="19"/>
        <v>0</v>
      </c>
      <c r="N151">
        <f t="shared" si="20"/>
        <v>0</v>
      </c>
    </row>
    <row r="152" spans="9:14" x14ac:dyDescent="0.3">
      <c r="I152" t="str">
        <f t="shared" si="15"/>
        <v>N/A</v>
      </c>
      <c r="J152">
        <f t="shared" si="16"/>
        <v>0</v>
      </c>
      <c r="K152">
        <f t="shared" si="17"/>
        <v>0</v>
      </c>
      <c r="L152">
        <f t="shared" si="18"/>
        <v>0</v>
      </c>
      <c r="M152">
        <f t="shared" si="19"/>
        <v>0</v>
      </c>
      <c r="N152">
        <f t="shared" si="20"/>
        <v>0</v>
      </c>
    </row>
    <row r="153" spans="9:14" x14ac:dyDescent="0.3">
      <c r="I153" t="str">
        <f t="shared" si="15"/>
        <v>N/A</v>
      </c>
      <c r="J153">
        <f t="shared" si="16"/>
        <v>0</v>
      </c>
      <c r="K153">
        <f t="shared" si="17"/>
        <v>0</v>
      </c>
      <c r="L153">
        <f t="shared" si="18"/>
        <v>0</v>
      </c>
      <c r="M153">
        <f t="shared" si="19"/>
        <v>0</v>
      </c>
      <c r="N153">
        <f t="shared" si="20"/>
        <v>0</v>
      </c>
    </row>
    <row r="154" spans="9:14" x14ac:dyDescent="0.3">
      <c r="I154" t="str">
        <f t="shared" si="15"/>
        <v>N/A</v>
      </c>
      <c r="J154">
        <f t="shared" si="16"/>
        <v>0</v>
      </c>
      <c r="K154">
        <f t="shared" si="17"/>
        <v>0</v>
      </c>
      <c r="L154">
        <f t="shared" si="18"/>
        <v>0</v>
      </c>
      <c r="M154">
        <f t="shared" si="19"/>
        <v>0</v>
      </c>
      <c r="N154">
        <f t="shared" si="20"/>
        <v>0</v>
      </c>
    </row>
    <row r="155" spans="9:14" x14ac:dyDescent="0.3">
      <c r="I155" t="str">
        <f t="shared" si="15"/>
        <v>N/A</v>
      </c>
      <c r="J155">
        <f t="shared" si="16"/>
        <v>0</v>
      </c>
      <c r="K155">
        <f t="shared" si="17"/>
        <v>0</v>
      </c>
      <c r="L155">
        <f t="shared" si="18"/>
        <v>0</v>
      </c>
      <c r="M155">
        <f t="shared" si="19"/>
        <v>0</v>
      </c>
      <c r="N155">
        <f t="shared" si="20"/>
        <v>0</v>
      </c>
    </row>
    <row r="156" spans="9:14" x14ac:dyDescent="0.3">
      <c r="I156" t="str">
        <f t="shared" si="15"/>
        <v>N/A</v>
      </c>
      <c r="J156">
        <f t="shared" si="16"/>
        <v>0</v>
      </c>
      <c r="K156">
        <f t="shared" si="17"/>
        <v>0</v>
      </c>
      <c r="L156">
        <f t="shared" si="18"/>
        <v>0</v>
      </c>
      <c r="M156">
        <f t="shared" si="19"/>
        <v>0</v>
      </c>
      <c r="N156">
        <f t="shared" si="20"/>
        <v>0</v>
      </c>
    </row>
    <row r="157" spans="9:14" x14ac:dyDescent="0.3">
      <c r="I157" t="str">
        <f t="shared" si="15"/>
        <v>N/A</v>
      </c>
      <c r="J157">
        <f t="shared" si="16"/>
        <v>0</v>
      </c>
      <c r="K157">
        <f t="shared" si="17"/>
        <v>0</v>
      </c>
      <c r="L157">
        <f t="shared" si="18"/>
        <v>0</v>
      </c>
      <c r="M157">
        <f t="shared" si="19"/>
        <v>0</v>
      </c>
      <c r="N157">
        <f t="shared" si="20"/>
        <v>0</v>
      </c>
    </row>
    <row r="158" spans="9:14" x14ac:dyDescent="0.3">
      <c r="I158" t="str">
        <f t="shared" si="15"/>
        <v>N/A</v>
      </c>
      <c r="J158">
        <f t="shared" si="16"/>
        <v>0</v>
      </c>
      <c r="K158">
        <f t="shared" si="17"/>
        <v>0</v>
      </c>
      <c r="L158">
        <f t="shared" si="18"/>
        <v>0</v>
      </c>
      <c r="M158">
        <f t="shared" si="19"/>
        <v>0</v>
      </c>
      <c r="N158">
        <f t="shared" si="20"/>
        <v>0</v>
      </c>
    </row>
    <row r="159" spans="9:14" x14ac:dyDescent="0.3">
      <c r="I159" t="str">
        <f t="shared" si="15"/>
        <v>N/A</v>
      </c>
      <c r="J159">
        <f t="shared" si="16"/>
        <v>0</v>
      </c>
      <c r="K159">
        <f t="shared" si="17"/>
        <v>0</v>
      </c>
      <c r="L159">
        <f t="shared" si="18"/>
        <v>0</v>
      </c>
      <c r="M159">
        <f t="shared" si="19"/>
        <v>0</v>
      </c>
      <c r="N159">
        <f t="shared" si="20"/>
        <v>0</v>
      </c>
    </row>
    <row r="160" spans="9:14" x14ac:dyDescent="0.3">
      <c r="I160" t="str">
        <f t="shared" si="15"/>
        <v>N/A</v>
      </c>
      <c r="J160">
        <f t="shared" si="16"/>
        <v>0</v>
      </c>
      <c r="K160">
        <f t="shared" si="17"/>
        <v>0</v>
      </c>
      <c r="L160">
        <f t="shared" si="18"/>
        <v>0</v>
      </c>
      <c r="M160">
        <f t="shared" si="19"/>
        <v>0</v>
      </c>
      <c r="N160">
        <f t="shared" si="20"/>
        <v>0</v>
      </c>
    </row>
    <row r="161" spans="9:14" x14ac:dyDescent="0.3">
      <c r="I161" t="str">
        <f t="shared" si="15"/>
        <v>N/A</v>
      </c>
      <c r="J161">
        <f t="shared" si="16"/>
        <v>0</v>
      </c>
      <c r="K161">
        <f t="shared" si="17"/>
        <v>0</v>
      </c>
      <c r="L161">
        <f t="shared" si="18"/>
        <v>0</v>
      </c>
      <c r="M161">
        <f t="shared" si="19"/>
        <v>0</v>
      </c>
      <c r="N161">
        <f t="shared" si="20"/>
        <v>0</v>
      </c>
    </row>
    <row r="162" spans="9:14" x14ac:dyDescent="0.3">
      <c r="I162" t="str">
        <f t="shared" si="15"/>
        <v>N/A</v>
      </c>
      <c r="J162">
        <f t="shared" si="16"/>
        <v>0</v>
      </c>
      <c r="K162">
        <f t="shared" si="17"/>
        <v>0</v>
      </c>
      <c r="L162">
        <f t="shared" si="18"/>
        <v>0</v>
      </c>
      <c r="M162">
        <f t="shared" si="19"/>
        <v>0</v>
      </c>
      <c r="N162">
        <f t="shared" si="20"/>
        <v>0</v>
      </c>
    </row>
    <row r="163" spans="9:14" x14ac:dyDescent="0.3">
      <c r="I163" t="str">
        <f t="shared" si="15"/>
        <v>N/A</v>
      </c>
      <c r="J163">
        <f t="shared" si="16"/>
        <v>0</v>
      </c>
      <c r="K163">
        <f t="shared" si="17"/>
        <v>0</v>
      </c>
      <c r="L163">
        <f t="shared" si="18"/>
        <v>0</v>
      </c>
      <c r="M163">
        <f t="shared" si="19"/>
        <v>0</v>
      </c>
      <c r="N163">
        <f t="shared" si="20"/>
        <v>0</v>
      </c>
    </row>
    <row r="164" spans="9:14" x14ac:dyDescent="0.3">
      <c r="I164" t="str">
        <f t="shared" si="15"/>
        <v>N/A</v>
      </c>
      <c r="J164">
        <f t="shared" si="16"/>
        <v>0</v>
      </c>
      <c r="K164">
        <f t="shared" si="17"/>
        <v>0</v>
      </c>
      <c r="L164">
        <f t="shared" si="18"/>
        <v>0</v>
      </c>
      <c r="M164">
        <f t="shared" si="19"/>
        <v>0</v>
      </c>
      <c r="N164">
        <f t="shared" si="20"/>
        <v>0</v>
      </c>
    </row>
    <row r="165" spans="9:14" x14ac:dyDescent="0.3">
      <c r="I165" t="str">
        <f t="shared" si="15"/>
        <v>N/A</v>
      </c>
      <c r="J165">
        <f t="shared" si="16"/>
        <v>0</v>
      </c>
      <c r="K165">
        <f t="shared" si="17"/>
        <v>0</v>
      </c>
      <c r="L165">
        <f t="shared" si="18"/>
        <v>0</v>
      </c>
      <c r="M165">
        <f t="shared" si="19"/>
        <v>0</v>
      </c>
      <c r="N165">
        <f t="shared" si="20"/>
        <v>0</v>
      </c>
    </row>
    <row r="166" spans="9:14" x14ac:dyDescent="0.3">
      <c r="I166" t="str">
        <f t="shared" si="15"/>
        <v>N/A</v>
      </c>
      <c r="J166">
        <f t="shared" si="16"/>
        <v>0</v>
      </c>
      <c r="K166">
        <f t="shared" si="17"/>
        <v>0</v>
      </c>
      <c r="L166">
        <f t="shared" si="18"/>
        <v>0</v>
      </c>
      <c r="M166">
        <f t="shared" si="19"/>
        <v>0</v>
      </c>
      <c r="N166">
        <f t="shared" si="20"/>
        <v>0</v>
      </c>
    </row>
    <row r="167" spans="9:14" x14ac:dyDescent="0.3">
      <c r="I167" t="str">
        <f t="shared" si="15"/>
        <v>N/A</v>
      </c>
      <c r="J167">
        <f t="shared" si="16"/>
        <v>0</v>
      </c>
      <c r="K167">
        <f t="shared" si="17"/>
        <v>0</v>
      </c>
      <c r="L167">
        <f t="shared" si="18"/>
        <v>0</v>
      </c>
      <c r="M167">
        <f t="shared" si="19"/>
        <v>0</v>
      </c>
      <c r="N167">
        <f t="shared" si="20"/>
        <v>0</v>
      </c>
    </row>
    <row r="168" spans="9:14" x14ac:dyDescent="0.3">
      <c r="I168" t="str">
        <f t="shared" si="15"/>
        <v>N/A</v>
      </c>
      <c r="J168">
        <f t="shared" si="16"/>
        <v>0</v>
      </c>
      <c r="K168">
        <f t="shared" si="17"/>
        <v>0</v>
      </c>
      <c r="L168">
        <f t="shared" si="18"/>
        <v>0</v>
      </c>
      <c r="M168">
        <f t="shared" si="19"/>
        <v>0</v>
      </c>
      <c r="N168">
        <f t="shared" si="20"/>
        <v>0</v>
      </c>
    </row>
    <row r="169" spans="9:14" x14ac:dyDescent="0.3">
      <c r="I169" t="str">
        <f t="shared" si="15"/>
        <v>N/A</v>
      </c>
      <c r="J169">
        <f t="shared" si="16"/>
        <v>0</v>
      </c>
      <c r="K169">
        <f t="shared" si="17"/>
        <v>0</v>
      </c>
      <c r="L169">
        <f t="shared" si="18"/>
        <v>0</v>
      </c>
      <c r="M169">
        <f t="shared" si="19"/>
        <v>0</v>
      </c>
      <c r="N169">
        <f t="shared" si="20"/>
        <v>0</v>
      </c>
    </row>
    <row r="170" spans="9:14" x14ac:dyDescent="0.3">
      <c r="I170" t="str">
        <f t="shared" si="15"/>
        <v>N/A</v>
      </c>
      <c r="J170">
        <f t="shared" si="16"/>
        <v>0</v>
      </c>
      <c r="K170">
        <f t="shared" si="17"/>
        <v>0</v>
      </c>
      <c r="L170">
        <f t="shared" si="18"/>
        <v>0</v>
      </c>
      <c r="M170">
        <f t="shared" si="19"/>
        <v>0</v>
      </c>
      <c r="N170">
        <f t="shared" si="20"/>
        <v>0</v>
      </c>
    </row>
    <row r="171" spans="9:14" x14ac:dyDescent="0.3">
      <c r="I171" t="str">
        <f t="shared" si="15"/>
        <v>N/A</v>
      </c>
      <c r="J171">
        <f t="shared" si="16"/>
        <v>0</v>
      </c>
      <c r="K171">
        <f t="shared" si="17"/>
        <v>0</v>
      </c>
      <c r="L171">
        <f t="shared" si="18"/>
        <v>0</v>
      </c>
      <c r="M171">
        <f t="shared" si="19"/>
        <v>0</v>
      </c>
      <c r="N171">
        <f t="shared" si="20"/>
        <v>0</v>
      </c>
    </row>
    <row r="172" spans="9:14" x14ac:dyDescent="0.3">
      <c r="I172" t="str">
        <f t="shared" si="15"/>
        <v>N/A</v>
      </c>
      <c r="J172">
        <f t="shared" si="16"/>
        <v>0</v>
      </c>
      <c r="K172">
        <f t="shared" si="17"/>
        <v>0</v>
      </c>
      <c r="L172">
        <f t="shared" si="18"/>
        <v>0</v>
      </c>
      <c r="M172">
        <f t="shared" si="19"/>
        <v>0</v>
      </c>
      <c r="N172">
        <f t="shared" si="20"/>
        <v>0</v>
      </c>
    </row>
    <row r="173" spans="9:14" x14ac:dyDescent="0.3">
      <c r="I173" t="str">
        <f t="shared" si="15"/>
        <v>N/A</v>
      </c>
      <c r="J173">
        <f t="shared" si="16"/>
        <v>0</v>
      </c>
      <c r="K173">
        <f t="shared" si="17"/>
        <v>0</v>
      </c>
      <c r="L173">
        <f t="shared" si="18"/>
        <v>0</v>
      </c>
      <c r="M173">
        <f t="shared" si="19"/>
        <v>0</v>
      </c>
      <c r="N173">
        <f t="shared" si="20"/>
        <v>0</v>
      </c>
    </row>
    <row r="174" spans="9:14" x14ac:dyDescent="0.3">
      <c r="I174" t="str">
        <f t="shared" si="15"/>
        <v>N/A</v>
      </c>
      <c r="J174">
        <f t="shared" si="16"/>
        <v>0</v>
      </c>
      <c r="K174">
        <f t="shared" si="17"/>
        <v>0</v>
      </c>
      <c r="L174">
        <f t="shared" si="18"/>
        <v>0</v>
      </c>
      <c r="M174">
        <f t="shared" si="19"/>
        <v>0</v>
      </c>
      <c r="N174">
        <f t="shared" si="20"/>
        <v>0</v>
      </c>
    </row>
    <row r="175" spans="9:14" x14ac:dyDescent="0.3">
      <c r="I175" t="str">
        <f t="shared" si="15"/>
        <v>N/A</v>
      </c>
      <c r="J175">
        <f t="shared" si="16"/>
        <v>0</v>
      </c>
      <c r="K175">
        <f t="shared" si="17"/>
        <v>0</v>
      </c>
      <c r="L175">
        <f t="shared" si="18"/>
        <v>0</v>
      </c>
      <c r="M175">
        <f t="shared" si="19"/>
        <v>0</v>
      </c>
      <c r="N175">
        <f t="shared" si="20"/>
        <v>0</v>
      </c>
    </row>
    <row r="176" spans="9:14" x14ac:dyDescent="0.3">
      <c r="I176" t="str">
        <f t="shared" si="15"/>
        <v>N/A</v>
      </c>
      <c r="J176">
        <f t="shared" si="16"/>
        <v>0</v>
      </c>
      <c r="K176">
        <f t="shared" si="17"/>
        <v>0</v>
      </c>
      <c r="L176">
        <f t="shared" si="18"/>
        <v>0</v>
      </c>
      <c r="M176">
        <f t="shared" si="19"/>
        <v>0</v>
      </c>
      <c r="N176">
        <f t="shared" si="20"/>
        <v>0</v>
      </c>
    </row>
    <row r="177" spans="9:14" x14ac:dyDescent="0.3">
      <c r="I177" t="str">
        <f t="shared" si="15"/>
        <v>N/A</v>
      </c>
      <c r="J177">
        <f t="shared" si="16"/>
        <v>0</v>
      </c>
      <c r="K177">
        <f t="shared" si="17"/>
        <v>0</v>
      </c>
      <c r="L177">
        <f t="shared" si="18"/>
        <v>0</v>
      </c>
      <c r="M177">
        <f t="shared" si="19"/>
        <v>0</v>
      </c>
      <c r="N177">
        <f t="shared" si="20"/>
        <v>0</v>
      </c>
    </row>
    <row r="178" spans="9:14" x14ac:dyDescent="0.3">
      <c r="I178" t="str">
        <f t="shared" si="15"/>
        <v>N/A</v>
      </c>
      <c r="J178">
        <f t="shared" si="16"/>
        <v>0</v>
      </c>
      <c r="K178">
        <f t="shared" si="17"/>
        <v>0</v>
      </c>
      <c r="L178">
        <f t="shared" si="18"/>
        <v>0</v>
      </c>
      <c r="M178">
        <f t="shared" si="19"/>
        <v>0</v>
      </c>
      <c r="N178">
        <f t="shared" si="20"/>
        <v>0</v>
      </c>
    </row>
    <row r="179" spans="9:14" x14ac:dyDescent="0.3">
      <c r="I179" t="str">
        <f t="shared" si="15"/>
        <v>N/A</v>
      </c>
      <c r="J179">
        <f t="shared" si="16"/>
        <v>0</v>
      </c>
      <c r="K179">
        <f t="shared" si="17"/>
        <v>0</v>
      </c>
      <c r="L179">
        <f t="shared" si="18"/>
        <v>0</v>
      </c>
      <c r="M179">
        <f t="shared" si="19"/>
        <v>0</v>
      </c>
      <c r="N179">
        <f t="shared" si="20"/>
        <v>0</v>
      </c>
    </row>
    <row r="180" spans="9:14" x14ac:dyDescent="0.3">
      <c r="I180" t="str">
        <f t="shared" si="15"/>
        <v>N/A</v>
      </c>
      <c r="J180">
        <f t="shared" si="16"/>
        <v>0</v>
      </c>
      <c r="K180">
        <f t="shared" si="17"/>
        <v>0</v>
      </c>
      <c r="L180">
        <f t="shared" si="18"/>
        <v>0</v>
      </c>
      <c r="M180">
        <f t="shared" si="19"/>
        <v>0</v>
      </c>
      <c r="N180">
        <f t="shared" si="20"/>
        <v>0</v>
      </c>
    </row>
    <row r="181" spans="9:14" x14ac:dyDescent="0.3">
      <c r="I181" t="str">
        <f t="shared" si="15"/>
        <v>N/A</v>
      </c>
      <c r="J181">
        <f t="shared" si="16"/>
        <v>0</v>
      </c>
      <c r="K181">
        <f t="shared" si="17"/>
        <v>0</v>
      </c>
      <c r="L181">
        <f t="shared" si="18"/>
        <v>0</v>
      </c>
      <c r="M181">
        <f t="shared" si="19"/>
        <v>0</v>
      </c>
      <c r="N181">
        <f t="shared" si="20"/>
        <v>0</v>
      </c>
    </row>
    <row r="182" spans="9:14" x14ac:dyDescent="0.3">
      <c r="I182" t="str">
        <f t="shared" si="15"/>
        <v>N/A</v>
      </c>
      <c r="J182">
        <f t="shared" si="16"/>
        <v>0</v>
      </c>
      <c r="K182">
        <f t="shared" si="17"/>
        <v>0</v>
      </c>
      <c r="L182">
        <f t="shared" si="18"/>
        <v>0</v>
      </c>
      <c r="M182">
        <f t="shared" si="19"/>
        <v>0</v>
      </c>
      <c r="N182">
        <f t="shared" si="20"/>
        <v>0</v>
      </c>
    </row>
    <row r="183" spans="9:14" x14ac:dyDescent="0.3">
      <c r="I183" t="str">
        <f t="shared" si="15"/>
        <v>N/A</v>
      </c>
      <c r="J183">
        <f t="shared" si="16"/>
        <v>0</v>
      </c>
      <c r="K183">
        <f t="shared" si="17"/>
        <v>0</v>
      </c>
      <c r="L183">
        <f t="shared" si="18"/>
        <v>0</v>
      </c>
      <c r="M183">
        <f t="shared" si="19"/>
        <v>0</v>
      </c>
      <c r="N183">
        <f t="shared" si="20"/>
        <v>0</v>
      </c>
    </row>
    <row r="184" spans="9:14" x14ac:dyDescent="0.3">
      <c r="I184" t="str">
        <f t="shared" si="15"/>
        <v>N/A</v>
      </c>
      <c r="J184">
        <f t="shared" si="16"/>
        <v>0</v>
      </c>
      <c r="K184">
        <f t="shared" si="17"/>
        <v>0</v>
      </c>
      <c r="L184">
        <f t="shared" si="18"/>
        <v>0</v>
      </c>
      <c r="M184">
        <f t="shared" si="19"/>
        <v>0</v>
      </c>
      <c r="N184">
        <f t="shared" si="20"/>
        <v>0</v>
      </c>
    </row>
    <row r="185" spans="9:14" x14ac:dyDescent="0.3">
      <c r="I185" t="str">
        <f t="shared" si="15"/>
        <v>N/A</v>
      </c>
      <c r="J185">
        <f t="shared" si="16"/>
        <v>0</v>
      </c>
      <c r="K185">
        <f t="shared" si="17"/>
        <v>0</v>
      </c>
      <c r="L185">
        <f t="shared" si="18"/>
        <v>0</v>
      </c>
      <c r="M185">
        <f t="shared" si="19"/>
        <v>0</v>
      </c>
      <c r="N185">
        <f t="shared" si="20"/>
        <v>0</v>
      </c>
    </row>
    <row r="186" spans="9:14" x14ac:dyDescent="0.3">
      <c r="I186" t="str">
        <f t="shared" si="15"/>
        <v>N/A</v>
      </c>
      <c r="J186">
        <f t="shared" si="16"/>
        <v>0</v>
      </c>
      <c r="K186">
        <f t="shared" si="17"/>
        <v>0</v>
      </c>
      <c r="L186">
        <f t="shared" si="18"/>
        <v>0</v>
      </c>
      <c r="M186">
        <f t="shared" si="19"/>
        <v>0</v>
      </c>
      <c r="N186">
        <f t="shared" si="20"/>
        <v>0</v>
      </c>
    </row>
    <row r="187" spans="9:14" x14ac:dyDescent="0.3">
      <c r="I187" t="str">
        <f t="shared" si="15"/>
        <v>N/A</v>
      </c>
      <c r="J187">
        <f t="shared" si="16"/>
        <v>0</v>
      </c>
      <c r="K187">
        <f t="shared" si="17"/>
        <v>0</v>
      </c>
      <c r="L187">
        <f t="shared" si="18"/>
        <v>0</v>
      </c>
      <c r="M187">
        <f t="shared" si="19"/>
        <v>0</v>
      </c>
      <c r="N187">
        <f t="shared" si="20"/>
        <v>0</v>
      </c>
    </row>
    <row r="188" spans="9:14" x14ac:dyDescent="0.3">
      <c r="I188" t="str">
        <f t="shared" ref="I188:I251" si="21">IF(AND(K188&gt; J188, L188&gt; K188, M188&gt; L188, N188&gt; M188), "pos_trend", IF(AND(K188&lt; J188, L188&lt; K188, M188&lt; L188, N188&lt; M188), "neg_trend", "N/A"))</f>
        <v>N/A</v>
      </c>
      <c r="J188">
        <f t="shared" ref="J188:J251" si="22">IF(TRIM(C188)="-", "N/A", IF(RIGHT(C188,1)="M",1000000*VALUE(LEFT(C188,LEN(C188)-1)),IF(RIGHT(C188,1)="B",1000000000*VALUE(LEFT(C188,LEN(C188)-1)),IF(RIGHT(C188,1)="%",0.01*VALUE(LEFT(C188,LEN(C188)-1)),C188))))</f>
        <v>0</v>
      </c>
      <c r="K188">
        <f t="shared" ref="K188:K251" si="23">IF(TRIM(D188)="-", "N/A", IF(RIGHT(D188,1)="M",1000000*VALUE(LEFT(D188,LEN(D188)-1)),IF(RIGHT(D188,1)="B",1000000000*VALUE(LEFT(D188,LEN(D188)-1)),IF(RIGHT(D188,1)="%",0.01*VALUE(LEFT(D188,LEN(D188)-1)),D188))))</f>
        <v>0</v>
      </c>
      <c r="L188">
        <f t="shared" ref="L188:L251" si="24">IF(TRIM(E188)="-", "N/A", IF(RIGHT(E188,1)="M",1000000*VALUE(LEFT(E188,LEN(E188)-1)),IF(RIGHT(E188,1)="B",1000000000*VALUE(LEFT(E188,LEN(E188)-1)),IF(RIGHT(E188,1)="%",0.01*VALUE(LEFT(E188,LEN(E188)-1)),E188))))</f>
        <v>0</v>
      </c>
      <c r="M188">
        <f t="shared" ref="M188:M251" si="25">IF(TRIM(F188)="-", "N/A", IF(RIGHT(F188,1)="M",1000000*VALUE(LEFT(F188,LEN(F188)-1)),IF(RIGHT(F188,1)="B",1000000000*VALUE(LEFT(F188,LEN(F188)-1)),IF(RIGHT(F188,1)="%",0.01*VALUE(LEFT(F188,LEN(F188)-1)),F188))))</f>
        <v>0</v>
      </c>
      <c r="N188">
        <f t="shared" ref="N188:N251" si="26">IF(TRIM(G188)="-", "N/A", IF(RIGHT(G188,1)="M",1000000*VALUE(LEFT(G188,LEN(G188)-1)),IF(RIGHT(G188,1)="B",1000000000*VALUE(LEFT(G188,LEN(G188)-1)),IF(RIGHT(G188,1)="%",0.01*VALUE(LEFT(G188,LEN(G188)-1)),G188))))</f>
        <v>0</v>
      </c>
    </row>
    <row r="189" spans="9:14" x14ac:dyDescent="0.3">
      <c r="I189" t="str">
        <f t="shared" si="21"/>
        <v>N/A</v>
      </c>
      <c r="J189">
        <f t="shared" si="22"/>
        <v>0</v>
      </c>
      <c r="K189">
        <f t="shared" si="23"/>
        <v>0</v>
      </c>
      <c r="L189">
        <f t="shared" si="24"/>
        <v>0</v>
      </c>
      <c r="M189">
        <f t="shared" si="25"/>
        <v>0</v>
      </c>
      <c r="N189">
        <f t="shared" si="26"/>
        <v>0</v>
      </c>
    </row>
    <row r="190" spans="9:14" x14ac:dyDescent="0.3">
      <c r="I190" t="str">
        <f t="shared" si="21"/>
        <v>N/A</v>
      </c>
      <c r="J190">
        <f t="shared" si="22"/>
        <v>0</v>
      </c>
      <c r="K190">
        <f t="shared" si="23"/>
        <v>0</v>
      </c>
      <c r="L190">
        <f t="shared" si="24"/>
        <v>0</v>
      </c>
      <c r="M190">
        <f t="shared" si="25"/>
        <v>0</v>
      </c>
      <c r="N190">
        <f t="shared" si="26"/>
        <v>0</v>
      </c>
    </row>
    <row r="191" spans="9:14" x14ac:dyDescent="0.3">
      <c r="I191" t="str">
        <f t="shared" si="21"/>
        <v>N/A</v>
      </c>
      <c r="J191">
        <f t="shared" si="22"/>
        <v>0</v>
      </c>
      <c r="K191">
        <f t="shared" si="23"/>
        <v>0</v>
      </c>
      <c r="L191">
        <f t="shared" si="24"/>
        <v>0</v>
      </c>
      <c r="M191">
        <f t="shared" si="25"/>
        <v>0</v>
      </c>
      <c r="N191">
        <f t="shared" si="26"/>
        <v>0</v>
      </c>
    </row>
    <row r="192" spans="9:14" x14ac:dyDescent="0.3">
      <c r="I192" t="str">
        <f t="shared" si="21"/>
        <v>N/A</v>
      </c>
      <c r="J192">
        <f t="shared" si="22"/>
        <v>0</v>
      </c>
      <c r="K192">
        <f t="shared" si="23"/>
        <v>0</v>
      </c>
      <c r="L192">
        <f t="shared" si="24"/>
        <v>0</v>
      </c>
      <c r="M192">
        <f t="shared" si="25"/>
        <v>0</v>
      </c>
      <c r="N192">
        <f t="shared" si="26"/>
        <v>0</v>
      </c>
    </row>
    <row r="193" spans="9:14" x14ac:dyDescent="0.3">
      <c r="I193" t="str">
        <f t="shared" si="21"/>
        <v>N/A</v>
      </c>
      <c r="J193">
        <f t="shared" si="22"/>
        <v>0</v>
      </c>
      <c r="K193">
        <f t="shared" si="23"/>
        <v>0</v>
      </c>
      <c r="L193">
        <f t="shared" si="24"/>
        <v>0</v>
      </c>
      <c r="M193">
        <f t="shared" si="25"/>
        <v>0</v>
      </c>
      <c r="N193">
        <f t="shared" si="26"/>
        <v>0</v>
      </c>
    </row>
    <row r="194" spans="9:14" x14ac:dyDescent="0.3">
      <c r="I194" t="str">
        <f t="shared" si="21"/>
        <v>N/A</v>
      </c>
      <c r="J194">
        <f t="shared" si="22"/>
        <v>0</v>
      </c>
      <c r="K194">
        <f t="shared" si="23"/>
        <v>0</v>
      </c>
      <c r="L194">
        <f t="shared" si="24"/>
        <v>0</v>
      </c>
      <c r="M194">
        <f t="shared" si="25"/>
        <v>0</v>
      </c>
      <c r="N194">
        <f t="shared" si="26"/>
        <v>0</v>
      </c>
    </row>
    <row r="195" spans="9:14" x14ac:dyDescent="0.3">
      <c r="I195" t="str">
        <f t="shared" si="21"/>
        <v>N/A</v>
      </c>
      <c r="J195">
        <f t="shared" si="22"/>
        <v>0</v>
      </c>
      <c r="K195">
        <f t="shared" si="23"/>
        <v>0</v>
      </c>
      <c r="L195">
        <f t="shared" si="24"/>
        <v>0</v>
      </c>
      <c r="M195">
        <f t="shared" si="25"/>
        <v>0</v>
      </c>
      <c r="N195">
        <f t="shared" si="26"/>
        <v>0</v>
      </c>
    </row>
    <row r="196" spans="9:14" x14ac:dyDescent="0.3">
      <c r="I196" t="str">
        <f t="shared" si="21"/>
        <v>N/A</v>
      </c>
      <c r="J196">
        <f t="shared" si="22"/>
        <v>0</v>
      </c>
      <c r="K196">
        <f t="shared" si="23"/>
        <v>0</v>
      </c>
      <c r="L196">
        <f t="shared" si="24"/>
        <v>0</v>
      </c>
      <c r="M196">
        <f t="shared" si="25"/>
        <v>0</v>
      </c>
      <c r="N196">
        <f t="shared" si="26"/>
        <v>0</v>
      </c>
    </row>
    <row r="197" spans="9:14" x14ac:dyDescent="0.3">
      <c r="I197" t="str">
        <f t="shared" si="21"/>
        <v>N/A</v>
      </c>
      <c r="J197">
        <f t="shared" si="22"/>
        <v>0</v>
      </c>
      <c r="K197">
        <f t="shared" si="23"/>
        <v>0</v>
      </c>
      <c r="L197">
        <f t="shared" si="24"/>
        <v>0</v>
      </c>
      <c r="M197">
        <f t="shared" si="25"/>
        <v>0</v>
      </c>
      <c r="N197">
        <f t="shared" si="26"/>
        <v>0</v>
      </c>
    </row>
    <row r="198" spans="9:14" x14ac:dyDescent="0.3">
      <c r="I198" t="str">
        <f t="shared" si="21"/>
        <v>N/A</v>
      </c>
      <c r="J198">
        <f t="shared" si="22"/>
        <v>0</v>
      </c>
      <c r="K198">
        <f t="shared" si="23"/>
        <v>0</v>
      </c>
      <c r="L198">
        <f t="shared" si="24"/>
        <v>0</v>
      </c>
      <c r="M198">
        <f t="shared" si="25"/>
        <v>0</v>
      </c>
      <c r="N198">
        <f t="shared" si="26"/>
        <v>0</v>
      </c>
    </row>
    <row r="199" spans="9:14" x14ac:dyDescent="0.3">
      <c r="I199" t="str">
        <f t="shared" si="21"/>
        <v>N/A</v>
      </c>
      <c r="J199">
        <f t="shared" si="22"/>
        <v>0</v>
      </c>
      <c r="K199">
        <f t="shared" si="23"/>
        <v>0</v>
      </c>
      <c r="L199">
        <f t="shared" si="24"/>
        <v>0</v>
      </c>
      <c r="M199">
        <f t="shared" si="25"/>
        <v>0</v>
      </c>
      <c r="N199">
        <f t="shared" si="26"/>
        <v>0</v>
      </c>
    </row>
    <row r="200" spans="9:14" x14ac:dyDescent="0.3">
      <c r="I200" t="str">
        <f t="shared" si="21"/>
        <v>N/A</v>
      </c>
      <c r="J200">
        <f t="shared" si="22"/>
        <v>0</v>
      </c>
      <c r="K200">
        <f t="shared" si="23"/>
        <v>0</v>
      </c>
      <c r="L200">
        <f t="shared" si="24"/>
        <v>0</v>
      </c>
      <c r="M200">
        <f t="shared" si="25"/>
        <v>0</v>
      </c>
      <c r="N200">
        <f t="shared" si="26"/>
        <v>0</v>
      </c>
    </row>
    <row r="201" spans="9:14" x14ac:dyDescent="0.3">
      <c r="I201" t="str">
        <f t="shared" si="21"/>
        <v>N/A</v>
      </c>
      <c r="J201">
        <f t="shared" si="22"/>
        <v>0</v>
      </c>
      <c r="K201">
        <f t="shared" si="23"/>
        <v>0</v>
      </c>
      <c r="L201">
        <f t="shared" si="24"/>
        <v>0</v>
      </c>
      <c r="M201">
        <f t="shared" si="25"/>
        <v>0</v>
      </c>
      <c r="N201">
        <f t="shared" si="26"/>
        <v>0</v>
      </c>
    </row>
    <row r="202" spans="9:14" x14ac:dyDescent="0.3">
      <c r="I202" t="str">
        <f t="shared" si="21"/>
        <v>N/A</v>
      </c>
      <c r="J202">
        <f t="shared" si="22"/>
        <v>0</v>
      </c>
      <c r="K202">
        <f t="shared" si="23"/>
        <v>0</v>
      </c>
      <c r="L202">
        <f t="shared" si="24"/>
        <v>0</v>
      </c>
      <c r="M202">
        <f t="shared" si="25"/>
        <v>0</v>
      </c>
      <c r="N202">
        <f t="shared" si="26"/>
        <v>0</v>
      </c>
    </row>
    <row r="203" spans="9:14" x14ac:dyDescent="0.3">
      <c r="I203" t="str">
        <f t="shared" si="21"/>
        <v>N/A</v>
      </c>
      <c r="J203">
        <f t="shared" si="22"/>
        <v>0</v>
      </c>
      <c r="K203">
        <f t="shared" si="23"/>
        <v>0</v>
      </c>
      <c r="L203">
        <f t="shared" si="24"/>
        <v>0</v>
      </c>
      <c r="M203">
        <f t="shared" si="25"/>
        <v>0</v>
      </c>
      <c r="N203">
        <f t="shared" si="26"/>
        <v>0</v>
      </c>
    </row>
    <row r="204" spans="9:14" x14ac:dyDescent="0.3">
      <c r="I204" t="str">
        <f t="shared" si="21"/>
        <v>N/A</v>
      </c>
      <c r="J204">
        <f t="shared" si="22"/>
        <v>0</v>
      </c>
      <c r="K204">
        <f t="shared" si="23"/>
        <v>0</v>
      </c>
      <c r="L204">
        <f t="shared" si="24"/>
        <v>0</v>
      </c>
      <c r="M204">
        <f t="shared" si="25"/>
        <v>0</v>
      </c>
      <c r="N204">
        <f t="shared" si="26"/>
        <v>0</v>
      </c>
    </row>
    <row r="205" spans="9:14" x14ac:dyDescent="0.3">
      <c r="I205" t="str">
        <f t="shared" si="21"/>
        <v>N/A</v>
      </c>
      <c r="J205">
        <f t="shared" si="22"/>
        <v>0</v>
      </c>
      <c r="K205">
        <f t="shared" si="23"/>
        <v>0</v>
      </c>
      <c r="L205">
        <f t="shared" si="24"/>
        <v>0</v>
      </c>
      <c r="M205">
        <f t="shared" si="25"/>
        <v>0</v>
      </c>
      <c r="N205">
        <f t="shared" si="26"/>
        <v>0</v>
      </c>
    </row>
    <row r="206" spans="9:14" x14ac:dyDescent="0.3">
      <c r="I206" t="str">
        <f t="shared" si="21"/>
        <v>N/A</v>
      </c>
      <c r="J206">
        <f t="shared" si="22"/>
        <v>0</v>
      </c>
      <c r="K206">
        <f t="shared" si="23"/>
        <v>0</v>
      </c>
      <c r="L206">
        <f t="shared" si="24"/>
        <v>0</v>
      </c>
      <c r="M206">
        <f t="shared" si="25"/>
        <v>0</v>
      </c>
      <c r="N206">
        <f t="shared" si="26"/>
        <v>0</v>
      </c>
    </row>
    <row r="207" spans="9:14" x14ac:dyDescent="0.3">
      <c r="I207" t="str">
        <f t="shared" si="21"/>
        <v>N/A</v>
      </c>
      <c r="J207">
        <f t="shared" si="22"/>
        <v>0</v>
      </c>
      <c r="K207">
        <f t="shared" si="23"/>
        <v>0</v>
      </c>
      <c r="L207">
        <f t="shared" si="24"/>
        <v>0</v>
      </c>
      <c r="M207">
        <f t="shared" si="25"/>
        <v>0</v>
      </c>
      <c r="N207">
        <f t="shared" si="26"/>
        <v>0</v>
      </c>
    </row>
    <row r="208" spans="9:14" x14ac:dyDescent="0.3">
      <c r="I208" t="str">
        <f t="shared" si="21"/>
        <v>N/A</v>
      </c>
      <c r="J208">
        <f t="shared" si="22"/>
        <v>0</v>
      </c>
      <c r="K208">
        <f t="shared" si="23"/>
        <v>0</v>
      </c>
      <c r="L208">
        <f t="shared" si="24"/>
        <v>0</v>
      </c>
      <c r="M208">
        <f t="shared" si="25"/>
        <v>0</v>
      </c>
      <c r="N208">
        <f t="shared" si="26"/>
        <v>0</v>
      </c>
    </row>
    <row r="209" spans="9:14" x14ac:dyDescent="0.3">
      <c r="I209" t="str">
        <f t="shared" si="21"/>
        <v>N/A</v>
      </c>
      <c r="J209">
        <f t="shared" si="22"/>
        <v>0</v>
      </c>
      <c r="K209">
        <f t="shared" si="23"/>
        <v>0</v>
      </c>
      <c r="L209">
        <f t="shared" si="24"/>
        <v>0</v>
      </c>
      <c r="M209">
        <f t="shared" si="25"/>
        <v>0</v>
      </c>
      <c r="N209">
        <f t="shared" si="26"/>
        <v>0</v>
      </c>
    </row>
    <row r="210" spans="9:14" x14ac:dyDescent="0.3">
      <c r="I210" t="str">
        <f t="shared" si="21"/>
        <v>N/A</v>
      </c>
      <c r="J210">
        <f t="shared" si="22"/>
        <v>0</v>
      </c>
      <c r="K210">
        <f t="shared" si="23"/>
        <v>0</v>
      </c>
      <c r="L210">
        <f t="shared" si="24"/>
        <v>0</v>
      </c>
      <c r="M210">
        <f t="shared" si="25"/>
        <v>0</v>
      </c>
      <c r="N210">
        <f t="shared" si="26"/>
        <v>0</v>
      </c>
    </row>
    <row r="211" spans="9:14" x14ac:dyDescent="0.3">
      <c r="I211" t="str">
        <f t="shared" si="21"/>
        <v>N/A</v>
      </c>
      <c r="J211">
        <f t="shared" si="22"/>
        <v>0</v>
      </c>
      <c r="K211">
        <f t="shared" si="23"/>
        <v>0</v>
      </c>
      <c r="L211">
        <f t="shared" si="24"/>
        <v>0</v>
      </c>
      <c r="M211">
        <f t="shared" si="25"/>
        <v>0</v>
      </c>
      <c r="N211">
        <f t="shared" si="26"/>
        <v>0</v>
      </c>
    </row>
    <row r="212" spans="9:14" x14ac:dyDescent="0.3">
      <c r="I212" t="str">
        <f t="shared" si="21"/>
        <v>N/A</v>
      </c>
      <c r="J212">
        <f t="shared" si="22"/>
        <v>0</v>
      </c>
      <c r="K212">
        <f t="shared" si="23"/>
        <v>0</v>
      </c>
      <c r="L212">
        <f t="shared" si="24"/>
        <v>0</v>
      </c>
      <c r="M212">
        <f t="shared" si="25"/>
        <v>0</v>
      </c>
      <c r="N212">
        <f t="shared" si="26"/>
        <v>0</v>
      </c>
    </row>
    <row r="213" spans="9:14" x14ac:dyDescent="0.3">
      <c r="I213" t="str">
        <f t="shared" si="21"/>
        <v>N/A</v>
      </c>
      <c r="J213">
        <f t="shared" si="22"/>
        <v>0</v>
      </c>
      <c r="K213">
        <f t="shared" si="23"/>
        <v>0</v>
      </c>
      <c r="L213">
        <f t="shared" si="24"/>
        <v>0</v>
      </c>
      <c r="M213">
        <f t="shared" si="25"/>
        <v>0</v>
      </c>
      <c r="N213">
        <f t="shared" si="26"/>
        <v>0</v>
      </c>
    </row>
    <row r="214" spans="9:14" x14ac:dyDescent="0.3">
      <c r="I214" t="str">
        <f t="shared" si="21"/>
        <v>N/A</v>
      </c>
      <c r="J214">
        <f t="shared" si="22"/>
        <v>0</v>
      </c>
      <c r="K214">
        <f t="shared" si="23"/>
        <v>0</v>
      </c>
      <c r="L214">
        <f t="shared" si="24"/>
        <v>0</v>
      </c>
      <c r="M214">
        <f t="shared" si="25"/>
        <v>0</v>
      </c>
      <c r="N214">
        <f t="shared" si="26"/>
        <v>0</v>
      </c>
    </row>
    <row r="215" spans="9:14" x14ac:dyDescent="0.3">
      <c r="I215" t="str">
        <f t="shared" si="21"/>
        <v>N/A</v>
      </c>
      <c r="J215">
        <f t="shared" si="22"/>
        <v>0</v>
      </c>
      <c r="K215">
        <f t="shared" si="23"/>
        <v>0</v>
      </c>
      <c r="L215">
        <f t="shared" si="24"/>
        <v>0</v>
      </c>
      <c r="M215">
        <f t="shared" si="25"/>
        <v>0</v>
      </c>
      <c r="N215">
        <f t="shared" si="26"/>
        <v>0</v>
      </c>
    </row>
    <row r="216" spans="9:14" x14ac:dyDescent="0.3">
      <c r="I216" t="str">
        <f t="shared" si="21"/>
        <v>N/A</v>
      </c>
      <c r="J216">
        <f t="shared" si="22"/>
        <v>0</v>
      </c>
      <c r="K216">
        <f t="shared" si="23"/>
        <v>0</v>
      </c>
      <c r="L216">
        <f t="shared" si="24"/>
        <v>0</v>
      </c>
      <c r="M216">
        <f t="shared" si="25"/>
        <v>0</v>
      </c>
      <c r="N216">
        <f t="shared" si="26"/>
        <v>0</v>
      </c>
    </row>
    <row r="217" spans="9:14" x14ac:dyDescent="0.3">
      <c r="I217" t="str">
        <f t="shared" si="21"/>
        <v>N/A</v>
      </c>
      <c r="J217">
        <f t="shared" si="22"/>
        <v>0</v>
      </c>
      <c r="K217">
        <f t="shared" si="23"/>
        <v>0</v>
      </c>
      <c r="L217">
        <f t="shared" si="24"/>
        <v>0</v>
      </c>
      <c r="M217">
        <f t="shared" si="25"/>
        <v>0</v>
      </c>
      <c r="N217">
        <f t="shared" si="26"/>
        <v>0</v>
      </c>
    </row>
    <row r="218" spans="9:14" x14ac:dyDescent="0.3">
      <c r="I218" t="str">
        <f t="shared" si="21"/>
        <v>N/A</v>
      </c>
      <c r="J218">
        <f t="shared" si="22"/>
        <v>0</v>
      </c>
      <c r="K218">
        <f t="shared" si="23"/>
        <v>0</v>
      </c>
      <c r="L218">
        <f t="shared" si="24"/>
        <v>0</v>
      </c>
      <c r="M218">
        <f t="shared" si="25"/>
        <v>0</v>
      </c>
      <c r="N218">
        <f t="shared" si="26"/>
        <v>0</v>
      </c>
    </row>
    <row r="219" spans="9:14" x14ac:dyDescent="0.3">
      <c r="I219" t="str">
        <f t="shared" si="21"/>
        <v>N/A</v>
      </c>
      <c r="J219">
        <f t="shared" si="22"/>
        <v>0</v>
      </c>
      <c r="K219">
        <f t="shared" si="23"/>
        <v>0</v>
      </c>
      <c r="L219">
        <f t="shared" si="24"/>
        <v>0</v>
      </c>
      <c r="M219">
        <f t="shared" si="25"/>
        <v>0</v>
      </c>
      <c r="N219">
        <f t="shared" si="26"/>
        <v>0</v>
      </c>
    </row>
    <row r="220" spans="9:14" x14ac:dyDescent="0.3">
      <c r="I220" t="str">
        <f t="shared" si="21"/>
        <v>N/A</v>
      </c>
      <c r="J220">
        <f t="shared" si="22"/>
        <v>0</v>
      </c>
      <c r="K220">
        <f t="shared" si="23"/>
        <v>0</v>
      </c>
      <c r="L220">
        <f t="shared" si="24"/>
        <v>0</v>
      </c>
      <c r="M220">
        <f t="shared" si="25"/>
        <v>0</v>
      </c>
      <c r="N220">
        <f t="shared" si="26"/>
        <v>0</v>
      </c>
    </row>
    <row r="221" spans="9:14" x14ac:dyDescent="0.3">
      <c r="I221" t="str">
        <f t="shared" si="21"/>
        <v>N/A</v>
      </c>
      <c r="J221">
        <f t="shared" si="22"/>
        <v>0</v>
      </c>
      <c r="K221">
        <f t="shared" si="23"/>
        <v>0</v>
      </c>
      <c r="L221">
        <f t="shared" si="24"/>
        <v>0</v>
      </c>
      <c r="M221">
        <f t="shared" si="25"/>
        <v>0</v>
      </c>
      <c r="N221">
        <f t="shared" si="26"/>
        <v>0</v>
      </c>
    </row>
    <row r="222" spans="9:14" x14ac:dyDescent="0.3">
      <c r="I222" t="str">
        <f t="shared" si="21"/>
        <v>N/A</v>
      </c>
      <c r="J222">
        <f t="shared" si="22"/>
        <v>0</v>
      </c>
      <c r="K222">
        <f t="shared" si="23"/>
        <v>0</v>
      </c>
      <c r="L222">
        <f t="shared" si="24"/>
        <v>0</v>
      </c>
      <c r="M222">
        <f t="shared" si="25"/>
        <v>0</v>
      </c>
      <c r="N222">
        <f t="shared" si="26"/>
        <v>0</v>
      </c>
    </row>
    <row r="223" spans="9:14" x14ac:dyDescent="0.3">
      <c r="I223" t="str">
        <f t="shared" si="21"/>
        <v>N/A</v>
      </c>
      <c r="J223">
        <f t="shared" si="22"/>
        <v>0</v>
      </c>
      <c r="K223">
        <f t="shared" si="23"/>
        <v>0</v>
      </c>
      <c r="L223">
        <f t="shared" si="24"/>
        <v>0</v>
      </c>
      <c r="M223">
        <f t="shared" si="25"/>
        <v>0</v>
      </c>
      <c r="N223">
        <f t="shared" si="26"/>
        <v>0</v>
      </c>
    </row>
    <row r="224" spans="9:14" x14ac:dyDescent="0.3">
      <c r="I224" t="str">
        <f t="shared" si="21"/>
        <v>N/A</v>
      </c>
      <c r="J224">
        <f t="shared" si="22"/>
        <v>0</v>
      </c>
      <c r="K224">
        <f t="shared" si="23"/>
        <v>0</v>
      </c>
      <c r="L224">
        <f t="shared" si="24"/>
        <v>0</v>
      </c>
      <c r="M224">
        <f t="shared" si="25"/>
        <v>0</v>
      </c>
      <c r="N224">
        <f t="shared" si="26"/>
        <v>0</v>
      </c>
    </row>
    <row r="225" spans="9:14" x14ac:dyDescent="0.3">
      <c r="I225" t="str">
        <f t="shared" si="21"/>
        <v>N/A</v>
      </c>
      <c r="J225">
        <f t="shared" si="22"/>
        <v>0</v>
      </c>
      <c r="K225">
        <f t="shared" si="23"/>
        <v>0</v>
      </c>
      <c r="L225">
        <f t="shared" si="24"/>
        <v>0</v>
      </c>
      <c r="M225">
        <f t="shared" si="25"/>
        <v>0</v>
      </c>
      <c r="N225">
        <f t="shared" si="26"/>
        <v>0</v>
      </c>
    </row>
    <row r="226" spans="9:14" x14ac:dyDescent="0.3">
      <c r="I226" t="str">
        <f t="shared" si="21"/>
        <v>N/A</v>
      </c>
      <c r="J226">
        <f t="shared" si="22"/>
        <v>0</v>
      </c>
      <c r="K226">
        <f t="shared" si="23"/>
        <v>0</v>
      </c>
      <c r="L226">
        <f t="shared" si="24"/>
        <v>0</v>
      </c>
      <c r="M226">
        <f t="shared" si="25"/>
        <v>0</v>
      </c>
      <c r="N226">
        <f t="shared" si="26"/>
        <v>0</v>
      </c>
    </row>
    <row r="227" spans="9:14" x14ac:dyDescent="0.3">
      <c r="I227" t="str">
        <f t="shared" si="21"/>
        <v>N/A</v>
      </c>
      <c r="J227">
        <f t="shared" si="22"/>
        <v>0</v>
      </c>
      <c r="K227">
        <f t="shared" si="23"/>
        <v>0</v>
      </c>
      <c r="L227">
        <f t="shared" si="24"/>
        <v>0</v>
      </c>
      <c r="M227">
        <f t="shared" si="25"/>
        <v>0</v>
      </c>
      <c r="N227">
        <f t="shared" si="26"/>
        <v>0</v>
      </c>
    </row>
    <row r="228" spans="9:14" x14ac:dyDescent="0.3">
      <c r="I228" t="str">
        <f t="shared" si="21"/>
        <v>N/A</v>
      </c>
      <c r="J228">
        <f t="shared" si="22"/>
        <v>0</v>
      </c>
      <c r="K228">
        <f t="shared" si="23"/>
        <v>0</v>
      </c>
      <c r="L228">
        <f t="shared" si="24"/>
        <v>0</v>
      </c>
      <c r="M228">
        <f t="shared" si="25"/>
        <v>0</v>
      </c>
      <c r="N228">
        <f t="shared" si="26"/>
        <v>0</v>
      </c>
    </row>
    <row r="229" spans="9:14" x14ac:dyDescent="0.3">
      <c r="I229" t="str">
        <f t="shared" si="21"/>
        <v>N/A</v>
      </c>
      <c r="J229">
        <f t="shared" si="22"/>
        <v>0</v>
      </c>
      <c r="K229">
        <f t="shared" si="23"/>
        <v>0</v>
      </c>
      <c r="L229">
        <f t="shared" si="24"/>
        <v>0</v>
      </c>
      <c r="M229">
        <f t="shared" si="25"/>
        <v>0</v>
      </c>
      <c r="N229">
        <f t="shared" si="26"/>
        <v>0</v>
      </c>
    </row>
    <row r="230" spans="9:14" x14ac:dyDescent="0.3">
      <c r="I230" t="str">
        <f t="shared" si="21"/>
        <v>N/A</v>
      </c>
      <c r="J230">
        <f t="shared" si="22"/>
        <v>0</v>
      </c>
      <c r="K230">
        <f t="shared" si="23"/>
        <v>0</v>
      </c>
      <c r="L230">
        <f t="shared" si="24"/>
        <v>0</v>
      </c>
      <c r="M230">
        <f t="shared" si="25"/>
        <v>0</v>
      </c>
      <c r="N230">
        <f t="shared" si="26"/>
        <v>0</v>
      </c>
    </row>
    <row r="231" spans="9:14" x14ac:dyDescent="0.3">
      <c r="I231" t="str">
        <f t="shared" si="21"/>
        <v>N/A</v>
      </c>
      <c r="J231">
        <f t="shared" si="22"/>
        <v>0</v>
      </c>
      <c r="K231">
        <f t="shared" si="23"/>
        <v>0</v>
      </c>
      <c r="L231">
        <f t="shared" si="24"/>
        <v>0</v>
      </c>
      <c r="M231">
        <f t="shared" si="25"/>
        <v>0</v>
      </c>
      <c r="N231">
        <f t="shared" si="26"/>
        <v>0</v>
      </c>
    </row>
    <row r="232" spans="9:14" x14ac:dyDescent="0.3">
      <c r="I232" t="str">
        <f t="shared" si="21"/>
        <v>N/A</v>
      </c>
      <c r="J232">
        <f t="shared" si="22"/>
        <v>0</v>
      </c>
      <c r="K232">
        <f t="shared" si="23"/>
        <v>0</v>
      </c>
      <c r="L232">
        <f t="shared" si="24"/>
        <v>0</v>
      </c>
      <c r="M232">
        <f t="shared" si="25"/>
        <v>0</v>
      </c>
      <c r="N232">
        <f t="shared" si="26"/>
        <v>0</v>
      </c>
    </row>
    <row r="233" spans="9:14" x14ac:dyDescent="0.3">
      <c r="I233" t="str">
        <f t="shared" si="21"/>
        <v>N/A</v>
      </c>
      <c r="J233">
        <f t="shared" si="22"/>
        <v>0</v>
      </c>
      <c r="K233">
        <f t="shared" si="23"/>
        <v>0</v>
      </c>
      <c r="L233">
        <f t="shared" si="24"/>
        <v>0</v>
      </c>
      <c r="M233">
        <f t="shared" si="25"/>
        <v>0</v>
      </c>
      <c r="N233">
        <f t="shared" si="26"/>
        <v>0</v>
      </c>
    </row>
    <row r="234" spans="9:14" x14ac:dyDescent="0.3">
      <c r="I234" t="str">
        <f t="shared" si="21"/>
        <v>N/A</v>
      </c>
      <c r="J234">
        <f t="shared" si="22"/>
        <v>0</v>
      </c>
      <c r="K234">
        <f t="shared" si="23"/>
        <v>0</v>
      </c>
      <c r="L234">
        <f t="shared" si="24"/>
        <v>0</v>
      </c>
      <c r="M234">
        <f t="shared" si="25"/>
        <v>0</v>
      </c>
      <c r="N234">
        <f t="shared" si="26"/>
        <v>0</v>
      </c>
    </row>
    <row r="235" spans="9:14" x14ac:dyDescent="0.3">
      <c r="I235" t="str">
        <f t="shared" si="21"/>
        <v>N/A</v>
      </c>
      <c r="J235">
        <f t="shared" si="22"/>
        <v>0</v>
      </c>
      <c r="K235">
        <f t="shared" si="23"/>
        <v>0</v>
      </c>
      <c r="L235">
        <f t="shared" si="24"/>
        <v>0</v>
      </c>
      <c r="M235">
        <f t="shared" si="25"/>
        <v>0</v>
      </c>
      <c r="N235">
        <f t="shared" si="26"/>
        <v>0</v>
      </c>
    </row>
    <row r="236" spans="9:14" x14ac:dyDescent="0.3">
      <c r="I236" t="str">
        <f t="shared" si="21"/>
        <v>N/A</v>
      </c>
      <c r="J236">
        <f t="shared" si="22"/>
        <v>0</v>
      </c>
      <c r="K236">
        <f t="shared" si="23"/>
        <v>0</v>
      </c>
      <c r="L236">
        <f t="shared" si="24"/>
        <v>0</v>
      </c>
      <c r="M236">
        <f t="shared" si="25"/>
        <v>0</v>
      </c>
      <c r="N236">
        <f t="shared" si="26"/>
        <v>0</v>
      </c>
    </row>
    <row r="237" spans="9:14" x14ac:dyDescent="0.3">
      <c r="I237" t="str">
        <f t="shared" si="21"/>
        <v>N/A</v>
      </c>
      <c r="J237">
        <f t="shared" si="22"/>
        <v>0</v>
      </c>
      <c r="K237">
        <f t="shared" si="23"/>
        <v>0</v>
      </c>
      <c r="L237">
        <f t="shared" si="24"/>
        <v>0</v>
      </c>
      <c r="M237">
        <f t="shared" si="25"/>
        <v>0</v>
      </c>
      <c r="N237">
        <f t="shared" si="26"/>
        <v>0</v>
      </c>
    </row>
    <row r="238" spans="9:14" x14ac:dyDescent="0.3">
      <c r="I238" t="str">
        <f t="shared" si="21"/>
        <v>N/A</v>
      </c>
      <c r="J238">
        <f t="shared" si="22"/>
        <v>0</v>
      </c>
      <c r="K238">
        <f t="shared" si="23"/>
        <v>0</v>
      </c>
      <c r="L238">
        <f t="shared" si="24"/>
        <v>0</v>
      </c>
      <c r="M238">
        <f t="shared" si="25"/>
        <v>0</v>
      </c>
      <c r="N238">
        <f t="shared" si="26"/>
        <v>0</v>
      </c>
    </row>
    <row r="239" spans="9:14" x14ac:dyDescent="0.3">
      <c r="I239" t="str">
        <f t="shared" si="21"/>
        <v>N/A</v>
      </c>
      <c r="J239">
        <f t="shared" si="22"/>
        <v>0</v>
      </c>
      <c r="K239">
        <f t="shared" si="23"/>
        <v>0</v>
      </c>
      <c r="L239">
        <f t="shared" si="24"/>
        <v>0</v>
      </c>
      <c r="M239">
        <f t="shared" si="25"/>
        <v>0</v>
      </c>
      <c r="N239">
        <f t="shared" si="26"/>
        <v>0</v>
      </c>
    </row>
    <row r="240" spans="9:14" x14ac:dyDescent="0.3">
      <c r="I240" t="str">
        <f t="shared" si="21"/>
        <v>N/A</v>
      </c>
      <c r="J240">
        <f t="shared" si="22"/>
        <v>0</v>
      </c>
      <c r="K240">
        <f t="shared" si="23"/>
        <v>0</v>
      </c>
      <c r="L240">
        <f t="shared" si="24"/>
        <v>0</v>
      </c>
      <c r="M240">
        <f t="shared" si="25"/>
        <v>0</v>
      </c>
      <c r="N240">
        <f t="shared" si="26"/>
        <v>0</v>
      </c>
    </row>
    <row r="241" spans="9:14" x14ac:dyDescent="0.3">
      <c r="I241" t="str">
        <f t="shared" si="21"/>
        <v>N/A</v>
      </c>
      <c r="J241">
        <f t="shared" si="22"/>
        <v>0</v>
      </c>
      <c r="K241">
        <f t="shared" si="23"/>
        <v>0</v>
      </c>
      <c r="L241">
        <f t="shared" si="24"/>
        <v>0</v>
      </c>
      <c r="M241">
        <f t="shared" si="25"/>
        <v>0</v>
      </c>
      <c r="N241">
        <f t="shared" si="26"/>
        <v>0</v>
      </c>
    </row>
    <row r="242" spans="9:14" x14ac:dyDescent="0.3">
      <c r="I242" t="str">
        <f t="shared" si="21"/>
        <v>N/A</v>
      </c>
      <c r="J242">
        <f t="shared" si="22"/>
        <v>0</v>
      </c>
      <c r="K242">
        <f t="shared" si="23"/>
        <v>0</v>
      </c>
      <c r="L242">
        <f t="shared" si="24"/>
        <v>0</v>
      </c>
      <c r="M242">
        <f t="shared" si="25"/>
        <v>0</v>
      </c>
      <c r="N242">
        <f t="shared" si="26"/>
        <v>0</v>
      </c>
    </row>
    <row r="243" spans="9:14" x14ac:dyDescent="0.3">
      <c r="I243" t="str">
        <f t="shared" si="21"/>
        <v>N/A</v>
      </c>
      <c r="J243">
        <f t="shared" si="22"/>
        <v>0</v>
      </c>
      <c r="K243">
        <f t="shared" si="23"/>
        <v>0</v>
      </c>
      <c r="L243">
        <f t="shared" si="24"/>
        <v>0</v>
      </c>
      <c r="M243">
        <f t="shared" si="25"/>
        <v>0</v>
      </c>
      <c r="N243">
        <f t="shared" si="26"/>
        <v>0</v>
      </c>
    </row>
    <row r="244" spans="9:14" x14ac:dyDescent="0.3">
      <c r="I244" t="str">
        <f t="shared" si="21"/>
        <v>N/A</v>
      </c>
      <c r="J244">
        <f t="shared" si="22"/>
        <v>0</v>
      </c>
      <c r="K244">
        <f t="shared" si="23"/>
        <v>0</v>
      </c>
      <c r="L244">
        <f t="shared" si="24"/>
        <v>0</v>
      </c>
      <c r="M244">
        <f t="shared" si="25"/>
        <v>0</v>
      </c>
      <c r="N244">
        <f t="shared" si="26"/>
        <v>0</v>
      </c>
    </row>
    <row r="245" spans="9:14" x14ac:dyDescent="0.3">
      <c r="I245" t="str">
        <f t="shared" si="21"/>
        <v>N/A</v>
      </c>
      <c r="J245">
        <f t="shared" si="22"/>
        <v>0</v>
      </c>
      <c r="K245">
        <f t="shared" si="23"/>
        <v>0</v>
      </c>
      <c r="L245">
        <f t="shared" si="24"/>
        <v>0</v>
      </c>
      <c r="M245">
        <f t="shared" si="25"/>
        <v>0</v>
      </c>
      <c r="N245">
        <f t="shared" si="26"/>
        <v>0</v>
      </c>
    </row>
    <row r="246" spans="9:14" x14ac:dyDescent="0.3">
      <c r="I246" t="str">
        <f t="shared" si="21"/>
        <v>N/A</v>
      </c>
      <c r="J246">
        <f t="shared" si="22"/>
        <v>0</v>
      </c>
      <c r="K246">
        <f t="shared" si="23"/>
        <v>0</v>
      </c>
      <c r="L246">
        <f t="shared" si="24"/>
        <v>0</v>
      </c>
      <c r="M246">
        <f t="shared" si="25"/>
        <v>0</v>
      </c>
      <c r="N246">
        <f t="shared" si="26"/>
        <v>0</v>
      </c>
    </row>
    <row r="247" spans="9:14" x14ac:dyDescent="0.3">
      <c r="I247" t="str">
        <f t="shared" si="21"/>
        <v>N/A</v>
      </c>
      <c r="J247">
        <f t="shared" si="22"/>
        <v>0</v>
      </c>
      <c r="K247">
        <f t="shared" si="23"/>
        <v>0</v>
      </c>
      <c r="L247">
        <f t="shared" si="24"/>
        <v>0</v>
      </c>
      <c r="M247">
        <f t="shared" si="25"/>
        <v>0</v>
      </c>
      <c r="N247">
        <f t="shared" si="26"/>
        <v>0</v>
      </c>
    </row>
    <row r="248" spans="9:14" x14ac:dyDescent="0.3">
      <c r="I248" t="str">
        <f t="shared" si="21"/>
        <v>N/A</v>
      </c>
      <c r="J248">
        <f t="shared" si="22"/>
        <v>0</v>
      </c>
      <c r="K248">
        <f t="shared" si="23"/>
        <v>0</v>
      </c>
      <c r="L248">
        <f t="shared" si="24"/>
        <v>0</v>
      </c>
      <c r="M248">
        <f t="shared" si="25"/>
        <v>0</v>
      </c>
      <c r="N248">
        <f t="shared" si="26"/>
        <v>0</v>
      </c>
    </row>
    <row r="249" spans="9:14" x14ac:dyDescent="0.3">
      <c r="I249" t="str">
        <f t="shared" si="21"/>
        <v>N/A</v>
      </c>
      <c r="J249">
        <f t="shared" si="22"/>
        <v>0</v>
      </c>
      <c r="K249">
        <f t="shared" si="23"/>
        <v>0</v>
      </c>
      <c r="L249">
        <f t="shared" si="24"/>
        <v>0</v>
      </c>
      <c r="M249">
        <f t="shared" si="25"/>
        <v>0</v>
      </c>
      <c r="N249">
        <f t="shared" si="26"/>
        <v>0</v>
      </c>
    </row>
    <row r="250" spans="9:14" x14ac:dyDescent="0.3">
      <c r="I250" t="str">
        <f t="shared" si="21"/>
        <v>N/A</v>
      </c>
      <c r="J250">
        <f t="shared" si="22"/>
        <v>0</v>
      </c>
      <c r="K250">
        <f t="shared" si="23"/>
        <v>0</v>
      </c>
      <c r="L250">
        <f t="shared" si="24"/>
        <v>0</v>
      </c>
      <c r="M250">
        <f t="shared" si="25"/>
        <v>0</v>
      </c>
      <c r="N250">
        <f t="shared" si="26"/>
        <v>0</v>
      </c>
    </row>
    <row r="251" spans="9:14" x14ac:dyDescent="0.3">
      <c r="I251" t="str">
        <f t="shared" si="21"/>
        <v>N/A</v>
      </c>
      <c r="J251">
        <f t="shared" si="22"/>
        <v>0</v>
      </c>
      <c r="K251">
        <f t="shared" si="23"/>
        <v>0</v>
      </c>
      <c r="L251">
        <f t="shared" si="24"/>
        <v>0</v>
      </c>
      <c r="M251">
        <f t="shared" si="25"/>
        <v>0</v>
      </c>
      <c r="N251">
        <f t="shared" si="26"/>
        <v>0</v>
      </c>
    </row>
    <row r="252" spans="9:14" x14ac:dyDescent="0.3">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0</v>
      </c>
      <c r="K252">
        <f t="shared" ref="K252:K315" si="29">IF(TRIM(D252)="-", "N/A", IF(RIGHT(D252,1)="M",1000000*VALUE(LEFT(D252,LEN(D252)-1)),IF(RIGHT(D252,1)="B",1000000000*VALUE(LEFT(D252,LEN(D252)-1)),IF(RIGHT(D252,1)="%",0.01*VALUE(LEFT(D252,LEN(D252)-1)),D252))))</f>
        <v>0</v>
      </c>
      <c r="L252">
        <f t="shared" ref="L252:L315" si="30">IF(TRIM(E252)="-", "N/A", IF(RIGHT(E252,1)="M",1000000*VALUE(LEFT(E252,LEN(E252)-1)),IF(RIGHT(E252,1)="B",1000000000*VALUE(LEFT(E252,LEN(E252)-1)),IF(RIGHT(E252,1)="%",0.01*VALUE(LEFT(E252,LEN(E252)-1)),E252))))</f>
        <v>0</v>
      </c>
      <c r="M252">
        <f t="shared" ref="M252:M315" si="31">IF(TRIM(F252)="-", "N/A", IF(RIGHT(F252,1)="M",1000000*VALUE(LEFT(F252,LEN(F252)-1)),IF(RIGHT(F252,1)="B",1000000000*VALUE(LEFT(F252,LEN(F252)-1)),IF(RIGHT(F252,1)="%",0.01*VALUE(LEFT(F252,LEN(F252)-1)),F252))))</f>
        <v>0</v>
      </c>
      <c r="N252">
        <f t="shared" ref="N252:N315" si="32">IF(TRIM(G252)="-", "N/A", IF(RIGHT(G252,1)="M",1000000*VALUE(LEFT(G252,LEN(G252)-1)),IF(RIGHT(G252,1)="B",1000000000*VALUE(LEFT(G252,LEN(G252)-1)),IF(RIGHT(G252,1)="%",0.01*VALUE(LEFT(G252,LEN(G252)-1)),G252))))</f>
        <v>0</v>
      </c>
    </row>
    <row r="253" spans="9:14" x14ac:dyDescent="0.3">
      <c r="I253" t="str">
        <f t="shared" si="27"/>
        <v>N/A</v>
      </c>
      <c r="J253">
        <f t="shared" si="28"/>
        <v>0</v>
      </c>
      <c r="K253">
        <f t="shared" si="29"/>
        <v>0</v>
      </c>
      <c r="L253">
        <f t="shared" si="30"/>
        <v>0</v>
      </c>
      <c r="M253">
        <f t="shared" si="31"/>
        <v>0</v>
      </c>
      <c r="N253">
        <f t="shared" si="32"/>
        <v>0</v>
      </c>
    </row>
    <row r="254" spans="9:14" x14ac:dyDescent="0.3">
      <c r="I254" t="str">
        <f t="shared" si="27"/>
        <v>N/A</v>
      </c>
      <c r="J254">
        <f t="shared" si="28"/>
        <v>0</v>
      </c>
      <c r="K254">
        <f t="shared" si="29"/>
        <v>0</v>
      </c>
      <c r="L254">
        <f t="shared" si="30"/>
        <v>0</v>
      </c>
      <c r="M254">
        <f t="shared" si="31"/>
        <v>0</v>
      </c>
      <c r="N254">
        <f t="shared" si="32"/>
        <v>0</v>
      </c>
    </row>
    <row r="255" spans="9:14" x14ac:dyDescent="0.3">
      <c r="I255" t="str">
        <f t="shared" si="27"/>
        <v>N/A</v>
      </c>
      <c r="J255">
        <f t="shared" si="28"/>
        <v>0</v>
      </c>
      <c r="K255">
        <f t="shared" si="29"/>
        <v>0</v>
      </c>
      <c r="L255">
        <f t="shared" si="30"/>
        <v>0</v>
      </c>
      <c r="M255">
        <f t="shared" si="31"/>
        <v>0</v>
      </c>
      <c r="N255">
        <f t="shared" si="32"/>
        <v>0</v>
      </c>
    </row>
    <row r="256" spans="9:14" x14ac:dyDescent="0.3">
      <c r="I256" t="str">
        <f t="shared" si="27"/>
        <v>N/A</v>
      </c>
      <c r="J256">
        <f t="shared" si="28"/>
        <v>0</v>
      </c>
      <c r="K256">
        <f t="shared" si="29"/>
        <v>0</v>
      </c>
      <c r="L256">
        <f t="shared" si="30"/>
        <v>0</v>
      </c>
      <c r="M256">
        <f t="shared" si="31"/>
        <v>0</v>
      </c>
      <c r="N256">
        <f t="shared" si="32"/>
        <v>0</v>
      </c>
    </row>
    <row r="257" spans="9:14" x14ac:dyDescent="0.3">
      <c r="I257" t="str">
        <f t="shared" si="27"/>
        <v>N/A</v>
      </c>
      <c r="J257">
        <f t="shared" si="28"/>
        <v>0</v>
      </c>
      <c r="K257">
        <f t="shared" si="29"/>
        <v>0</v>
      </c>
      <c r="L257">
        <f t="shared" si="30"/>
        <v>0</v>
      </c>
      <c r="M257">
        <f t="shared" si="31"/>
        <v>0</v>
      </c>
      <c r="N257">
        <f t="shared" si="32"/>
        <v>0</v>
      </c>
    </row>
    <row r="258" spans="9:14" x14ac:dyDescent="0.3">
      <c r="I258" t="str">
        <f t="shared" si="27"/>
        <v>N/A</v>
      </c>
      <c r="J258">
        <f t="shared" si="28"/>
        <v>0</v>
      </c>
      <c r="K258">
        <f t="shared" si="29"/>
        <v>0</v>
      </c>
      <c r="L258">
        <f t="shared" si="30"/>
        <v>0</v>
      </c>
      <c r="M258">
        <f t="shared" si="31"/>
        <v>0</v>
      </c>
      <c r="N258">
        <f t="shared" si="32"/>
        <v>0</v>
      </c>
    </row>
    <row r="259" spans="9:14" x14ac:dyDescent="0.3">
      <c r="I259" t="str">
        <f t="shared" si="27"/>
        <v>N/A</v>
      </c>
      <c r="J259">
        <f t="shared" si="28"/>
        <v>0</v>
      </c>
      <c r="K259">
        <f t="shared" si="29"/>
        <v>0</v>
      </c>
      <c r="L259">
        <f t="shared" si="30"/>
        <v>0</v>
      </c>
      <c r="M259">
        <f t="shared" si="31"/>
        <v>0</v>
      </c>
      <c r="N259">
        <f t="shared" si="32"/>
        <v>0</v>
      </c>
    </row>
    <row r="260" spans="9:14" x14ac:dyDescent="0.3">
      <c r="I260" t="str">
        <f t="shared" si="27"/>
        <v>N/A</v>
      </c>
      <c r="J260">
        <f t="shared" si="28"/>
        <v>0</v>
      </c>
      <c r="K260">
        <f t="shared" si="29"/>
        <v>0</v>
      </c>
      <c r="L260">
        <f t="shared" si="30"/>
        <v>0</v>
      </c>
      <c r="M260">
        <f t="shared" si="31"/>
        <v>0</v>
      </c>
      <c r="N260">
        <f t="shared" si="32"/>
        <v>0</v>
      </c>
    </row>
    <row r="261" spans="9:14" x14ac:dyDescent="0.3">
      <c r="I261" t="str">
        <f t="shared" si="27"/>
        <v>N/A</v>
      </c>
      <c r="J261">
        <f t="shared" si="28"/>
        <v>0</v>
      </c>
      <c r="K261">
        <f t="shared" si="29"/>
        <v>0</v>
      </c>
      <c r="L261">
        <f t="shared" si="30"/>
        <v>0</v>
      </c>
      <c r="M261">
        <f t="shared" si="31"/>
        <v>0</v>
      </c>
      <c r="N261">
        <f t="shared" si="32"/>
        <v>0</v>
      </c>
    </row>
    <row r="262" spans="9:14" x14ac:dyDescent="0.3">
      <c r="I262" t="str">
        <f t="shared" si="27"/>
        <v>N/A</v>
      </c>
      <c r="J262">
        <f t="shared" si="28"/>
        <v>0</v>
      </c>
      <c r="K262">
        <f t="shared" si="29"/>
        <v>0</v>
      </c>
      <c r="L262">
        <f t="shared" si="30"/>
        <v>0</v>
      </c>
      <c r="M262">
        <f t="shared" si="31"/>
        <v>0</v>
      </c>
      <c r="N262">
        <f t="shared" si="32"/>
        <v>0</v>
      </c>
    </row>
    <row r="263" spans="9:14" x14ac:dyDescent="0.3">
      <c r="I263" t="str">
        <f t="shared" si="27"/>
        <v>N/A</v>
      </c>
      <c r="J263">
        <f t="shared" si="28"/>
        <v>0</v>
      </c>
      <c r="K263">
        <f t="shared" si="29"/>
        <v>0</v>
      </c>
      <c r="L263">
        <f t="shared" si="30"/>
        <v>0</v>
      </c>
      <c r="M263">
        <f t="shared" si="31"/>
        <v>0</v>
      </c>
      <c r="N263">
        <f t="shared" si="32"/>
        <v>0</v>
      </c>
    </row>
    <row r="264" spans="9:14" x14ac:dyDescent="0.3">
      <c r="I264" t="str">
        <f t="shared" si="27"/>
        <v>N/A</v>
      </c>
      <c r="J264">
        <f t="shared" si="28"/>
        <v>0</v>
      </c>
      <c r="K264">
        <f t="shared" si="29"/>
        <v>0</v>
      </c>
      <c r="L264">
        <f t="shared" si="30"/>
        <v>0</v>
      </c>
      <c r="M264">
        <f t="shared" si="31"/>
        <v>0</v>
      </c>
      <c r="N264">
        <f t="shared" si="32"/>
        <v>0</v>
      </c>
    </row>
    <row r="265" spans="9:14" x14ac:dyDescent="0.3">
      <c r="I265" t="str">
        <f t="shared" si="27"/>
        <v>N/A</v>
      </c>
      <c r="J265">
        <f t="shared" si="28"/>
        <v>0</v>
      </c>
      <c r="K265">
        <f t="shared" si="29"/>
        <v>0</v>
      </c>
      <c r="L265">
        <f t="shared" si="30"/>
        <v>0</v>
      </c>
      <c r="M265">
        <f t="shared" si="31"/>
        <v>0</v>
      </c>
      <c r="N265">
        <f t="shared" si="32"/>
        <v>0</v>
      </c>
    </row>
    <row r="266" spans="9:14" x14ac:dyDescent="0.3">
      <c r="I266" t="str">
        <f t="shared" si="27"/>
        <v>N/A</v>
      </c>
      <c r="J266">
        <f t="shared" si="28"/>
        <v>0</v>
      </c>
      <c r="K266">
        <f t="shared" si="29"/>
        <v>0</v>
      </c>
      <c r="L266">
        <f t="shared" si="30"/>
        <v>0</v>
      </c>
      <c r="M266">
        <f t="shared" si="31"/>
        <v>0</v>
      </c>
      <c r="N266">
        <f t="shared" si="32"/>
        <v>0</v>
      </c>
    </row>
    <row r="267" spans="9:14" x14ac:dyDescent="0.3">
      <c r="I267" t="str">
        <f t="shared" si="27"/>
        <v>N/A</v>
      </c>
      <c r="J267">
        <f t="shared" si="28"/>
        <v>0</v>
      </c>
      <c r="K267">
        <f t="shared" si="29"/>
        <v>0</v>
      </c>
      <c r="L267">
        <f t="shared" si="30"/>
        <v>0</v>
      </c>
      <c r="M267">
        <f t="shared" si="31"/>
        <v>0</v>
      </c>
      <c r="N267">
        <f t="shared" si="32"/>
        <v>0</v>
      </c>
    </row>
    <row r="268" spans="9:14" x14ac:dyDescent="0.3">
      <c r="I268" t="str">
        <f t="shared" si="27"/>
        <v>N/A</v>
      </c>
      <c r="J268">
        <f t="shared" si="28"/>
        <v>0</v>
      </c>
      <c r="K268">
        <f t="shared" si="29"/>
        <v>0</v>
      </c>
      <c r="L268">
        <f t="shared" si="30"/>
        <v>0</v>
      </c>
      <c r="M268">
        <f t="shared" si="31"/>
        <v>0</v>
      </c>
      <c r="N268">
        <f t="shared" si="32"/>
        <v>0</v>
      </c>
    </row>
    <row r="269" spans="9:14" x14ac:dyDescent="0.3">
      <c r="I269" t="str">
        <f t="shared" si="27"/>
        <v>N/A</v>
      </c>
      <c r="J269">
        <f t="shared" si="28"/>
        <v>0</v>
      </c>
      <c r="K269">
        <f t="shared" si="29"/>
        <v>0</v>
      </c>
      <c r="L269">
        <f t="shared" si="30"/>
        <v>0</v>
      </c>
      <c r="M269">
        <f t="shared" si="31"/>
        <v>0</v>
      </c>
      <c r="N269">
        <f t="shared" si="32"/>
        <v>0</v>
      </c>
    </row>
    <row r="270" spans="9:14" x14ac:dyDescent="0.3">
      <c r="I270" t="str">
        <f t="shared" si="27"/>
        <v>N/A</v>
      </c>
      <c r="J270">
        <f t="shared" si="28"/>
        <v>0</v>
      </c>
      <c r="K270">
        <f t="shared" si="29"/>
        <v>0</v>
      </c>
      <c r="L270">
        <f t="shared" si="30"/>
        <v>0</v>
      </c>
      <c r="M270">
        <f t="shared" si="31"/>
        <v>0</v>
      </c>
      <c r="N270">
        <f t="shared" si="32"/>
        <v>0</v>
      </c>
    </row>
    <row r="271" spans="9:14" x14ac:dyDescent="0.3">
      <c r="I271" t="str">
        <f t="shared" si="27"/>
        <v>N/A</v>
      </c>
      <c r="J271">
        <f t="shared" si="28"/>
        <v>0</v>
      </c>
      <c r="K271">
        <f t="shared" si="29"/>
        <v>0</v>
      </c>
      <c r="L271">
        <f t="shared" si="30"/>
        <v>0</v>
      </c>
      <c r="M271">
        <f t="shared" si="31"/>
        <v>0</v>
      </c>
      <c r="N271">
        <f t="shared" si="32"/>
        <v>0</v>
      </c>
    </row>
    <row r="272" spans="9:14" x14ac:dyDescent="0.3">
      <c r="I272" t="str">
        <f t="shared" si="27"/>
        <v>N/A</v>
      </c>
      <c r="J272">
        <f t="shared" si="28"/>
        <v>0</v>
      </c>
      <c r="K272">
        <f t="shared" si="29"/>
        <v>0</v>
      </c>
      <c r="L272">
        <f t="shared" si="30"/>
        <v>0</v>
      </c>
      <c r="M272">
        <f t="shared" si="31"/>
        <v>0</v>
      </c>
      <c r="N272">
        <f t="shared" si="32"/>
        <v>0</v>
      </c>
    </row>
    <row r="273" spans="9:14" x14ac:dyDescent="0.3">
      <c r="I273" t="str">
        <f t="shared" si="27"/>
        <v>N/A</v>
      </c>
      <c r="J273">
        <f t="shared" si="28"/>
        <v>0</v>
      </c>
      <c r="K273">
        <f t="shared" si="29"/>
        <v>0</v>
      </c>
      <c r="L273">
        <f t="shared" si="30"/>
        <v>0</v>
      </c>
      <c r="M273">
        <f t="shared" si="31"/>
        <v>0</v>
      </c>
      <c r="N273">
        <f t="shared" si="32"/>
        <v>0</v>
      </c>
    </row>
    <row r="274" spans="9:14" x14ac:dyDescent="0.3">
      <c r="I274" t="str">
        <f t="shared" si="27"/>
        <v>N/A</v>
      </c>
      <c r="J274">
        <f t="shared" si="28"/>
        <v>0</v>
      </c>
      <c r="K274">
        <f t="shared" si="29"/>
        <v>0</v>
      </c>
      <c r="L274">
        <f t="shared" si="30"/>
        <v>0</v>
      </c>
      <c r="M274">
        <f t="shared" si="31"/>
        <v>0</v>
      </c>
      <c r="N274">
        <f t="shared" si="32"/>
        <v>0</v>
      </c>
    </row>
    <row r="275" spans="9:14" x14ac:dyDescent="0.3">
      <c r="I275" t="str">
        <f t="shared" si="27"/>
        <v>N/A</v>
      </c>
      <c r="J275">
        <f t="shared" si="28"/>
        <v>0</v>
      </c>
      <c r="K275">
        <f t="shared" si="29"/>
        <v>0</v>
      </c>
      <c r="L275">
        <f t="shared" si="30"/>
        <v>0</v>
      </c>
      <c r="M275">
        <f t="shared" si="31"/>
        <v>0</v>
      </c>
      <c r="N275">
        <f t="shared" si="32"/>
        <v>0</v>
      </c>
    </row>
    <row r="276" spans="9:14" x14ac:dyDescent="0.3">
      <c r="I276" t="str">
        <f t="shared" si="27"/>
        <v>N/A</v>
      </c>
      <c r="J276">
        <f t="shared" si="28"/>
        <v>0</v>
      </c>
      <c r="K276">
        <f t="shared" si="29"/>
        <v>0</v>
      </c>
      <c r="L276">
        <f t="shared" si="30"/>
        <v>0</v>
      </c>
      <c r="M276">
        <f t="shared" si="31"/>
        <v>0</v>
      </c>
      <c r="N276">
        <f t="shared" si="32"/>
        <v>0</v>
      </c>
    </row>
    <row r="277" spans="9:14" x14ac:dyDescent="0.3">
      <c r="I277" t="str">
        <f t="shared" si="27"/>
        <v>N/A</v>
      </c>
      <c r="J277">
        <f t="shared" si="28"/>
        <v>0</v>
      </c>
      <c r="K277">
        <f t="shared" si="29"/>
        <v>0</v>
      </c>
      <c r="L277">
        <f t="shared" si="30"/>
        <v>0</v>
      </c>
      <c r="M277">
        <f t="shared" si="31"/>
        <v>0</v>
      </c>
      <c r="N277">
        <f t="shared" si="32"/>
        <v>0</v>
      </c>
    </row>
    <row r="278" spans="9:14" x14ac:dyDescent="0.3">
      <c r="I278" t="str">
        <f t="shared" si="27"/>
        <v>N/A</v>
      </c>
      <c r="J278">
        <f t="shared" si="28"/>
        <v>0</v>
      </c>
      <c r="K278">
        <f t="shared" si="29"/>
        <v>0</v>
      </c>
      <c r="L278">
        <f t="shared" si="30"/>
        <v>0</v>
      </c>
      <c r="M278">
        <f t="shared" si="31"/>
        <v>0</v>
      </c>
      <c r="N278">
        <f t="shared" si="32"/>
        <v>0</v>
      </c>
    </row>
    <row r="279" spans="9:14" x14ac:dyDescent="0.3">
      <c r="I279" t="str">
        <f t="shared" si="27"/>
        <v>N/A</v>
      </c>
      <c r="J279">
        <f t="shared" si="28"/>
        <v>0</v>
      </c>
      <c r="K279">
        <f t="shared" si="29"/>
        <v>0</v>
      </c>
      <c r="L279">
        <f t="shared" si="30"/>
        <v>0</v>
      </c>
      <c r="M279">
        <f t="shared" si="31"/>
        <v>0</v>
      </c>
      <c r="N279">
        <f t="shared" si="32"/>
        <v>0</v>
      </c>
    </row>
    <row r="280" spans="9:14" x14ac:dyDescent="0.3">
      <c r="I280" t="str">
        <f t="shared" si="27"/>
        <v>N/A</v>
      </c>
      <c r="J280">
        <f t="shared" si="28"/>
        <v>0</v>
      </c>
      <c r="K280">
        <f t="shared" si="29"/>
        <v>0</v>
      </c>
      <c r="L280">
        <f t="shared" si="30"/>
        <v>0</v>
      </c>
      <c r="M280">
        <f t="shared" si="31"/>
        <v>0</v>
      </c>
      <c r="N280">
        <f t="shared" si="32"/>
        <v>0</v>
      </c>
    </row>
    <row r="281" spans="9:14" x14ac:dyDescent="0.3">
      <c r="I281" t="str">
        <f t="shared" si="27"/>
        <v>N/A</v>
      </c>
      <c r="J281">
        <f t="shared" si="28"/>
        <v>0</v>
      </c>
      <c r="K281">
        <f t="shared" si="29"/>
        <v>0</v>
      </c>
      <c r="L281">
        <f t="shared" si="30"/>
        <v>0</v>
      </c>
      <c r="M281">
        <f t="shared" si="31"/>
        <v>0</v>
      </c>
      <c r="N281">
        <f t="shared" si="32"/>
        <v>0</v>
      </c>
    </row>
    <row r="282" spans="9:14" x14ac:dyDescent="0.3">
      <c r="I282" t="str">
        <f t="shared" si="27"/>
        <v>N/A</v>
      </c>
      <c r="J282">
        <f t="shared" si="28"/>
        <v>0</v>
      </c>
      <c r="K282">
        <f t="shared" si="29"/>
        <v>0</v>
      </c>
      <c r="L282">
        <f t="shared" si="30"/>
        <v>0</v>
      </c>
      <c r="M282">
        <f t="shared" si="31"/>
        <v>0</v>
      </c>
      <c r="N282">
        <f t="shared" si="32"/>
        <v>0</v>
      </c>
    </row>
    <row r="283" spans="9:14" x14ac:dyDescent="0.3">
      <c r="I283" t="str">
        <f t="shared" si="27"/>
        <v>N/A</v>
      </c>
      <c r="J283">
        <f t="shared" si="28"/>
        <v>0</v>
      </c>
      <c r="K283">
        <f t="shared" si="29"/>
        <v>0</v>
      </c>
      <c r="L283">
        <f t="shared" si="30"/>
        <v>0</v>
      </c>
      <c r="M283">
        <f t="shared" si="31"/>
        <v>0</v>
      </c>
      <c r="N283">
        <f t="shared" si="32"/>
        <v>0</v>
      </c>
    </row>
    <row r="284" spans="9:14" x14ac:dyDescent="0.3">
      <c r="I284" t="str">
        <f t="shared" si="27"/>
        <v>N/A</v>
      </c>
      <c r="J284">
        <f t="shared" si="28"/>
        <v>0</v>
      </c>
      <c r="K284">
        <f t="shared" si="29"/>
        <v>0</v>
      </c>
      <c r="L284">
        <f t="shared" si="30"/>
        <v>0</v>
      </c>
      <c r="M284">
        <f t="shared" si="31"/>
        <v>0</v>
      </c>
      <c r="N284">
        <f t="shared" si="32"/>
        <v>0</v>
      </c>
    </row>
    <row r="285" spans="9:14" x14ac:dyDescent="0.3">
      <c r="I285" t="str">
        <f t="shared" si="27"/>
        <v>N/A</v>
      </c>
      <c r="J285">
        <f t="shared" si="28"/>
        <v>0</v>
      </c>
      <c r="K285">
        <f t="shared" si="29"/>
        <v>0</v>
      </c>
      <c r="L285">
        <f t="shared" si="30"/>
        <v>0</v>
      </c>
      <c r="M285">
        <f t="shared" si="31"/>
        <v>0</v>
      </c>
      <c r="N285">
        <f t="shared" si="32"/>
        <v>0</v>
      </c>
    </row>
    <row r="286" spans="9:14" x14ac:dyDescent="0.3">
      <c r="I286" t="str">
        <f t="shared" si="27"/>
        <v>N/A</v>
      </c>
      <c r="J286">
        <f t="shared" si="28"/>
        <v>0</v>
      </c>
      <c r="K286">
        <f t="shared" si="29"/>
        <v>0</v>
      </c>
      <c r="L286">
        <f t="shared" si="30"/>
        <v>0</v>
      </c>
      <c r="M286">
        <f t="shared" si="31"/>
        <v>0</v>
      </c>
      <c r="N286">
        <f t="shared" si="32"/>
        <v>0</v>
      </c>
    </row>
    <row r="287" spans="9:14" x14ac:dyDescent="0.3">
      <c r="I287" t="str">
        <f t="shared" si="27"/>
        <v>N/A</v>
      </c>
      <c r="J287">
        <f t="shared" si="28"/>
        <v>0</v>
      </c>
      <c r="K287">
        <f t="shared" si="29"/>
        <v>0</v>
      </c>
      <c r="L287">
        <f t="shared" si="30"/>
        <v>0</v>
      </c>
      <c r="M287">
        <f t="shared" si="31"/>
        <v>0</v>
      </c>
      <c r="N287">
        <f t="shared" si="32"/>
        <v>0</v>
      </c>
    </row>
    <row r="288" spans="9:14" x14ac:dyDescent="0.3">
      <c r="I288" t="str">
        <f t="shared" si="27"/>
        <v>N/A</v>
      </c>
      <c r="J288">
        <f t="shared" si="28"/>
        <v>0</v>
      </c>
      <c r="K288">
        <f t="shared" si="29"/>
        <v>0</v>
      </c>
      <c r="L288">
        <f t="shared" si="30"/>
        <v>0</v>
      </c>
      <c r="M288">
        <f t="shared" si="31"/>
        <v>0</v>
      </c>
      <c r="N288">
        <f t="shared" si="32"/>
        <v>0</v>
      </c>
    </row>
    <row r="289" spans="9:14" x14ac:dyDescent="0.3">
      <c r="I289" t="str">
        <f t="shared" si="27"/>
        <v>N/A</v>
      </c>
      <c r="J289">
        <f t="shared" si="28"/>
        <v>0</v>
      </c>
      <c r="K289">
        <f t="shared" si="29"/>
        <v>0</v>
      </c>
      <c r="L289">
        <f t="shared" si="30"/>
        <v>0</v>
      </c>
      <c r="M289">
        <f t="shared" si="31"/>
        <v>0</v>
      </c>
      <c r="N289">
        <f t="shared" si="32"/>
        <v>0</v>
      </c>
    </row>
    <row r="290" spans="9:14" x14ac:dyDescent="0.3">
      <c r="I290" t="str">
        <f t="shared" si="27"/>
        <v>N/A</v>
      </c>
      <c r="J290">
        <f t="shared" si="28"/>
        <v>0</v>
      </c>
      <c r="K290">
        <f t="shared" si="29"/>
        <v>0</v>
      </c>
      <c r="L290">
        <f t="shared" si="30"/>
        <v>0</v>
      </c>
      <c r="M290">
        <f t="shared" si="31"/>
        <v>0</v>
      </c>
      <c r="N290">
        <f t="shared" si="32"/>
        <v>0</v>
      </c>
    </row>
    <row r="291" spans="9:14" x14ac:dyDescent="0.3">
      <c r="I291" t="str">
        <f t="shared" si="27"/>
        <v>N/A</v>
      </c>
      <c r="J291">
        <f t="shared" si="28"/>
        <v>0</v>
      </c>
      <c r="K291">
        <f t="shared" si="29"/>
        <v>0</v>
      </c>
      <c r="L291">
        <f t="shared" si="30"/>
        <v>0</v>
      </c>
      <c r="M291">
        <f t="shared" si="31"/>
        <v>0</v>
      </c>
      <c r="N291">
        <f t="shared" si="32"/>
        <v>0</v>
      </c>
    </row>
    <row r="292" spans="9:14" x14ac:dyDescent="0.3">
      <c r="I292" t="str">
        <f t="shared" si="27"/>
        <v>N/A</v>
      </c>
      <c r="J292">
        <f t="shared" si="28"/>
        <v>0</v>
      </c>
      <c r="K292">
        <f t="shared" si="29"/>
        <v>0</v>
      </c>
      <c r="L292">
        <f t="shared" si="30"/>
        <v>0</v>
      </c>
      <c r="M292">
        <f t="shared" si="31"/>
        <v>0</v>
      </c>
      <c r="N292">
        <f t="shared" si="32"/>
        <v>0</v>
      </c>
    </row>
    <row r="293" spans="9:14" x14ac:dyDescent="0.3">
      <c r="I293" t="str">
        <f t="shared" si="27"/>
        <v>N/A</v>
      </c>
      <c r="J293">
        <f t="shared" si="28"/>
        <v>0</v>
      </c>
      <c r="K293">
        <f t="shared" si="29"/>
        <v>0</v>
      </c>
      <c r="L293">
        <f t="shared" si="30"/>
        <v>0</v>
      </c>
      <c r="M293">
        <f t="shared" si="31"/>
        <v>0</v>
      </c>
      <c r="N293">
        <f t="shared" si="32"/>
        <v>0</v>
      </c>
    </row>
    <row r="294" spans="9:14" x14ac:dyDescent="0.3">
      <c r="I294" t="str">
        <f t="shared" si="27"/>
        <v>N/A</v>
      </c>
      <c r="J294">
        <f t="shared" si="28"/>
        <v>0</v>
      </c>
      <c r="K294">
        <f t="shared" si="29"/>
        <v>0</v>
      </c>
      <c r="L294">
        <f t="shared" si="30"/>
        <v>0</v>
      </c>
      <c r="M294">
        <f t="shared" si="31"/>
        <v>0</v>
      </c>
      <c r="N294">
        <f t="shared" si="32"/>
        <v>0</v>
      </c>
    </row>
    <row r="295" spans="9:14" x14ac:dyDescent="0.3">
      <c r="I295" t="str">
        <f t="shared" si="27"/>
        <v>N/A</v>
      </c>
      <c r="J295">
        <f t="shared" si="28"/>
        <v>0</v>
      </c>
      <c r="K295">
        <f t="shared" si="29"/>
        <v>0</v>
      </c>
      <c r="L295">
        <f t="shared" si="30"/>
        <v>0</v>
      </c>
      <c r="M295">
        <f t="shared" si="31"/>
        <v>0</v>
      </c>
      <c r="N295">
        <f t="shared" si="32"/>
        <v>0</v>
      </c>
    </row>
    <row r="296" spans="9:14" x14ac:dyDescent="0.3">
      <c r="I296" t="str">
        <f t="shared" si="27"/>
        <v>N/A</v>
      </c>
      <c r="J296">
        <f t="shared" si="28"/>
        <v>0</v>
      </c>
      <c r="K296">
        <f t="shared" si="29"/>
        <v>0</v>
      </c>
      <c r="L296">
        <f t="shared" si="30"/>
        <v>0</v>
      </c>
      <c r="M296">
        <f t="shared" si="31"/>
        <v>0</v>
      </c>
      <c r="N296">
        <f t="shared" si="32"/>
        <v>0</v>
      </c>
    </row>
    <row r="297" spans="9:14" x14ac:dyDescent="0.3">
      <c r="I297" t="str">
        <f t="shared" si="27"/>
        <v>N/A</v>
      </c>
      <c r="J297">
        <f t="shared" si="28"/>
        <v>0</v>
      </c>
      <c r="K297">
        <f t="shared" si="29"/>
        <v>0</v>
      </c>
      <c r="L297">
        <f t="shared" si="30"/>
        <v>0</v>
      </c>
      <c r="M297">
        <f t="shared" si="31"/>
        <v>0</v>
      </c>
      <c r="N297">
        <f t="shared" si="32"/>
        <v>0</v>
      </c>
    </row>
    <row r="298" spans="9:14" x14ac:dyDescent="0.3">
      <c r="I298" t="str">
        <f t="shared" si="27"/>
        <v>N/A</v>
      </c>
      <c r="J298">
        <f t="shared" si="28"/>
        <v>0</v>
      </c>
      <c r="K298">
        <f t="shared" si="29"/>
        <v>0</v>
      </c>
      <c r="L298">
        <f t="shared" si="30"/>
        <v>0</v>
      </c>
      <c r="M298">
        <f t="shared" si="31"/>
        <v>0</v>
      </c>
      <c r="N298">
        <f t="shared" si="32"/>
        <v>0</v>
      </c>
    </row>
    <row r="299" spans="9:14" x14ac:dyDescent="0.3">
      <c r="I299" t="str">
        <f t="shared" si="27"/>
        <v>N/A</v>
      </c>
      <c r="J299">
        <f t="shared" si="28"/>
        <v>0</v>
      </c>
      <c r="K299">
        <f t="shared" si="29"/>
        <v>0</v>
      </c>
      <c r="L299">
        <f t="shared" si="30"/>
        <v>0</v>
      </c>
      <c r="M299">
        <f t="shared" si="31"/>
        <v>0</v>
      </c>
      <c r="N299">
        <f t="shared" si="32"/>
        <v>0</v>
      </c>
    </row>
    <row r="300" spans="9:14" x14ac:dyDescent="0.3">
      <c r="I300" t="str">
        <f t="shared" si="27"/>
        <v>N/A</v>
      </c>
      <c r="J300">
        <f t="shared" si="28"/>
        <v>0</v>
      </c>
      <c r="K300">
        <f t="shared" si="29"/>
        <v>0</v>
      </c>
      <c r="L300">
        <f t="shared" si="30"/>
        <v>0</v>
      </c>
      <c r="M300">
        <f t="shared" si="31"/>
        <v>0</v>
      </c>
      <c r="N300">
        <f t="shared" si="32"/>
        <v>0</v>
      </c>
    </row>
    <row r="301" spans="9:14" x14ac:dyDescent="0.3">
      <c r="I301" t="str">
        <f t="shared" si="27"/>
        <v>N/A</v>
      </c>
      <c r="J301">
        <f t="shared" si="28"/>
        <v>0</v>
      </c>
      <c r="K301">
        <f t="shared" si="29"/>
        <v>0</v>
      </c>
      <c r="L301">
        <f t="shared" si="30"/>
        <v>0</v>
      </c>
      <c r="M301">
        <f t="shared" si="31"/>
        <v>0</v>
      </c>
      <c r="N301">
        <f t="shared" si="32"/>
        <v>0</v>
      </c>
    </row>
    <row r="302" spans="9:14" x14ac:dyDescent="0.3">
      <c r="I302" t="str">
        <f t="shared" si="27"/>
        <v>N/A</v>
      </c>
      <c r="J302">
        <f t="shared" si="28"/>
        <v>0</v>
      </c>
      <c r="K302">
        <f t="shared" si="29"/>
        <v>0</v>
      </c>
      <c r="L302">
        <f t="shared" si="30"/>
        <v>0</v>
      </c>
      <c r="M302">
        <f t="shared" si="31"/>
        <v>0</v>
      </c>
      <c r="N302">
        <f t="shared" si="32"/>
        <v>0</v>
      </c>
    </row>
    <row r="303" spans="9:14" x14ac:dyDescent="0.3">
      <c r="I303" t="str">
        <f t="shared" si="27"/>
        <v>N/A</v>
      </c>
      <c r="J303">
        <f t="shared" si="28"/>
        <v>0</v>
      </c>
      <c r="K303">
        <f t="shared" si="29"/>
        <v>0</v>
      </c>
      <c r="L303">
        <f t="shared" si="30"/>
        <v>0</v>
      </c>
      <c r="M303">
        <f t="shared" si="31"/>
        <v>0</v>
      </c>
      <c r="N303">
        <f t="shared" si="32"/>
        <v>0</v>
      </c>
    </row>
    <row r="304" spans="9:14" x14ac:dyDescent="0.3">
      <c r="I304" t="str">
        <f t="shared" si="27"/>
        <v>N/A</v>
      </c>
      <c r="J304">
        <f t="shared" si="28"/>
        <v>0</v>
      </c>
      <c r="K304">
        <f t="shared" si="29"/>
        <v>0</v>
      </c>
      <c r="L304">
        <f t="shared" si="30"/>
        <v>0</v>
      </c>
      <c r="M304">
        <f t="shared" si="31"/>
        <v>0</v>
      </c>
      <c r="N304">
        <f t="shared" si="32"/>
        <v>0</v>
      </c>
    </row>
    <row r="305" spans="9:14" x14ac:dyDescent="0.3">
      <c r="I305" t="str">
        <f t="shared" si="27"/>
        <v>N/A</v>
      </c>
      <c r="J305">
        <f t="shared" si="28"/>
        <v>0</v>
      </c>
      <c r="K305">
        <f t="shared" si="29"/>
        <v>0</v>
      </c>
      <c r="L305">
        <f t="shared" si="30"/>
        <v>0</v>
      </c>
      <c r="M305">
        <f t="shared" si="31"/>
        <v>0</v>
      </c>
      <c r="N305">
        <f t="shared" si="32"/>
        <v>0</v>
      </c>
    </row>
    <row r="306" spans="9:14" x14ac:dyDescent="0.3">
      <c r="I306" t="str">
        <f t="shared" si="27"/>
        <v>N/A</v>
      </c>
      <c r="J306">
        <f t="shared" si="28"/>
        <v>0</v>
      </c>
      <c r="K306">
        <f t="shared" si="29"/>
        <v>0</v>
      </c>
      <c r="L306">
        <f t="shared" si="30"/>
        <v>0</v>
      </c>
      <c r="M306">
        <f t="shared" si="31"/>
        <v>0</v>
      </c>
      <c r="N306">
        <f t="shared" si="32"/>
        <v>0</v>
      </c>
    </row>
    <row r="307" spans="9:14" x14ac:dyDescent="0.3">
      <c r="I307" t="str">
        <f t="shared" si="27"/>
        <v>N/A</v>
      </c>
      <c r="J307">
        <f t="shared" si="28"/>
        <v>0</v>
      </c>
      <c r="K307">
        <f t="shared" si="29"/>
        <v>0</v>
      </c>
      <c r="L307">
        <f t="shared" si="30"/>
        <v>0</v>
      </c>
      <c r="M307">
        <f t="shared" si="31"/>
        <v>0</v>
      </c>
      <c r="N307">
        <f t="shared" si="32"/>
        <v>0</v>
      </c>
    </row>
    <row r="308" spans="9:14" x14ac:dyDescent="0.3">
      <c r="I308" t="str">
        <f t="shared" si="27"/>
        <v>N/A</v>
      </c>
      <c r="J308">
        <f t="shared" si="28"/>
        <v>0</v>
      </c>
      <c r="K308">
        <f t="shared" si="29"/>
        <v>0</v>
      </c>
      <c r="L308">
        <f t="shared" si="30"/>
        <v>0</v>
      </c>
      <c r="M308">
        <f t="shared" si="31"/>
        <v>0</v>
      </c>
      <c r="N308">
        <f t="shared" si="32"/>
        <v>0</v>
      </c>
    </row>
    <row r="309" spans="9:14" x14ac:dyDescent="0.3">
      <c r="I309" t="str">
        <f t="shared" si="27"/>
        <v>N/A</v>
      </c>
      <c r="J309">
        <f t="shared" si="28"/>
        <v>0</v>
      </c>
      <c r="K309">
        <f t="shared" si="29"/>
        <v>0</v>
      </c>
      <c r="L309">
        <f t="shared" si="30"/>
        <v>0</v>
      </c>
      <c r="M309">
        <f t="shared" si="31"/>
        <v>0</v>
      </c>
      <c r="N309">
        <f t="shared" si="32"/>
        <v>0</v>
      </c>
    </row>
    <row r="310" spans="9:14" x14ac:dyDescent="0.3">
      <c r="I310" t="str">
        <f t="shared" si="27"/>
        <v>N/A</v>
      </c>
      <c r="J310">
        <f t="shared" si="28"/>
        <v>0</v>
      </c>
      <c r="K310">
        <f t="shared" si="29"/>
        <v>0</v>
      </c>
      <c r="L310">
        <f t="shared" si="30"/>
        <v>0</v>
      </c>
      <c r="M310">
        <f t="shared" si="31"/>
        <v>0</v>
      </c>
      <c r="N310">
        <f t="shared" si="32"/>
        <v>0</v>
      </c>
    </row>
    <row r="311" spans="9:14" x14ac:dyDescent="0.3">
      <c r="I311" t="str">
        <f t="shared" si="27"/>
        <v>N/A</v>
      </c>
      <c r="J311">
        <f t="shared" si="28"/>
        <v>0</v>
      </c>
      <c r="K311">
        <f t="shared" si="29"/>
        <v>0</v>
      </c>
      <c r="L311">
        <f t="shared" si="30"/>
        <v>0</v>
      </c>
      <c r="M311">
        <f t="shared" si="31"/>
        <v>0</v>
      </c>
      <c r="N311">
        <f t="shared" si="32"/>
        <v>0</v>
      </c>
    </row>
    <row r="312" spans="9:14" x14ac:dyDescent="0.3">
      <c r="I312" t="str">
        <f t="shared" si="27"/>
        <v>N/A</v>
      </c>
      <c r="J312">
        <f t="shared" si="28"/>
        <v>0</v>
      </c>
      <c r="K312">
        <f t="shared" si="29"/>
        <v>0</v>
      </c>
      <c r="L312">
        <f t="shared" si="30"/>
        <v>0</v>
      </c>
      <c r="M312">
        <f t="shared" si="31"/>
        <v>0</v>
      </c>
      <c r="N312">
        <f t="shared" si="32"/>
        <v>0</v>
      </c>
    </row>
    <row r="313" spans="9:14" x14ac:dyDescent="0.3">
      <c r="I313" t="str">
        <f t="shared" si="27"/>
        <v>N/A</v>
      </c>
      <c r="J313">
        <f t="shared" si="28"/>
        <v>0</v>
      </c>
      <c r="K313">
        <f t="shared" si="29"/>
        <v>0</v>
      </c>
      <c r="L313">
        <f t="shared" si="30"/>
        <v>0</v>
      </c>
      <c r="M313">
        <f t="shared" si="31"/>
        <v>0</v>
      </c>
      <c r="N313">
        <f t="shared" si="32"/>
        <v>0</v>
      </c>
    </row>
    <row r="314" spans="9:14" x14ac:dyDescent="0.3">
      <c r="I314" t="str">
        <f t="shared" si="27"/>
        <v>N/A</v>
      </c>
      <c r="J314">
        <f t="shared" si="28"/>
        <v>0</v>
      </c>
      <c r="K314">
        <f t="shared" si="29"/>
        <v>0</v>
      </c>
      <c r="L314">
        <f t="shared" si="30"/>
        <v>0</v>
      </c>
      <c r="M314">
        <f t="shared" si="31"/>
        <v>0</v>
      </c>
      <c r="N314">
        <f t="shared" si="32"/>
        <v>0</v>
      </c>
    </row>
    <row r="315" spans="9:14" x14ac:dyDescent="0.3">
      <c r="I315" t="str">
        <f t="shared" si="27"/>
        <v>N/A</v>
      </c>
      <c r="J315">
        <f t="shared" si="28"/>
        <v>0</v>
      </c>
      <c r="K315">
        <f t="shared" si="29"/>
        <v>0</v>
      </c>
      <c r="L315">
        <f t="shared" si="30"/>
        <v>0</v>
      </c>
      <c r="M315">
        <f t="shared" si="31"/>
        <v>0</v>
      </c>
      <c r="N315">
        <f t="shared" si="32"/>
        <v>0</v>
      </c>
    </row>
    <row r="316" spans="9:14" x14ac:dyDescent="0.3">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9:14" x14ac:dyDescent="0.3">
      <c r="I317" t="str">
        <f t="shared" si="33"/>
        <v>N/A</v>
      </c>
      <c r="J317">
        <f t="shared" si="34"/>
        <v>0</v>
      </c>
      <c r="K317">
        <f t="shared" si="35"/>
        <v>0</v>
      </c>
      <c r="L317">
        <f t="shared" si="36"/>
        <v>0</v>
      </c>
      <c r="M317">
        <f t="shared" si="37"/>
        <v>0</v>
      </c>
      <c r="N317">
        <f t="shared" si="38"/>
        <v>0</v>
      </c>
    </row>
    <row r="318" spans="9:14" x14ac:dyDescent="0.3">
      <c r="I318" t="str">
        <f t="shared" si="33"/>
        <v>N/A</v>
      </c>
      <c r="J318">
        <f t="shared" si="34"/>
        <v>0</v>
      </c>
      <c r="K318">
        <f t="shared" si="35"/>
        <v>0</v>
      </c>
      <c r="L318">
        <f t="shared" si="36"/>
        <v>0</v>
      </c>
      <c r="M318">
        <f t="shared" si="37"/>
        <v>0</v>
      </c>
      <c r="N318">
        <f t="shared" si="38"/>
        <v>0</v>
      </c>
    </row>
    <row r="319" spans="9:14" x14ac:dyDescent="0.3">
      <c r="I319" t="str">
        <f t="shared" si="33"/>
        <v>N/A</v>
      </c>
      <c r="J319">
        <f t="shared" si="34"/>
        <v>0</v>
      </c>
      <c r="K319">
        <f t="shared" si="35"/>
        <v>0</v>
      </c>
      <c r="L319">
        <f t="shared" si="36"/>
        <v>0</v>
      </c>
      <c r="M319">
        <f t="shared" si="37"/>
        <v>0</v>
      </c>
      <c r="N319">
        <f t="shared" si="38"/>
        <v>0</v>
      </c>
    </row>
    <row r="320" spans="9:14" x14ac:dyDescent="0.3">
      <c r="I320" t="str">
        <f t="shared" si="33"/>
        <v>N/A</v>
      </c>
      <c r="J320">
        <f t="shared" si="34"/>
        <v>0</v>
      </c>
      <c r="K320">
        <f t="shared" si="35"/>
        <v>0</v>
      </c>
      <c r="L320">
        <f t="shared" si="36"/>
        <v>0</v>
      </c>
      <c r="M320">
        <f t="shared" si="37"/>
        <v>0</v>
      </c>
      <c r="N320">
        <f t="shared" si="38"/>
        <v>0</v>
      </c>
    </row>
    <row r="321" spans="9:14" x14ac:dyDescent="0.3">
      <c r="I321" t="str">
        <f t="shared" si="33"/>
        <v>N/A</v>
      </c>
      <c r="J321">
        <f t="shared" si="34"/>
        <v>0</v>
      </c>
      <c r="K321">
        <f t="shared" si="35"/>
        <v>0</v>
      </c>
      <c r="L321">
        <f t="shared" si="36"/>
        <v>0</v>
      </c>
      <c r="M321">
        <f t="shared" si="37"/>
        <v>0</v>
      </c>
      <c r="N321">
        <f t="shared" si="38"/>
        <v>0</v>
      </c>
    </row>
    <row r="322" spans="9:14" x14ac:dyDescent="0.3">
      <c r="I322" t="str">
        <f t="shared" si="33"/>
        <v>N/A</v>
      </c>
      <c r="J322">
        <f t="shared" si="34"/>
        <v>0</v>
      </c>
      <c r="K322">
        <f t="shared" si="35"/>
        <v>0</v>
      </c>
      <c r="L322">
        <f t="shared" si="36"/>
        <v>0</v>
      </c>
      <c r="M322">
        <f t="shared" si="37"/>
        <v>0</v>
      </c>
      <c r="N322">
        <f t="shared" si="38"/>
        <v>0</v>
      </c>
    </row>
    <row r="323" spans="9:14" x14ac:dyDescent="0.3">
      <c r="I323" t="str">
        <f t="shared" si="33"/>
        <v>N/A</v>
      </c>
      <c r="J323">
        <f t="shared" si="34"/>
        <v>0</v>
      </c>
      <c r="K323">
        <f t="shared" si="35"/>
        <v>0</v>
      </c>
      <c r="L323">
        <f t="shared" si="36"/>
        <v>0</v>
      </c>
      <c r="M323">
        <f t="shared" si="37"/>
        <v>0</v>
      </c>
      <c r="N323">
        <f t="shared" si="38"/>
        <v>0</v>
      </c>
    </row>
    <row r="324" spans="9:14" x14ac:dyDescent="0.3">
      <c r="I324" t="str">
        <f t="shared" si="33"/>
        <v>N/A</v>
      </c>
      <c r="J324">
        <f t="shared" si="34"/>
        <v>0</v>
      </c>
      <c r="K324">
        <f t="shared" si="35"/>
        <v>0</v>
      </c>
      <c r="L324">
        <f t="shared" si="36"/>
        <v>0</v>
      </c>
      <c r="M324">
        <f t="shared" si="37"/>
        <v>0</v>
      </c>
      <c r="N324">
        <f t="shared" si="38"/>
        <v>0</v>
      </c>
    </row>
    <row r="325" spans="9:14" x14ac:dyDescent="0.3">
      <c r="I325" t="str">
        <f t="shared" si="33"/>
        <v>N/A</v>
      </c>
      <c r="J325">
        <f t="shared" si="34"/>
        <v>0</v>
      </c>
      <c r="K325">
        <f t="shared" si="35"/>
        <v>0</v>
      </c>
      <c r="L325">
        <f t="shared" si="36"/>
        <v>0</v>
      </c>
      <c r="M325">
        <f t="shared" si="37"/>
        <v>0</v>
      </c>
      <c r="N325">
        <f t="shared" si="38"/>
        <v>0</v>
      </c>
    </row>
    <row r="326" spans="9:14" x14ac:dyDescent="0.3">
      <c r="I326" t="str">
        <f t="shared" si="33"/>
        <v>N/A</v>
      </c>
      <c r="J326">
        <f t="shared" si="34"/>
        <v>0</v>
      </c>
      <c r="K326">
        <f t="shared" si="35"/>
        <v>0</v>
      </c>
      <c r="L326">
        <f t="shared" si="36"/>
        <v>0</v>
      </c>
      <c r="M326">
        <f t="shared" si="37"/>
        <v>0</v>
      </c>
      <c r="N326">
        <f t="shared" si="38"/>
        <v>0</v>
      </c>
    </row>
    <row r="327" spans="9:14" x14ac:dyDescent="0.3">
      <c r="I327" t="str">
        <f t="shared" si="33"/>
        <v>N/A</v>
      </c>
      <c r="J327">
        <f t="shared" si="34"/>
        <v>0</v>
      </c>
      <c r="K327">
        <f t="shared" si="35"/>
        <v>0</v>
      </c>
      <c r="L327">
        <f t="shared" si="36"/>
        <v>0</v>
      </c>
      <c r="M327">
        <f t="shared" si="37"/>
        <v>0</v>
      </c>
      <c r="N327">
        <f t="shared" si="38"/>
        <v>0</v>
      </c>
    </row>
    <row r="328" spans="9:14" x14ac:dyDescent="0.3">
      <c r="I328" t="str">
        <f t="shared" si="33"/>
        <v>N/A</v>
      </c>
      <c r="J328">
        <f t="shared" si="34"/>
        <v>0</v>
      </c>
      <c r="K328">
        <f t="shared" si="35"/>
        <v>0</v>
      </c>
      <c r="L328">
        <f t="shared" si="36"/>
        <v>0</v>
      </c>
      <c r="M328">
        <f t="shared" si="37"/>
        <v>0</v>
      </c>
      <c r="N328">
        <f t="shared" si="38"/>
        <v>0</v>
      </c>
    </row>
    <row r="329" spans="9:14" x14ac:dyDescent="0.3">
      <c r="I329" t="str">
        <f t="shared" si="33"/>
        <v>N/A</v>
      </c>
      <c r="J329">
        <f t="shared" si="34"/>
        <v>0</v>
      </c>
      <c r="K329">
        <f t="shared" si="35"/>
        <v>0</v>
      </c>
      <c r="L329">
        <f t="shared" si="36"/>
        <v>0</v>
      </c>
      <c r="M329">
        <f t="shared" si="37"/>
        <v>0</v>
      </c>
      <c r="N329">
        <f t="shared" si="38"/>
        <v>0</v>
      </c>
    </row>
    <row r="330" spans="9:14" x14ac:dyDescent="0.3">
      <c r="I330" t="str">
        <f t="shared" si="33"/>
        <v>N/A</v>
      </c>
      <c r="J330">
        <f t="shared" si="34"/>
        <v>0</v>
      </c>
      <c r="K330">
        <f t="shared" si="35"/>
        <v>0</v>
      </c>
      <c r="L330">
        <f t="shared" si="36"/>
        <v>0</v>
      </c>
      <c r="M330">
        <f t="shared" si="37"/>
        <v>0</v>
      </c>
      <c r="N330">
        <f t="shared" si="38"/>
        <v>0</v>
      </c>
    </row>
    <row r="331" spans="9:14" x14ac:dyDescent="0.3">
      <c r="I331" t="str">
        <f t="shared" si="33"/>
        <v>N/A</v>
      </c>
      <c r="J331">
        <f t="shared" si="34"/>
        <v>0</v>
      </c>
      <c r="K331">
        <f t="shared" si="35"/>
        <v>0</v>
      </c>
      <c r="L331">
        <f t="shared" si="36"/>
        <v>0</v>
      </c>
      <c r="M331">
        <f t="shared" si="37"/>
        <v>0</v>
      </c>
      <c r="N331">
        <f t="shared" si="38"/>
        <v>0</v>
      </c>
    </row>
    <row r="332" spans="9:14" x14ac:dyDescent="0.3">
      <c r="I332" t="str">
        <f t="shared" si="33"/>
        <v>N/A</v>
      </c>
      <c r="J332">
        <f t="shared" si="34"/>
        <v>0</v>
      </c>
      <c r="K332">
        <f t="shared" si="35"/>
        <v>0</v>
      </c>
      <c r="L332">
        <f t="shared" si="36"/>
        <v>0</v>
      </c>
      <c r="M332">
        <f t="shared" si="37"/>
        <v>0</v>
      </c>
      <c r="N332">
        <f t="shared" si="38"/>
        <v>0</v>
      </c>
    </row>
    <row r="333" spans="9:14" x14ac:dyDescent="0.3">
      <c r="I333" t="str">
        <f t="shared" si="33"/>
        <v>N/A</v>
      </c>
      <c r="J333">
        <f t="shared" si="34"/>
        <v>0</v>
      </c>
      <c r="K333">
        <f t="shared" si="35"/>
        <v>0</v>
      </c>
      <c r="L333">
        <f t="shared" si="36"/>
        <v>0</v>
      </c>
      <c r="M333">
        <f t="shared" si="37"/>
        <v>0</v>
      </c>
      <c r="N333">
        <f t="shared" si="38"/>
        <v>0</v>
      </c>
    </row>
    <row r="334" spans="9:14" x14ac:dyDescent="0.3">
      <c r="I334" t="str">
        <f t="shared" si="33"/>
        <v>N/A</v>
      </c>
      <c r="J334">
        <f t="shared" si="34"/>
        <v>0</v>
      </c>
      <c r="K334">
        <f t="shared" si="35"/>
        <v>0</v>
      </c>
      <c r="L334">
        <f t="shared" si="36"/>
        <v>0</v>
      </c>
      <c r="M334">
        <f t="shared" si="37"/>
        <v>0</v>
      </c>
      <c r="N334">
        <f t="shared" si="38"/>
        <v>0</v>
      </c>
    </row>
    <row r="335" spans="9:14" x14ac:dyDescent="0.3">
      <c r="I335" t="str">
        <f t="shared" si="33"/>
        <v>N/A</v>
      </c>
      <c r="J335">
        <f t="shared" si="34"/>
        <v>0</v>
      </c>
      <c r="K335">
        <f t="shared" si="35"/>
        <v>0</v>
      </c>
      <c r="L335">
        <f t="shared" si="36"/>
        <v>0</v>
      </c>
      <c r="M335">
        <f t="shared" si="37"/>
        <v>0</v>
      </c>
      <c r="N335">
        <f t="shared" si="38"/>
        <v>0</v>
      </c>
    </row>
    <row r="336" spans="9:14" x14ac:dyDescent="0.3">
      <c r="I336" t="str">
        <f t="shared" si="33"/>
        <v>N/A</v>
      </c>
      <c r="J336">
        <f t="shared" si="34"/>
        <v>0</v>
      </c>
      <c r="K336">
        <f t="shared" si="35"/>
        <v>0</v>
      </c>
      <c r="L336">
        <f t="shared" si="36"/>
        <v>0</v>
      </c>
      <c r="M336">
        <f t="shared" si="37"/>
        <v>0</v>
      </c>
      <c r="N336">
        <f t="shared" si="38"/>
        <v>0</v>
      </c>
    </row>
    <row r="337" spans="9:14" x14ac:dyDescent="0.3">
      <c r="I337" t="str">
        <f t="shared" si="33"/>
        <v>N/A</v>
      </c>
      <c r="J337">
        <f t="shared" si="34"/>
        <v>0</v>
      </c>
      <c r="K337">
        <f t="shared" si="35"/>
        <v>0</v>
      </c>
      <c r="L337">
        <f t="shared" si="36"/>
        <v>0</v>
      </c>
      <c r="M337">
        <f t="shared" si="37"/>
        <v>0</v>
      </c>
      <c r="N337">
        <f t="shared" si="38"/>
        <v>0</v>
      </c>
    </row>
    <row r="338" spans="9:14" x14ac:dyDescent="0.3">
      <c r="I338" t="str">
        <f t="shared" si="33"/>
        <v>N/A</v>
      </c>
      <c r="J338">
        <f t="shared" si="34"/>
        <v>0</v>
      </c>
      <c r="K338">
        <f t="shared" si="35"/>
        <v>0</v>
      </c>
      <c r="L338">
        <f t="shared" si="36"/>
        <v>0</v>
      </c>
      <c r="M338">
        <f t="shared" si="37"/>
        <v>0</v>
      </c>
      <c r="N338">
        <f t="shared" si="38"/>
        <v>0</v>
      </c>
    </row>
    <row r="339" spans="9:14" x14ac:dyDescent="0.3">
      <c r="I339" t="str">
        <f t="shared" si="33"/>
        <v>N/A</v>
      </c>
      <c r="J339">
        <f t="shared" si="34"/>
        <v>0</v>
      </c>
      <c r="K339">
        <f t="shared" si="35"/>
        <v>0</v>
      </c>
      <c r="L339">
        <f t="shared" si="36"/>
        <v>0</v>
      </c>
      <c r="M339">
        <f t="shared" si="37"/>
        <v>0</v>
      </c>
      <c r="N339">
        <f t="shared" si="38"/>
        <v>0</v>
      </c>
    </row>
    <row r="340" spans="9:14" x14ac:dyDescent="0.3">
      <c r="I340" t="str">
        <f t="shared" si="33"/>
        <v>N/A</v>
      </c>
      <c r="J340">
        <f t="shared" si="34"/>
        <v>0</v>
      </c>
      <c r="K340">
        <f t="shared" si="35"/>
        <v>0</v>
      </c>
      <c r="L340">
        <f t="shared" si="36"/>
        <v>0</v>
      </c>
      <c r="M340">
        <f t="shared" si="37"/>
        <v>0</v>
      </c>
      <c r="N340">
        <f t="shared" si="38"/>
        <v>0</v>
      </c>
    </row>
    <row r="341" spans="9:14" x14ac:dyDescent="0.3">
      <c r="I341" t="str">
        <f t="shared" si="33"/>
        <v>N/A</v>
      </c>
      <c r="J341">
        <f t="shared" si="34"/>
        <v>0</v>
      </c>
      <c r="K341">
        <f t="shared" si="35"/>
        <v>0</v>
      </c>
      <c r="L341">
        <f t="shared" si="36"/>
        <v>0</v>
      </c>
      <c r="M341">
        <f t="shared" si="37"/>
        <v>0</v>
      </c>
      <c r="N341">
        <f t="shared" si="38"/>
        <v>0</v>
      </c>
    </row>
    <row r="342" spans="9:14" x14ac:dyDescent="0.3">
      <c r="I342" t="str">
        <f t="shared" si="33"/>
        <v>N/A</v>
      </c>
      <c r="J342">
        <f t="shared" si="34"/>
        <v>0</v>
      </c>
      <c r="K342">
        <f t="shared" si="35"/>
        <v>0</v>
      </c>
      <c r="L342">
        <f t="shared" si="36"/>
        <v>0</v>
      </c>
      <c r="M342">
        <f t="shared" si="37"/>
        <v>0</v>
      </c>
      <c r="N342">
        <f t="shared" si="38"/>
        <v>0</v>
      </c>
    </row>
    <row r="343" spans="9:14" x14ac:dyDescent="0.3">
      <c r="I343" t="str">
        <f t="shared" si="33"/>
        <v>N/A</v>
      </c>
      <c r="J343">
        <f t="shared" si="34"/>
        <v>0</v>
      </c>
      <c r="K343">
        <f t="shared" si="35"/>
        <v>0</v>
      </c>
      <c r="L343">
        <f t="shared" si="36"/>
        <v>0</v>
      </c>
      <c r="M343">
        <f t="shared" si="37"/>
        <v>0</v>
      </c>
      <c r="N343">
        <f t="shared" si="38"/>
        <v>0</v>
      </c>
    </row>
    <row r="344" spans="9:14" x14ac:dyDescent="0.3">
      <c r="I344" t="str">
        <f t="shared" si="33"/>
        <v>N/A</v>
      </c>
      <c r="J344">
        <f t="shared" si="34"/>
        <v>0</v>
      </c>
      <c r="K344">
        <f t="shared" si="35"/>
        <v>0</v>
      </c>
      <c r="L344">
        <f t="shared" si="36"/>
        <v>0</v>
      </c>
      <c r="M344">
        <f t="shared" si="37"/>
        <v>0</v>
      </c>
      <c r="N344">
        <f t="shared" si="38"/>
        <v>0</v>
      </c>
    </row>
    <row r="345" spans="9:14" x14ac:dyDescent="0.3">
      <c r="I345" t="str">
        <f t="shared" si="33"/>
        <v>N/A</v>
      </c>
      <c r="J345">
        <f t="shared" si="34"/>
        <v>0</v>
      </c>
      <c r="K345">
        <f t="shared" si="35"/>
        <v>0</v>
      </c>
      <c r="L345">
        <f t="shared" si="36"/>
        <v>0</v>
      </c>
      <c r="M345">
        <f t="shared" si="37"/>
        <v>0</v>
      </c>
      <c r="N345">
        <f t="shared" si="38"/>
        <v>0</v>
      </c>
    </row>
    <row r="346" spans="9:14" x14ac:dyDescent="0.3">
      <c r="I346" t="str">
        <f t="shared" si="33"/>
        <v>N/A</v>
      </c>
      <c r="J346">
        <f t="shared" si="34"/>
        <v>0</v>
      </c>
      <c r="K346">
        <f t="shared" si="35"/>
        <v>0</v>
      </c>
      <c r="L346">
        <f t="shared" si="36"/>
        <v>0</v>
      </c>
      <c r="M346">
        <f t="shared" si="37"/>
        <v>0</v>
      </c>
      <c r="N346">
        <f t="shared" si="38"/>
        <v>0</v>
      </c>
    </row>
    <row r="347" spans="9:14" x14ac:dyDescent="0.3">
      <c r="I347" t="str">
        <f t="shared" si="33"/>
        <v>N/A</v>
      </c>
      <c r="J347">
        <f t="shared" si="34"/>
        <v>0</v>
      </c>
      <c r="K347">
        <f t="shared" si="35"/>
        <v>0</v>
      </c>
      <c r="L347">
        <f t="shared" si="36"/>
        <v>0</v>
      </c>
      <c r="M347">
        <f t="shared" si="37"/>
        <v>0</v>
      </c>
      <c r="N347">
        <f t="shared" si="38"/>
        <v>0</v>
      </c>
    </row>
    <row r="348" spans="9:14" x14ac:dyDescent="0.3">
      <c r="I348" t="str">
        <f t="shared" si="33"/>
        <v>N/A</v>
      </c>
      <c r="J348">
        <f t="shared" si="34"/>
        <v>0</v>
      </c>
      <c r="K348">
        <f t="shared" si="35"/>
        <v>0</v>
      </c>
      <c r="L348">
        <f t="shared" si="36"/>
        <v>0</v>
      </c>
      <c r="M348">
        <f t="shared" si="37"/>
        <v>0</v>
      </c>
      <c r="N348">
        <f t="shared" si="38"/>
        <v>0</v>
      </c>
    </row>
    <row r="349" spans="9:14" x14ac:dyDescent="0.3">
      <c r="I349" t="str">
        <f t="shared" si="33"/>
        <v>N/A</v>
      </c>
      <c r="J349">
        <f t="shared" si="34"/>
        <v>0</v>
      </c>
      <c r="K349">
        <f t="shared" si="35"/>
        <v>0</v>
      </c>
      <c r="L349">
        <f t="shared" si="36"/>
        <v>0</v>
      </c>
      <c r="M349">
        <f t="shared" si="37"/>
        <v>0</v>
      </c>
      <c r="N349">
        <f t="shared" si="38"/>
        <v>0</v>
      </c>
    </row>
    <row r="350" spans="9:14" x14ac:dyDescent="0.3">
      <c r="I350" t="str">
        <f t="shared" si="33"/>
        <v>N/A</v>
      </c>
      <c r="J350">
        <f t="shared" si="34"/>
        <v>0</v>
      </c>
      <c r="K350">
        <f t="shared" si="35"/>
        <v>0</v>
      </c>
      <c r="L350">
        <f t="shared" si="36"/>
        <v>0</v>
      </c>
      <c r="M350">
        <f t="shared" si="37"/>
        <v>0</v>
      </c>
      <c r="N350">
        <f t="shared" si="38"/>
        <v>0</v>
      </c>
    </row>
    <row r="351" spans="9:14" x14ac:dyDescent="0.3">
      <c r="I351" t="str">
        <f t="shared" si="33"/>
        <v>N/A</v>
      </c>
      <c r="J351">
        <f t="shared" si="34"/>
        <v>0</v>
      </c>
      <c r="K351">
        <f t="shared" si="35"/>
        <v>0</v>
      </c>
      <c r="L351">
        <f t="shared" si="36"/>
        <v>0</v>
      </c>
      <c r="M351">
        <f t="shared" si="37"/>
        <v>0</v>
      </c>
      <c r="N351">
        <f t="shared" si="38"/>
        <v>0</v>
      </c>
    </row>
    <row r="352" spans="9: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11111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Franklin Financial Network</v>
      </c>
    </row>
    <row r="2" spans="1:16" x14ac:dyDescent="0.3">
      <c r="B2" t="s">
        <v>2</v>
      </c>
      <c r="C2" t="s">
        <v>11112</v>
      </c>
      <c r="K2" t="str">
        <f>LEFT(C1,FIND("(",C1) - 2)</f>
        <v>Franklin Financial Network, Inc.</v>
      </c>
    </row>
    <row r="3" spans="1:16" x14ac:dyDescent="0.3">
      <c r="J3">
        <f ca="1">RANDBETWEEN(1,6)</f>
        <v>2</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$39.50, down .75% after opening up 1.13%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$39.50, down .75% after opening up 1.13% over yesterday's closing price</v>
      </c>
    </row>
    <row r="5" spans="1:16" x14ac:dyDescent="0.3">
      <c r="J5">
        <f ca="1">RANDBETWEEN(1,2)</f>
        <v>2</v>
      </c>
      <c r="K5" t="str">
        <f>"The one year target estimate for " &amp; D1 &amp; " is " &amp; TEXT(C23,"$####.00")</f>
        <v>The one year target estimate for Franklin Financial Network is $46.33</v>
      </c>
      <c r="L5" t="str">
        <f>D1 &amp; " is expected to be trading at " &amp; TEXT(C23, "$####.00") &amp; ", based on target estimates"</f>
        <v>Franklin Financial Network is expected to be trading at $46.33, based on target estimates</v>
      </c>
    </row>
    <row r="6" spans="1:16" x14ac:dyDescent="0.3">
      <c r="K6" t="str">
        <f>" which would be " &amp; IF(OR(LEFT(ABS((C23-C2)/C2*100),1)="8",LEFT(ABS((C23-C2)/C2*100),2)="18"), "an ", "a ")  &amp;TEXT(ABS((C23-C2)/C2),"####.00%")&amp;IF((C23-C2)&gt;0," increase over"," decrease from")&amp;" the current price"</f>
        <v xml:space="preserve"> which would be a 17.29% increase over the current price</v>
      </c>
    </row>
    <row r="7" spans="1:16" x14ac:dyDescent="0.3">
      <c r="A7" s="1">
        <v>0</v>
      </c>
      <c r="B7" t="s">
        <v>5</v>
      </c>
      <c r="C7" t="s">
        <v>11113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9.37% over last quarter based on the average of 6 analyst estimates (Yahoo Finance)</v>
      </c>
    </row>
    <row r="8" spans="1:16" x14ac:dyDescent="0.3">
      <c r="A8" s="1">
        <v>1</v>
      </c>
      <c r="B8" t="s">
        <v>7</v>
      </c>
      <c r="C8" t="s">
        <v>11114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11115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11116</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$0.09 in the 2 months leading up to the earnings report</v>
      </c>
    </row>
    <row r="11" spans="1:16" x14ac:dyDescent="0.3">
      <c r="A11" s="1">
        <v>4</v>
      </c>
      <c r="B11" t="s">
        <v>13</v>
      </c>
      <c r="C11" t="s">
        <v>11117</v>
      </c>
      <c r="K11" t="str">
        <f>IF(B145="Interest Income",U42, K42)</f>
        <v>Franklin Financial Network has managed to increase interest income, net interest income, operating income, net income, eps (basic), net loans, total assets, and retained earnings each year since 2012</v>
      </c>
    </row>
    <row r="12" spans="1:16" x14ac:dyDescent="0.3">
      <c r="A12" s="1">
        <v>5</v>
      </c>
      <c r="B12" t="s">
        <v>15</v>
      </c>
      <c r="C12" t="s">
        <v>11118</v>
      </c>
      <c r="D12" t="str">
        <f>LEFT(C12,FIND("-",C12)-2)</f>
        <v>29.85</v>
      </c>
      <c r="E12" t="str">
        <f>TRIM(RIGHT(C12,FIND("-",C12)-1))</f>
        <v>44.30</v>
      </c>
      <c r="K12" t="str">
        <f ca="1">D78</f>
        <v>There are some indications that Franklin Financial Network may be overvalued. The company has a higher price/sales, price/book than the comparable average</v>
      </c>
    </row>
    <row r="13" spans="1:16" x14ac:dyDescent="0.3">
      <c r="A13" s="1">
        <v>6</v>
      </c>
      <c r="B13" t="s">
        <v>17</v>
      </c>
      <c r="C13" t="s">
        <v>11119</v>
      </c>
      <c r="K13" t="str">
        <f ca="1">D89</f>
        <v>There are some indications that Franklin Financial Network may be undervalued. The company has a lower trailing p/e, forward p/e, and peg ratio than the comparable average</v>
      </c>
    </row>
    <row r="14" spans="1:16" x14ac:dyDescent="0.3">
      <c r="A14" s="1">
        <v>7</v>
      </c>
      <c r="B14" t="s">
        <v>19</v>
      </c>
      <c r="C14" t="s">
        <v>11120</v>
      </c>
    </row>
    <row r="16" spans="1:16" x14ac:dyDescent="0.3">
      <c r="A16" s="1">
        <v>0</v>
      </c>
      <c r="B16" t="s">
        <v>21</v>
      </c>
      <c r="C16" t="s">
        <v>11121</v>
      </c>
    </row>
    <row r="17" spans="1:23" x14ac:dyDescent="0.3">
      <c r="A17" s="1">
        <v>1</v>
      </c>
      <c r="B17" t="s">
        <v>23</v>
      </c>
      <c r="C17" t="s">
        <v>11122</v>
      </c>
      <c r="K17" t="str">
        <f ca="1">K2 &amp; IF(J3=1, K3,IF(J3=2,L3,IF(J3=3,M3,IF(J3=4,N3,IF(J3=5,O3,IF(J3=6,P3)))))) &amp; ". " &amp; IF(J4=1,K4,IF(J4=2,L4)) &amp; ". " &amp; IF(J5=1,K5,IF(J5=2,L5)) &amp; K6 &amp; ". " &amp; K7 &amp; ". " &amp; K8 &amp; ". " &amp; K9 &amp; "."</f>
        <v>Franklin Financial Network, Inc. is slated to report earnings between Jul 24, 2017 and Jul 28, 2017. The current stock price is $39.50, down .75% after opening up 1.13% over yesterday's closing price. Franklin Financial Network is expected to be trading at $46.33, based on target estimates which would be a 17.29% increase over the current price. Earnings are expected to increase by 9.37% over last quarter based on the average of 6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11123</v>
      </c>
    </row>
    <row r="19" spans="1:23" x14ac:dyDescent="0.3">
      <c r="A19" s="1">
        <v>3</v>
      </c>
      <c r="B19" t="s">
        <v>27</v>
      </c>
      <c r="C19" t="s">
        <v>8215</v>
      </c>
    </row>
    <row r="20" spans="1:23" x14ac:dyDescent="0.3">
      <c r="A20" s="1">
        <v>4</v>
      </c>
      <c r="B20" t="s">
        <v>29</v>
      </c>
      <c r="C20" t="s">
        <v>771</v>
      </c>
    </row>
    <row r="21" spans="1:23" x14ac:dyDescent="0.3">
      <c r="A21" s="1">
        <v>5</v>
      </c>
      <c r="B21" t="s">
        <v>31</v>
      </c>
      <c r="C21" t="s">
        <v>1739</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1</v>
      </c>
      <c r="U22" t="str">
        <f>IF(AND(B145 = "Interest Income",I145="pos_trend"), "Interest Income","")</f>
        <v>Interest Income</v>
      </c>
      <c r="V22" t="str">
        <f t="shared" ref="V22:V38" si="1">IF(EXACT(U22,UPPER(U22)),U22,LOWER(U22))</f>
        <v>interest income</v>
      </c>
      <c r="W22" t="str">
        <f>V22</f>
        <v>interest income</v>
      </c>
    </row>
    <row r="23" spans="1:23" x14ac:dyDescent="0.3">
      <c r="A23" s="1">
        <v>7</v>
      </c>
      <c r="B23" t="s">
        <v>35</v>
      </c>
      <c r="C23" t="s">
        <v>11124</v>
      </c>
      <c r="J23">
        <f>IF(K23 &lt;&gt; "",2, 0)</f>
        <v>2</v>
      </c>
      <c r="K23" t="str">
        <f>IF(I146="pos_trend",B146,"")</f>
        <v>Interest and Fees on Loans</v>
      </c>
      <c r="L23" t="str">
        <f t="shared" si="0"/>
        <v>interest and fees on loans</v>
      </c>
      <c r="M23" t="str">
        <f t="shared" ref="M23:M39" si="2">IF(L23&lt;&gt;"", M22 &amp; ", " &amp; L23,M22)</f>
        <v>revenue, interest and fees on loans</v>
      </c>
      <c r="T23">
        <f>IF(U23 &lt;&gt; "",2, 0)</f>
        <v>0</v>
      </c>
      <c r="U23" t="str">
        <f>IF(I151="pos_trend",B151,"")</f>
        <v/>
      </c>
      <c r="V23" t="str">
        <f t="shared" si="1"/>
        <v/>
      </c>
      <c r="W23" t="str">
        <f t="shared" ref="W23:W39" si="3">IF(V23&lt;&gt;"", W22 &amp; ", " &amp; V23,W22)</f>
        <v>interest income</v>
      </c>
    </row>
    <row r="24" spans="1:23" x14ac:dyDescent="0.3">
      <c r="J24">
        <f>IF(K24 &lt;&gt; "",3, 0)</f>
        <v>0</v>
      </c>
      <c r="K24" t="str">
        <f>IF(I153="pos_trend",B153,"")</f>
        <v/>
      </c>
      <c r="L24" t="str">
        <f t="shared" si="0"/>
        <v/>
      </c>
      <c r="M24" t="str">
        <f t="shared" si="2"/>
        <v>revenue, interest and fees on loans</v>
      </c>
      <c r="T24">
        <f>IF(U24 &lt;&gt; "",3, 0)</f>
        <v>3</v>
      </c>
      <c r="U24" t="str">
        <f>IF(I161="pos_trend",B161,"")</f>
        <v>Net Interest Income</v>
      </c>
      <c r="V24" t="str">
        <f t="shared" si="1"/>
        <v>net interest income</v>
      </c>
      <c r="W24" t="str">
        <f t="shared" si="3"/>
        <v>interest income, net interest income</v>
      </c>
    </row>
    <row r="25" spans="1:23" x14ac:dyDescent="0.3">
      <c r="J25">
        <f>IF(K25 &lt;&gt; "",4, 0)</f>
        <v>0</v>
      </c>
      <c r="K25" t="str">
        <f>IF(I154="pos_trend",B154,"")</f>
        <v/>
      </c>
      <c r="L25" t="str">
        <f t="shared" si="0"/>
        <v/>
      </c>
      <c r="M25" t="str">
        <f t="shared" si="2"/>
        <v>revenue, interest and fees on loans</v>
      </c>
      <c r="T25">
        <f>IF(U25 &lt;&gt; "",4, 0)</f>
        <v>0</v>
      </c>
      <c r="U25" t="str">
        <f>IF(I162="pos_trend",B162,"")</f>
        <v/>
      </c>
      <c r="V25" t="str">
        <f t="shared" si="1"/>
        <v/>
      </c>
      <c r="W25" t="str">
        <f t="shared" si="3"/>
        <v>interest income, net interest income</v>
      </c>
    </row>
    <row r="26" spans="1:23" x14ac:dyDescent="0.3">
      <c r="B26" s="1" t="s">
        <v>37</v>
      </c>
      <c r="C26" s="1" t="s">
        <v>38</v>
      </c>
      <c r="D26" s="1" t="s">
        <v>39</v>
      </c>
      <c r="E26" s="1" t="s">
        <v>40</v>
      </c>
      <c r="F26" s="1" t="s">
        <v>41</v>
      </c>
      <c r="J26">
        <f>IF(K26 &lt;&gt; "",5, 0)</f>
        <v>0</v>
      </c>
      <c r="K26" t="str">
        <f>IF(I155="pos_trend",B155,"")</f>
        <v/>
      </c>
      <c r="L26" t="str">
        <f t="shared" si="0"/>
        <v/>
      </c>
      <c r="M26" t="str">
        <f t="shared" si="2"/>
        <v>revenue, interest and fees on loans</v>
      </c>
      <c r="T26">
        <f>IF(U26 &lt;&gt; "",5, 0)</f>
        <v>0</v>
      </c>
      <c r="U26" t="str">
        <f>IF(I167="pos_trend",B167,"")</f>
        <v/>
      </c>
      <c r="V26" t="str">
        <f t="shared" si="1"/>
        <v/>
      </c>
      <c r="W26" t="str">
        <f t="shared" si="3"/>
        <v>interest income, net interest income</v>
      </c>
    </row>
    <row r="27" spans="1:23" x14ac:dyDescent="0.3">
      <c r="A27" s="1">
        <v>0</v>
      </c>
      <c r="B27" t="s">
        <v>42</v>
      </c>
      <c r="C27">
        <v>6</v>
      </c>
      <c r="D27">
        <v>6</v>
      </c>
      <c r="E27">
        <v>6</v>
      </c>
      <c r="F27">
        <v>6</v>
      </c>
      <c r="J27">
        <f>IF(K27 &lt;&gt; "",6, 0)</f>
        <v>0</v>
      </c>
      <c r="K27" t="str">
        <f>IF(I172="pos_trend",B172,"")</f>
        <v/>
      </c>
      <c r="L27" t="str">
        <f t="shared" si="0"/>
        <v/>
      </c>
      <c r="M27" t="str">
        <f t="shared" si="2"/>
        <v>revenue, interest and fees on loans</v>
      </c>
      <c r="T27">
        <f>IF(U27 &lt;&gt; "",6, 0)</f>
        <v>0</v>
      </c>
      <c r="U27" t="str">
        <f>IF(I170="pos_trend",B170,"")</f>
        <v/>
      </c>
      <c r="V27" t="str">
        <f t="shared" si="1"/>
        <v/>
      </c>
      <c r="W27" t="str">
        <f t="shared" si="3"/>
        <v>interest income, net interest income</v>
      </c>
    </row>
    <row r="28" spans="1:23" x14ac:dyDescent="0.3">
      <c r="A28" s="1">
        <v>1</v>
      </c>
      <c r="B28" t="s">
        <v>43</v>
      </c>
      <c r="C28">
        <v>0.64</v>
      </c>
      <c r="D28">
        <v>0.7</v>
      </c>
      <c r="E28">
        <v>2.65</v>
      </c>
      <c r="F28">
        <v>3.43</v>
      </c>
      <c r="J28">
        <f>IF(K28 &lt;&gt; "",7, 0)</f>
        <v>0</v>
      </c>
      <c r="K28" t="str">
        <f>IF(I173="pos_trend",B173,"")</f>
        <v/>
      </c>
      <c r="L28" t="str">
        <f t="shared" si="0"/>
        <v/>
      </c>
      <c r="M28" t="str">
        <f t="shared" si="2"/>
        <v>revenue, interest and fees on loans</v>
      </c>
      <c r="T28">
        <f>IF(U28 &lt;&gt; "",7, 0)</f>
        <v>0</v>
      </c>
      <c r="U28" t="str">
        <f>IF(I171="pos_trend",B171,"")</f>
        <v/>
      </c>
      <c r="V28" t="str">
        <f t="shared" si="1"/>
        <v/>
      </c>
      <c r="W28" t="str">
        <f t="shared" si="3"/>
        <v>interest income, net interest income</v>
      </c>
    </row>
    <row r="29" spans="1:23" x14ac:dyDescent="0.3">
      <c r="A29" s="1">
        <v>2</v>
      </c>
      <c r="B29" t="s">
        <v>44</v>
      </c>
      <c r="C29">
        <v>0.6</v>
      </c>
      <c r="D29">
        <v>0.66</v>
      </c>
      <c r="E29">
        <v>2.58</v>
      </c>
      <c r="F29">
        <v>3.08</v>
      </c>
      <c r="J29">
        <f>IF(K29 &lt;&gt; "",8, 0)</f>
        <v>8</v>
      </c>
      <c r="K29" t="str">
        <f>IF(I174="pos_trend",B174,"")</f>
        <v>Non-Interest Expense</v>
      </c>
      <c r="L29" t="str">
        <f t="shared" si="0"/>
        <v>non-interest expense</v>
      </c>
      <c r="M29" t="str">
        <f t="shared" si="2"/>
        <v>revenue, interest and fees on loans, non-interest expense</v>
      </c>
      <c r="T29">
        <f>IF(U29 &lt;&gt; "",8, 0)</f>
        <v>0</v>
      </c>
      <c r="U29" t="str">
        <f>IF(I172="pos_trend",B172,"")</f>
        <v/>
      </c>
      <c r="V29" t="str">
        <f t="shared" si="1"/>
        <v/>
      </c>
      <c r="W29" t="str">
        <f t="shared" si="3"/>
        <v>interest income, net interest income</v>
      </c>
    </row>
    <row r="30" spans="1:23" x14ac:dyDescent="0.3">
      <c r="A30" s="1">
        <v>3</v>
      </c>
      <c r="B30" t="s">
        <v>45</v>
      </c>
      <c r="C30">
        <v>0.69</v>
      </c>
      <c r="D30">
        <v>0.72</v>
      </c>
      <c r="E30">
        <v>2.72</v>
      </c>
      <c r="F30">
        <v>4.01</v>
      </c>
      <c r="J30">
        <f>IF(K30 &lt;&gt; "",9, 0)</f>
        <v>0</v>
      </c>
      <c r="K30" t="str">
        <f>IF(I185="pos_trend",B185,"")</f>
        <v/>
      </c>
      <c r="L30" t="str">
        <f t="shared" si="0"/>
        <v/>
      </c>
      <c r="M30" t="str">
        <f t="shared" si="2"/>
        <v>revenue, interest and fees on loans, non-interest expense</v>
      </c>
      <c r="T30">
        <f>IF(U30 &lt;&gt; "",9, 0)</f>
        <v>9</v>
      </c>
      <c r="U30" t="str">
        <f>IF(I178="pos_trend",B178,"")</f>
        <v>Operating Income</v>
      </c>
      <c r="V30" t="str">
        <f t="shared" si="1"/>
        <v>operating income</v>
      </c>
      <c r="W30" t="str">
        <f t="shared" si="3"/>
        <v>interest income, net interest income, operating income</v>
      </c>
    </row>
    <row r="31" spans="1:23" x14ac:dyDescent="0.3">
      <c r="A31" s="1">
        <v>4</v>
      </c>
      <c r="B31" t="s">
        <v>46</v>
      </c>
      <c r="C31">
        <v>0.62</v>
      </c>
      <c r="D31">
        <v>0.62</v>
      </c>
      <c r="E31">
        <v>2.42</v>
      </c>
      <c r="F31">
        <v>2.65</v>
      </c>
      <c r="J31">
        <f>IF(K31 &lt;&gt; "",10, 0)</f>
        <v>10</v>
      </c>
      <c r="K31" t="str">
        <f>IF(I186="pos_trend",B186,"")</f>
        <v>Pretax Income</v>
      </c>
      <c r="L31" t="str">
        <f t="shared" si="0"/>
        <v>pretax income</v>
      </c>
      <c r="M31" t="str">
        <f t="shared" si="2"/>
        <v>revenue, interest and fees on loans, non-interest expense, pretax income</v>
      </c>
      <c r="T31">
        <f>IF(U31 &lt;&gt; "",10, 0)</f>
        <v>10</v>
      </c>
      <c r="U31" t="str">
        <f>IF(I199="pos_trend",B199,"")</f>
        <v>Net Income</v>
      </c>
      <c r="V31" t="str">
        <f t="shared" si="1"/>
        <v>net income</v>
      </c>
      <c r="W31" t="str">
        <f t="shared" si="3"/>
        <v>interest income, net interest income, operating income, net income</v>
      </c>
    </row>
    <row r="32" spans="1:23" x14ac:dyDescent="0.3">
      <c r="J32">
        <f>IF(K32 &lt;&gt; "",11, 0)</f>
        <v>0</v>
      </c>
      <c r="K32" t="str">
        <f>IF(I187="pos_trend",B187,"")</f>
        <v/>
      </c>
      <c r="L32" t="str">
        <f t="shared" si="0"/>
        <v/>
      </c>
      <c r="M32" t="str">
        <f t="shared" si="2"/>
        <v>revenue, interest and fees on loans, non-interest expense, pretax income</v>
      </c>
      <c r="T32">
        <f>IF(U32 &lt;&gt; "",11, 0)</f>
        <v>11</v>
      </c>
      <c r="U32" t="str">
        <f>IF(I209="pos_trend",B209,"")</f>
        <v>EPS (Basic)</v>
      </c>
      <c r="V32" t="str">
        <f t="shared" si="1"/>
        <v>eps (basic)</v>
      </c>
      <c r="W32" t="str">
        <f t="shared" si="3"/>
        <v>interest income, net interest income, operating income, net income, eps (basic)</v>
      </c>
    </row>
    <row r="33" spans="1:23" x14ac:dyDescent="0.3">
      <c r="B33" s="1" t="s">
        <v>47</v>
      </c>
      <c r="C33" s="1" t="s">
        <v>38</v>
      </c>
      <c r="D33" s="1" t="s">
        <v>39</v>
      </c>
      <c r="E33" s="1" t="s">
        <v>40</v>
      </c>
      <c r="F33" s="1" t="s">
        <v>41</v>
      </c>
      <c r="J33">
        <f>IF(K33 &lt;&gt; "",12, 0)</f>
        <v>0</v>
      </c>
      <c r="K33" t="str">
        <f>IF(I195="pos_trend",B195,"")</f>
        <v/>
      </c>
      <c r="L33" t="str">
        <f t="shared" si="0"/>
        <v/>
      </c>
      <c r="M33" t="str">
        <f t="shared" si="2"/>
        <v>revenue, interest and fees on loans, non-interest expense, pretax income</v>
      </c>
      <c r="T33">
        <f>IF(U33 &lt;&gt; "",12, 0)</f>
        <v>12</v>
      </c>
      <c r="U33" t="str">
        <f>IF(I231="pos_trend",B231,"")</f>
        <v>Net Loans</v>
      </c>
      <c r="V33" t="str">
        <f t="shared" si="1"/>
        <v>net loans</v>
      </c>
      <c r="W33" t="str">
        <f t="shared" si="3"/>
        <v>interest income, net interest income, operating income, net income, eps (basic), net loans</v>
      </c>
    </row>
    <row r="34" spans="1:23" x14ac:dyDescent="0.3">
      <c r="A34" s="1">
        <v>0</v>
      </c>
      <c r="B34" t="s">
        <v>42</v>
      </c>
      <c r="C34" t="s">
        <v>775</v>
      </c>
      <c r="D34" t="s">
        <v>775</v>
      </c>
      <c r="E34" t="s">
        <v>5845</v>
      </c>
      <c r="F34" t="s">
        <v>5845</v>
      </c>
      <c r="J34">
        <f>IF(K34 &lt;&gt; "",13, 0)</f>
        <v>0</v>
      </c>
      <c r="K34" t="str">
        <f>IF(I196="pos_trend",B196,"")</f>
        <v/>
      </c>
      <c r="L34" t="str">
        <f t="shared" si="0"/>
        <v/>
      </c>
      <c r="M34" t="str">
        <f t="shared" si="2"/>
        <v>revenue, interest and fees on loans, non-interest expense, pretax income</v>
      </c>
      <c r="T34">
        <f>IF(U34 &lt;&gt; "",13, 0)</f>
        <v>13</v>
      </c>
      <c r="U34" t="str">
        <f>IF(I251="pos_trend",B251,"")</f>
        <v>Total Assets</v>
      </c>
      <c r="V34" t="str">
        <f t="shared" si="1"/>
        <v>total assets</v>
      </c>
      <c r="W34" t="str">
        <f t="shared" si="3"/>
        <v>interest income, net interest income, operating income, net income, eps (basic), net loans, total assets</v>
      </c>
    </row>
    <row r="35" spans="1:23" x14ac:dyDescent="0.3">
      <c r="A35" s="1">
        <v>1</v>
      </c>
      <c r="B35" t="s">
        <v>43</v>
      </c>
      <c r="C35" t="s">
        <v>3901</v>
      </c>
      <c r="D35" t="s">
        <v>11125</v>
      </c>
      <c r="E35" t="s">
        <v>8427</v>
      </c>
      <c r="F35" t="s">
        <v>11126</v>
      </c>
      <c r="J35">
        <f>IF(K35 &lt;&gt; "",14, 0)</f>
        <v>0</v>
      </c>
      <c r="K35" t="str">
        <f>IF(I201="pos_trend",B201,"")</f>
        <v/>
      </c>
      <c r="L35" t="str">
        <f t="shared" si="0"/>
        <v/>
      </c>
      <c r="M35" t="str">
        <f t="shared" si="2"/>
        <v>revenue, interest and fees on loans, non-interest expense, pretax income</v>
      </c>
      <c r="T35">
        <f>IF(U35 &lt;&gt; "",14, 0)</f>
        <v>14</v>
      </c>
      <c r="U35" t="str">
        <f>IF(I279="pos_trend",B279,"")</f>
        <v>Retained Earnings</v>
      </c>
      <c r="V35" t="str">
        <f t="shared" si="1"/>
        <v>retained earnings</v>
      </c>
      <c r="W35" t="str">
        <f t="shared" si="3"/>
        <v>interest income, net interest income, operating income, net income, eps (basic), net loans, total assets, retained earnings</v>
      </c>
    </row>
    <row r="36" spans="1:23" x14ac:dyDescent="0.3">
      <c r="A36" s="1">
        <v>2</v>
      </c>
      <c r="B36" t="s">
        <v>44</v>
      </c>
      <c r="C36" t="s">
        <v>11127</v>
      </c>
      <c r="D36" t="s">
        <v>11128</v>
      </c>
      <c r="E36" t="s">
        <v>10763</v>
      </c>
      <c r="F36" t="s">
        <v>11129</v>
      </c>
      <c r="J36">
        <f>IF(K36 &lt;&gt; "",15, 0)</f>
        <v>0</v>
      </c>
      <c r="K36" t="str">
        <f>IF(I202="pos_trend",B202,"")</f>
        <v/>
      </c>
      <c r="L36" t="str">
        <f t="shared" si="0"/>
        <v/>
      </c>
      <c r="M36" t="str">
        <f t="shared" si="2"/>
        <v>revenue, interest and fees on loans, non-interest expense, pretax income</v>
      </c>
      <c r="T36">
        <f>IF(U36 &lt;&gt; "",15, 0)</f>
        <v>0</v>
      </c>
      <c r="U36" t="str">
        <f>IF(I336="pos_trend",B336,"")</f>
        <v/>
      </c>
      <c r="V36" t="str">
        <f t="shared" si="1"/>
        <v/>
      </c>
      <c r="W36" t="str">
        <f t="shared" si="3"/>
        <v>interest income, net interest income, operating income, net income, eps (basic), net loans, total assets, retained earnings</v>
      </c>
    </row>
    <row r="37" spans="1:23" x14ac:dyDescent="0.3">
      <c r="A37" s="1">
        <v>3</v>
      </c>
      <c r="B37" t="s">
        <v>45</v>
      </c>
      <c r="C37" t="s">
        <v>11130</v>
      </c>
      <c r="D37" t="s">
        <v>11131</v>
      </c>
      <c r="E37" t="s">
        <v>11132</v>
      </c>
      <c r="F37" t="s">
        <v>11133</v>
      </c>
      <c r="J37">
        <f>IF(K37 &lt;&gt; "",16, 0)</f>
        <v>0</v>
      </c>
      <c r="K37" t="str">
        <f>IF(I203="pos_trend",B203,"")</f>
        <v/>
      </c>
      <c r="L37" t="str">
        <f t="shared" si="0"/>
        <v/>
      </c>
      <c r="M37" t="str">
        <f t="shared" si="2"/>
        <v>revenue, interest and fees on loans, non-interest expense, pretax income</v>
      </c>
      <c r="T37">
        <f>IF(U37 &lt;&gt; "",16, 0)</f>
        <v>0</v>
      </c>
      <c r="U37" t="str">
        <f>IF(I235="pos_trend",B235,"")</f>
        <v/>
      </c>
      <c r="V37" t="str">
        <f t="shared" si="1"/>
        <v/>
      </c>
      <c r="W37" t="str">
        <f t="shared" si="3"/>
        <v>interest income, net interest income, operating income, net income, eps (basic), net loans, total assets, retained earnings</v>
      </c>
    </row>
    <row r="38" spans="1:23" x14ac:dyDescent="0.3">
      <c r="A38" s="1">
        <v>4</v>
      </c>
      <c r="B38" t="s">
        <v>61</v>
      </c>
      <c r="C38" t="s">
        <v>11134</v>
      </c>
      <c r="D38" t="s">
        <v>6257</v>
      </c>
      <c r="E38" t="s">
        <v>11135</v>
      </c>
      <c r="F38" t="s">
        <v>8427</v>
      </c>
      <c r="J38">
        <f>IF(K38 &lt;&gt; "",17, 0)</f>
        <v>0</v>
      </c>
      <c r="K38" t="str">
        <f>IF(I351="pos_trend",B351,"")</f>
        <v/>
      </c>
      <c r="L38" t="str">
        <f t="shared" si="0"/>
        <v/>
      </c>
      <c r="M38" t="str">
        <f t="shared" si="2"/>
        <v>revenue, interest and fees on loans, non-interest expense, pretax income</v>
      </c>
      <c r="T38">
        <f>IF(U38 &lt;&gt; "",17, 0)</f>
        <v>0</v>
      </c>
      <c r="U38" t="str">
        <f>IF(I236="pos_trend",B236,"")</f>
        <v/>
      </c>
      <c r="V38" t="str">
        <f t="shared" si="1"/>
        <v/>
      </c>
      <c r="W38" t="str">
        <f t="shared" si="3"/>
        <v>interest income, net interest income, operating income, net income, eps (basic), net loans, total assets, retained earnings</v>
      </c>
    </row>
    <row r="39" spans="1:23" x14ac:dyDescent="0.3">
      <c r="A39" s="1">
        <v>5</v>
      </c>
      <c r="B39" t="s">
        <v>65</v>
      </c>
      <c r="C39" t="s">
        <v>11136</v>
      </c>
      <c r="D39" t="s">
        <v>11137</v>
      </c>
      <c r="E39" t="s">
        <v>11138</v>
      </c>
      <c r="F39" t="s">
        <v>11139</v>
      </c>
      <c r="K39" t="str">
        <f>IF(I352="pos_trend",B352,"")</f>
        <v/>
      </c>
      <c r="M39" t="str">
        <f t="shared" si="2"/>
        <v>revenue, interest and fees on loans, non-interest expense, pretax income</v>
      </c>
      <c r="W39" t="str">
        <f t="shared" si="3"/>
        <v>interest income, net interest income, operating income, net income, eps (basic), net loans, total assets, retained earnings</v>
      </c>
    </row>
    <row r="40" spans="1:23" x14ac:dyDescent="0.3">
      <c r="J40">
        <f>MAX(J22:J39)</f>
        <v>10</v>
      </c>
      <c r="K40" t="str">
        <f>VLOOKUP(J40,J22:K39,2,FALSE)</f>
        <v>Pretax Income</v>
      </c>
      <c r="M40" t="str">
        <f>IF(IFERROR(FIND(",",M39),TRUE)=TRUE,M39,IF(NOT(EXACT(K40,UPPER(K40))),SUBSTITUTE(M39,LOWER(K40),"and "&amp;LOWER(K40)),SUBSTITUTE(M39,K40,"and "&amp;K40)))</f>
        <v>revenue, interest and fees on loans, non-interest expense, and pretax income</v>
      </c>
      <c r="T40">
        <f>MAX(T22:T39)</f>
        <v>14</v>
      </c>
      <c r="U40" t="str">
        <f>VLOOKUP(T40,T22:U39,2,FALSE)</f>
        <v>Retained Earnings</v>
      </c>
      <c r="W40" t="str">
        <f>IF(IFERROR(FIND(",",W39),TRUE)=TRUE,W39,IF(NOT(EXACT(U40,UPPER(U40))),SUBSTITUTE(W39,LOWER(U40),"and "&amp;LOWER(U40)),SUBSTITUTE(W39,U40,"and "&amp;U40)))</f>
        <v>interest income, net interest income, operating income, net income, eps (basic), net loans, total assets, and retained earnings</v>
      </c>
    </row>
    <row r="41" spans="1:23" x14ac:dyDescent="0.3">
      <c r="B41" s="1" t="s">
        <v>70</v>
      </c>
      <c r="C41" s="1" t="s">
        <v>71</v>
      </c>
      <c r="D41" s="1" t="s">
        <v>72</v>
      </c>
      <c r="E41" s="1" t="s">
        <v>73</v>
      </c>
      <c r="F41" s="1" t="s">
        <v>74</v>
      </c>
    </row>
    <row r="42" spans="1:23" x14ac:dyDescent="0.3">
      <c r="A42" s="1">
        <v>0</v>
      </c>
      <c r="B42" t="s">
        <v>75</v>
      </c>
      <c r="C42" t="s">
        <v>5840</v>
      </c>
      <c r="D42" t="s">
        <v>10708</v>
      </c>
      <c r="E42">
        <v>0.57999999999999996</v>
      </c>
      <c r="F42" t="s">
        <v>799</v>
      </c>
      <c r="K42" t="str">
        <f>SUBSTITUTE(IF(M40&lt;&gt;"", D1 &amp; " has managed to increase " &amp; M40 &amp; " each year since " &amp; C144, "No positive trends")," , "," ")</f>
        <v>Franklin Financial Network has managed to increase revenue, interest and fees on loans, non-interest expense, and pretax income each year since 2012</v>
      </c>
      <c r="U42" t="str">
        <f>SUBSTITUTE(IF(W40&lt;&gt;"", D1 &amp; " has managed to increase " &amp; W40 &amp; " each year since " &amp; C144, "No positive trends")," , "," ")</f>
        <v>Franklin Financial Network has managed to increase interest income, net interest income, operating income, net income, eps (basic), net loans, total assets, and retained earnings each year since 2012</v>
      </c>
    </row>
    <row r="43" spans="1:23" x14ac:dyDescent="0.3">
      <c r="A43" s="1">
        <v>1</v>
      </c>
      <c r="B43" t="s">
        <v>79</v>
      </c>
      <c r="C43" t="s">
        <v>796</v>
      </c>
      <c r="D43" t="s">
        <v>796</v>
      </c>
      <c r="E43">
        <v>0.57999999999999996</v>
      </c>
      <c r="F43" t="s">
        <v>5840</v>
      </c>
    </row>
    <row r="44" spans="1:23" x14ac:dyDescent="0.3">
      <c r="A44" s="1">
        <v>2</v>
      </c>
      <c r="B44" t="s">
        <v>84</v>
      </c>
      <c r="C44" t="s">
        <v>1295</v>
      </c>
      <c r="D44" t="s">
        <v>9333</v>
      </c>
      <c r="F44" t="s">
        <v>1289</v>
      </c>
    </row>
    <row r="45" spans="1:23" x14ac:dyDescent="0.3">
      <c r="A45" s="1">
        <v>3</v>
      </c>
      <c r="B45" t="s">
        <v>89</v>
      </c>
      <c r="C45" t="s">
        <v>3067</v>
      </c>
      <c r="D45" t="s">
        <v>792</v>
      </c>
      <c r="F45" t="s">
        <v>2037</v>
      </c>
    </row>
    <row r="47" spans="1:23" x14ac:dyDescent="0.3">
      <c r="B47" s="1" t="s">
        <v>94</v>
      </c>
      <c r="C47" s="1" t="s">
        <v>38</v>
      </c>
      <c r="D47" s="1" t="s">
        <v>39</v>
      </c>
      <c r="E47" s="1" t="s">
        <v>40</v>
      </c>
      <c r="F47" s="1" t="s">
        <v>41</v>
      </c>
    </row>
    <row r="48" spans="1:23" x14ac:dyDescent="0.3">
      <c r="A48" s="1">
        <v>0</v>
      </c>
      <c r="B48" t="s">
        <v>95</v>
      </c>
      <c r="C48">
        <v>0.64</v>
      </c>
      <c r="D48">
        <v>0.7</v>
      </c>
      <c r="E48">
        <v>2.65</v>
      </c>
      <c r="F48">
        <v>3.43</v>
      </c>
    </row>
    <row r="49" spans="1:14" x14ac:dyDescent="0.3">
      <c r="A49" s="1">
        <v>1</v>
      </c>
      <c r="B49" t="s">
        <v>96</v>
      </c>
      <c r="C49">
        <v>0.64</v>
      </c>
      <c r="D49">
        <v>0.7</v>
      </c>
      <c r="E49">
        <v>2.65</v>
      </c>
      <c r="F49">
        <v>3.43</v>
      </c>
    </row>
    <row r="50" spans="1:14" x14ac:dyDescent="0.3">
      <c r="A50" s="1">
        <v>2</v>
      </c>
      <c r="B50" t="s">
        <v>97</v>
      </c>
      <c r="C50">
        <v>0.66</v>
      </c>
      <c r="D50">
        <v>0.7</v>
      </c>
      <c r="E50">
        <v>2.67</v>
      </c>
      <c r="F50">
        <v>3.38</v>
      </c>
    </row>
    <row r="51" spans="1:14" x14ac:dyDescent="0.3">
      <c r="A51" s="1">
        <v>3</v>
      </c>
      <c r="B51" t="s">
        <v>98</v>
      </c>
      <c r="C51">
        <v>0.66</v>
      </c>
      <c r="D51">
        <v>0.7</v>
      </c>
      <c r="E51">
        <v>2.67</v>
      </c>
      <c r="F51">
        <v>3.38</v>
      </c>
    </row>
    <row r="52" spans="1:14" x14ac:dyDescent="0.3">
      <c r="A52" s="1">
        <v>4</v>
      </c>
      <c r="B52" t="s">
        <v>99</v>
      </c>
      <c r="C52">
        <v>0.62</v>
      </c>
      <c r="D52">
        <v>0.66</v>
      </c>
      <c r="E52">
        <v>2.5499999999999998</v>
      </c>
      <c r="F52">
        <v>3.34</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11140</v>
      </c>
      <c r="D60" s="1" t="s">
        <v>107</v>
      </c>
      <c r="E60" s="1" t="s">
        <v>108</v>
      </c>
      <c r="F60" s="1" t="s">
        <v>109</v>
      </c>
      <c r="I60" t="e">
        <f t="shared" ref="I60:I123" si="4">IF(AND(K60&gt; J60, L60&gt; K60, M60&gt; L60, N60&gt; M60), "pos_trend", IF(AND(K60&lt; J60, L60&lt; K60, M60&lt; L60, N60&lt; M60), "neg_trend", "N/A"))</f>
        <v>#VALUE!</v>
      </c>
      <c r="J60" t="e">
        <f t="shared" ref="J60:J123" si="5">IF(TRIM(C60)="-", "N/A", IF(RIGHT(C60,1)="M",1000000*VALUE(LEFT(C60,LEN(C60)-1)),IF(RIGHT(C60,1)="B",1000000000*VALUE(LEFT(C60,LEN(C60)-1)),IF(RIGHT(C60,1)="%",0.01*VALUE(LEFT(C60,LEN(C60)-1)),C60))))</f>
        <v>#VALUE!</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5391</v>
      </c>
      <c r="F61">
        <v>0.19</v>
      </c>
      <c r="I61" t="str">
        <f t="shared" si="4"/>
        <v>N/A</v>
      </c>
      <c r="J61">
        <f t="shared" si="5"/>
        <v>3.2000000000000001E-2</v>
      </c>
      <c r="K61">
        <f t="shared" si="6"/>
        <v>0</v>
      </c>
      <c r="L61">
        <f t="shared" si="7"/>
        <v>0</v>
      </c>
      <c r="M61">
        <f t="shared" si="8"/>
        <v>0.19</v>
      </c>
      <c r="N61">
        <f t="shared" si="9"/>
        <v>0</v>
      </c>
    </row>
    <row r="62" spans="1:14" x14ac:dyDescent="0.3">
      <c r="A62" s="1">
        <v>1</v>
      </c>
      <c r="B62" t="s">
        <v>112</v>
      </c>
      <c r="C62" t="s">
        <v>11141</v>
      </c>
      <c r="F62">
        <v>0.22</v>
      </c>
      <c r="I62" t="str">
        <f t="shared" si="4"/>
        <v>N/A</v>
      </c>
      <c r="J62">
        <f t="shared" si="5"/>
        <v>0.129</v>
      </c>
      <c r="K62">
        <f t="shared" si="6"/>
        <v>0</v>
      </c>
      <c r="L62">
        <f t="shared" si="7"/>
        <v>0</v>
      </c>
      <c r="M62">
        <f t="shared" si="8"/>
        <v>0.22</v>
      </c>
      <c r="N62">
        <f t="shared" si="9"/>
        <v>0</v>
      </c>
    </row>
    <row r="63" spans="1:14" x14ac:dyDescent="0.3">
      <c r="A63" s="1">
        <v>2</v>
      </c>
      <c r="B63" t="s">
        <v>114</v>
      </c>
      <c r="C63" t="s">
        <v>11142</v>
      </c>
      <c r="F63">
        <v>0.08</v>
      </c>
      <c r="I63" t="str">
        <f t="shared" si="4"/>
        <v>N/A</v>
      </c>
      <c r="J63">
        <f t="shared" si="5"/>
        <v>9.5000000000000001E-2</v>
      </c>
      <c r="K63">
        <f t="shared" si="6"/>
        <v>0</v>
      </c>
      <c r="L63">
        <f t="shared" si="7"/>
        <v>0</v>
      </c>
      <c r="M63">
        <f t="shared" si="8"/>
        <v>0.08</v>
      </c>
      <c r="N63">
        <f t="shared" si="9"/>
        <v>0</v>
      </c>
    </row>
    <row r="64" spans="1:14" x14ac:dyDescent="0.3">
      <c r="A64" s="1">
        <v>3</v>
      </c>
      <c r="B64" t="s">
        <v>116</v>
      </c>
      <c r="C64" t="s">
        <v>11143</v>
      </c>
      <c r="F64">
        <v>0.12</v>
      </c>
      <c r="I64" t="str">
        <f t="shared" si="4"/>
        <v>N/A</v>
      </c>
      <c r="J64">
        <f t="shared" si="5"/>
        <v>0.29399999999999998</v>
      </c>
      <c r="K64">
        <f t="shared" si="6"/>
        <v>0</v>
      </c>
      <c r="L64">
        <f t="shared" si="7"/>
        <v>0</v>
      </c>
      <c r="M64">
        <f t="shared" si="8"/>
        <v>0.12</v>
      </c>
      <c r="N64">
        <f t="shared" si="9"/>
        <v>0</v>
      </c>
    </row>
    <row r="65" spans="1:14" x14ac:dyDescent="0.3">
      <c r="A65" s="1">
        <v>4</v>
      </c>
      <c r="B65" t="s">
        <v>118</v>
      </c>
      <c r="C65" t="s">
        <v>5875</v>
      </c>
      <c r="F65">
        <v>0.08</v>
      </c>
      <c r="I65" t="str">
        <f t="shared" si="4"/>
        <v>N/A</v>
      </c>
      <c r="J65">
        <f t="shared" si="5"/>
        <v>0.1</v>
      </c>
      <c r="K65">
        <f t="shared" si="6"/>
        <v>0</v>
      </c>
      <c r="L65">
        <f t="shared" si="7"/>
        <v>0</v>
      </c>
      <c r="M65">
        <f t="shared" si="8"/>
        <v>0.08</v>
      </c>
      <c r="N65">
        <f t="shared" si="9"/>
        <v>0</v>
      </c>
    </row>
    <row r="66" spans="1:14" x14ac:dyDescent="0.3">
      <c r="A66" s="1">
        <v>5</v>
      </c>
      <c r="B66" t="s">
        <v>120</v>
      </c>
      <c r="I66" t="str">
        <f t="shared" si="4"/>
        <v>N/A</v>
      </c>
      <c r="J66">
        <f t="shared" si="5"/>
        <v>0</v>
      </c>
      <c r="K66">
        <f t="shared" si="6"/>
        <v>0</v>
      </c>
      <c r="L66">
        <f t="shared" si="7"/>
        <v>0</v>
      </c>
      <c r="M66">
        <f t="shared" si="8"/>
        <v>0</v>
      </c>
      <c r="N66">
        <f t="shared" si="9"/>
        <v>0</v>
      </c>
    </row>
    <row r="67" spans="1:14" x14ac:dyDescent="0.3">
      <c r="D67" t="s">
        <v>122</v>
      </c>
      <c r="E67" t="str">
        <f>C1</f>
        <v>Franklin Financial Network, Inc. (FSB)</v>
      </c>
      <c r="I67" t="str">
        <f t="shared" si="4"/>
        <v>N/A</v>
      </c>
      <c r="J67">
        <f t="shared" si="5"/>
        <v>0</v>
      </c>
      <c r="K67" t="str">
        <f t="shared" si="6"/>
        <v>Comp Average</v>
      </c>
      <c r="L67" t="str">
        <f t="shared" si="7"/>
        <v>Franklin Financial Network, Inc. (FSB)</v>
      </c>
      <c r="M67">
        <f t="shared" si="8"/>
        <v>0</v>
      </c>
      <c r="N67">
        <f t="shared" si="9"/>
        <v>0</v>
      </c>
    </row>
    <row r="68" spans="1:14" x14ac:dyDescent="0.3">
      <c r="A68" s="1">
        <v>0</v>
      </c>
      <c r="B68" t="s">
        <v>123</v>
      </c>
      <c r="C68" t="s">
        <v>11121</v>
      </c>
      <c r="D68">
        <f ca="1">AVERAGE(VALUE(INDIRECT("J"&amp;(MATCH(B68,B69:B500,0)+68))),VALUE(INDIRECT("J"&amp;(MATCH(B68,B69:B500,0)+79))),VALUE(INDIRECT("J"&amp;(MATCH(B68,B69:B500,0)+90))),VALUE(INDIRECT("J"&amp;(MATCH(B68,B69:B500,0)+101))))</f>
        <v>289345000</v>
      </c>
      <c r="E68" t="str">
        <f t="shared" ref="E68:E76" ca="1" si="10">IF(AND(C68&lt;&gt;"",D68&lt;&gt;0),IF(VALUE(J68)&gt;VALUE(K68),"above average","below average"),"no data")</f>
        <v>above average</v>
      </c>
      <c r="I68" t="str">
        <f t="shared" ca="1" si="4"/>
        <v>N/A</v>
      </c>
      <c r="J68">
        <f t="shared" si="5"/>
        <v>517159999.99999994</v>
      </c>
      <c r="K68">
        <f t="shared" ca="1" si="6"/>
        <v>289345000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11123</v>
      </c>
      <c r="D70">
        <f ca="1">AVERAGE(VALUE(INDIRECT("J"&amp;(MATCH(B70,B71:B502,0)+70))),VALUE(INDIRECT("J"&amp;(MATCH(B70,B71:B502,0)+81))),VALUE(INDIRECT("J"&amp;(MATCH(B70,B71:B502,0)+92))),VALUE(INDIRECT("J"&amp;(MATCH(B70,B71:B502,0)+103))))</f>
        <v>16.769999999999996</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16.18</v>
      </c>
      <c r="K70">
        <f t="shared" ca="1" si="6"/>
        <v>16.769999999999996</v>
      </c>
      <c r="L70" t="str">
        <f t="shared" ca="1" si="7"/>
        <v>below average</v>
      </c>
      <c r="M70" t="str">
        <f t="shared" ca="1" si="8"/>
        <v/>
      </c>
      <c r="N70" t="str">
        <f t="shared" ca="1" si="9"/>
        <v/>
      </c>
    </row>
    <row r="71" spans="1:14" x14ac:dyDescent="0.3">
      <c r="A71" s="1">
        <v>3</v>
      </c>
      <c r="B71" t="s">
        <v>128</v>
      </c>
      <c r="C71" t="s">
        <v>11144</v>
      </c>
      <c r="D71">
        <f ca="1">AVERAGE(VALUE(INDIRECT("J"&amp;(MATCH(B71,B72:B503,0)+71))),VALUE(INDIRECT("J"&amp;(MATCH(B71,B72:B503,0)+82))),VALUE(INDIRECT("J"&amp;(MATCH(B71,B72:B503,0)+93))),VALUE(INDIRECT("J"&amp;(MATCH(B71,B72:B503,0)+104))))</f>
        <v>15.059999999999999</v>
      </c>
      <c r="E71" t="str">
        <f t="shared" ca="1" si="10"/>
        <v>below average</v>
      </c>
      <c r="F71" t="str">
        <f t="shared" ca="1" si="11"/>
        <v/>
      </c>
      <c r="G71" t="str">
        <f t="shared" ref="G71:G76" ca="1" si="12">IF(F71&lt;&gt;"", G70 &amp; ", " &amp; IFERROR(LEFT(F71,FIND("(",F71) - 2),F71),G70)</f>
        <v/>
      </c>
      <c r="I71" t="str">
        <f t="shared" ca="1" si="4"/>
        <v>N/A</v>
      </c>
      <c r="J71" t="str">
        <f t="shared" si="5"/>
        <v>11.52</v>
      </c>
      <c r="K71">
        <f t="shared" ca="1" si="6"/>
        <v>15.059999999999999</v>
      </c>
      <c r="L71" t="str">
        <f t="shared" ca="1" si="7"/>
        <v>below average</v>
      </c>
      <c r="M71" t="str">
        <f t="shared" ca="1" si="8"/>
        <v/>
      </c>
      <c r="N71" t="str">
        <f t="shared" ca="1" si="9"/>
        <v/>
      </c>
    </row>
    <row r="72" spans="1:14" x14ac:dyDescent="0.3">
      <c r="A72" s="1">
        <v>4</v>
      </c>
      <c r="B72" t="s">
        <v>130</v>
      </c>
      <c r="C72" t="s">
        <v>11122</v>
      </c>
      <c r="D72">
        <f ca="1">AVERAGE(VALUE(INDIRECT("J"&amp;(MATCH(B72,B73:B504,0)+72))),VALUE(INDIRECT("J"&amp;(MATCH(B72,B73:B504,0)+83))),VALUE(INDIRECT("J"&amp;(MATCH(B72,B73:B504,0)+94))),VALUE(INDIRECT("J"&amp;(MATCH(B72,B73:B504,0)+105))))</f>
        <v>2.5599999999999996</v>
      </c>
      <c r="E72" t="str">
        <f t="shared" ca="1" si="10"/>
        <v>below average</v>
      </c>
      <c r="F72" t="str">
        <f t="shared" ca="1" si="11"/>
        <v/>
      </c>
      <c r="G72" t="str">
        <f t="shared" ca="1" si="12"/>
        <v/>
      </c>
      <c r="I72" t="str">
        <f t="shared" ca="1" si="4"/>
        <v>N/A</v>
      </c>
      <c r="J72" t="str">
        <f t="shared" si="5"/>
        <v>1.50</v>
      </c>
      <c r="K72">
        <f t="shared" ca="1" si="6"/>
        <v>2.5599999999999996</v>
      </c>
      <c r="L72" t="str">
        <f t="shared" ca="1" si="7"/>
        <v>below average</v>
      </c>
      <c r="M72" t="str">
        <f t="shared" ca="1" si="8"/>
        <v/>
      </c>
      <c r="N72" t="str">
        <f t="shared" ca="1" si="9"/>
        <v/>
      </c>
    </row>
    <row r="73" spans="1:14" x14ac:dyDescent="0.3">
      <c r="A73" s="1">
        <v>5</v>
      </c>
      <c r="B73" t="s">
        <v>132</v>
      </c>
      <c r="C73" t="s">
        <v>11145</v>
      </c>
      <c r="D73">
        <f ca="1">AVERAGE(VALUE(INDIRECT("J"&amp;(MATCH(B73,B74:B505,0)+73))),VALUE(INDIRECT("J"&amp;(MATCH(B73,B74:B505,0)+84))),VALUE(INDIRECT("J"&amp;(MATCH(B73,B74:B505,0)+95))),VALUE(INDIRECT("J"&amp;(MATCH(B73,B74:B505,0)+106))))</f>
        <v>4.8650000000000002</v>
      </c>
      <c r="E73" t="str">
        <f t="shared" ca="1" si="10"/>
        <v>above average</v>
      </c>
      <c r="F73" t="str">
        <f t="shared" ca="1" si="11"/>
        <v>price/sales (ttm)</v>
      </c>
      <c r="G73" t="str">
        <f t="shared" ca="1" si="12"/>
        <v>, price/sales</v>
      </c>
      <c r="I73" t="str">
        <f t="shared" ca="1" si="4"/>
        <v>N/A</v>
      </c>
      <c r="J73" t="str">
        <f t="shared" si="5"/>
        <v>5.38</v>
      </c>
      <c r="K73">
        <f t="shared" ca="1" si="6"/>
        <v>4.8650000000000002</v>
      </c>
      <c r="L73" t="str">
        <f t="shared" ca="1" si="7"/>
        <v>above average</v>
      </c>
      <c r="M73" t="str">
        <f t="shared" ca="1" si="8"/>
        <v>price/sales (ttm)</v>
      </c>
      <c r="N73" t="str">
        <f t="shared" ca="1" si="9"/>
        <v>, price/sales</v>
      </c>
    </row>
    <row r="74" spans="1:14" x14ac:dyDescent="0.3">
      <c r="A74" s="1">
        <v>6</v>
      </c>
      <c r="B74" t="s">
        <v>134</v>
      </c>
      <c r="C74" t="s">
        <v>6439</v>
      </c>
      <c r="D74">
        <f ca="1">AVERAGE(VALUE(INDIRECT("J"&amp;(MATCH(B74,B75:B506,0)+74))),VALUE(INDIRECT("J"&amp;(MATCH(B74,B75:B506,0)+85))),VALUE(INDIRECT("J"&amp;(MATCH(B74,B75:B506,0)+96))),VALUE(INDIRECT("J"&amp;(MATCH(B74,B75:B506,0)+107))))</f>
        <v>1.57</v>
      </c>
      <c r="E74" t="str">
        <f t="shared" ca="1" si="10"/>
        <v>above average</v>
      </c>
      <c r="F74" t="str">
        <f t="shared" ca="1" si="11"/>
        <v>price/book (mrq)</v>
      </c>
      <c r="G74" t="str">
        <f t="shared" ca="1" si="12"/>
        <v>, price/sales, price/book</v>
      </c>
      <c r="I74" t="str">
        <f t="shared" ca="1" si="4"/>
        <v>N/A</v>
      </c>
      <c r="J74" t="str">
        <f t="shared" si="5"/>
        <v>1.85</v>
      </c>
      <c r="K74">
        <f t="shared" ca="1" si="6"/>
        <v>1.57</v>
      </c>
      <c r="L74" t="str">
        <f t="shared" ca="1" si="7"/>
        <v>above average</v>
      </c>
      <c r="M74" t="str">
        <f t="shared" ca="1" si="8"/>
        <v>price/book (mrq)</v>
      </c>
      <c r="N74" t="str">
        <f t="shared" ca="1" si="9"/>
        <v>,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price/sales, price/book</v>
      </c>
      <c r="I75" t="str">
        <f t="shared" ca="1" si="4"/>
        <v>N/A</v>
      </c>
      <c r="J75">
        <f t="shared" si="5"/>
        <v>0</v>
      </c>
      <c r="K75">
        <f t="shared" ca="1" si="6"/>
        <v>0</v>
      </c>
      <c r="L75" t="str">
        <f t="shared" ca="1" si="7"/>
        <v>no data</v>
      </c>
      <c r="M75" t="str">
        <f t="shared" ca="1" si="8"/>
        <v/>
      </c>
      <c r="N75" t="str">
        <f t="shared" ca="1" si="9"/>
        <v>,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price/sales, price/book</v>
      </c>
      <c r="I76" t="str">
        <f t="shared" ca="1" si="4"/>
        <v>N/A</v>
      </c>
      <c r="J76">
        <f t="shared" si="5"/>
        <v>0</v>
      </c>
      <c r="K76">
        <f t="shared" ca="1" si="6"/>
        <v>0</v>
      </c>
      <c r="L76" t="str">
        <f t="shared" ca="1" si="7"/>
        <v>no data</v>
      </c>
      <c r="M76" t="str">
        <f t="shared" ca="1" si="8"/>
        <v/>
      </c>
      <c r="N76" t="str">
        <f t="shared" ca="1" si="9"/>
        <v>,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f t="shared" si="5"/>
        <v>0</v>
      </c>
      <c r="K77">
        <f t="shared" si="6"/>
        <v>0</v>
      </c>
      <c r="L77">
        <f t="shared" si="7"/>
        <v>0</v>
      </c>
      <c r="M77" t="str">
        <f t="shared" ca="1" si="8"/>
        <v>price/book</v>
      </c>
      <c r="N77" t="str">
        <f t="shared" ca="1" si="9"/>
        <v>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Franklin Financial Network may be overvalued. The company has a higher price/sales, price/book than the comparable average</v>
      </c>
      <c r="I78" t="str">
        <f t="shared" ca="1" si="4"/>
        <v>N/A</v>
      </c>
      <c r="J78" t="str">
        <f t="shared" si="5"/>
        <v>Dec 31, 2016</v>
      </c>
      <c r="K78" t="str">
        <f t="shared" ca="1" si="6"/>
        <v>There are some indications that Franklin Financial Network may be overvalued. The company has a higher price/sales,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11146</v>
      </c>
      <c r="F81" t="str">
        <f t="shared" ref="F81:F87" ca="1" si="13">IF(E70="below average",LOWER(TRIM(IF(ISNUMBER(VALUE(RIGHT(B70,1))),REPLACE(B70,LEN(B70),1,""),B70))),"")</f>
        <v>trailing p/e</v>
      </c>
      <c r="G81" t="str">
        <f ca="1">IFERROR(LEFT(F81,FIND("(",F81) - 2),F81)</f>
        <v>trailing p/e</v>
      </c>
      <c r="I81" t="str">
        <f t="shared" ca="1" si="4"/>
        <v>N/A</v>
      </c>
      <c r="J81">
        <f t="shared" si="5"/>
        <v>0.30980000000000002</v>
      </c>
      <c r="K81">
        <f t="shared" si="6"/>
        <v>0</v>
      </c>
      <c r="L81">
        <f t="shared" si="7"/>
        <v>0</v>
      </c>
      <c r="M81" t="str">
        <f t="shared" ca="1" si="8"/>
        <v>trailing p/e</v>
      </c>
      <c r="N81" t="str">
        <f t="shared" ca="1" si="9"/>
        <v>trailing p/e</v>
      </c>
    </row>
    <row r="82" spans="1:14" x14ac:dyDescent="0.3">
      <c r="A82" s="1">
        <v>1</v>
      </c>
      <c r="B82" t="s">
        <v>144</v>
      </c>
      <c r="C82" t="s">
        <v>11147</v>
      </c>
      <c r="F82" t="str">
        <f t="shared" ca="1" si="13"/>
        <v>forward p/e</v>
      </c>
      <c r="G82" t="str">
        <f t="shared" ref="G82:G87" ca="1" si="14">IF(F82&lt;&gt;"", G81 &amp; ", " &amp; IFERROR(LEFT(F82,FIND("(",F82) - 2),F82),G81)</f>
        <v>trailing p/e, forward p/e</v>
      </c>
      <c r="I82" t="str">
        <f t="shared" ca="1" si="4"/>
        <v>N/A</v>
      </c>
      <c r="J82">
        <f t="shared" si="5"/>
        <v>0.46140000000000003</v>
      </c>
      <c r="K82">
        <f t="shared" si="6"/>
        <v>0</v>
      </c>
      <c r="L82">
        <f t="shared" si="7"/>
        <v>0</v>
      </c>
      <c r="M82" t="str">
        <f t="shared" ca="1" si="8"/>
        <v>forward p/e</v>
      </c>
      <c r="N82" t="str">
        <f t="shared" ca="1" si="9"/>
        <v>trailing p/e, forward p/e</v>
      </c>
    </row>
    <row r="83" spans="1:14" x14ac:dyDescent="0.3">
      <c r="F83" t="str">
        <f t="shared" ca="1" si="13"/>
        <v>peg ratio (5 yr expected)</v>
      </c>
      <c r="G83" t="str">
        <f t="shared" ca="1" si="14"/>
        <v>trailing p/e, forward p/e, peg ratio</v>
      </c>
      <c r="I83" t="str">
        <f t="shared" ca="1" si="4"/>
        <v>N/A</v>
      </c>
      <c r="J83">
        <f t="shared" si="5"/>
        <v>0</v>
      </c>
      <c r="K83">
        <f t="shared" si="6"/>
        <v>0</v>
      </c>
      <c r="L83">
        <f t="shared" si="7"/>
        <v>0</v>
      </c>
      <c r="M83" t="str">
        <f t="shared" ca="1" si="8"/>
        <v>peg ratio (5 yr expected)</v>
      </c>
      <c r="N83" t="str">
        <f t="shared" ca="1" si="9"/>
        <v>trailing p/e, forward p/e, peg ratio</v>
      </c>
    </row>
    <row r="84" spans="1:14" x14ac:dyDescent="0.3">
      <c r="A84" s="1">
        <v>0</v>
      </c>
      <c r="B84" t="s">
        <v>146</v>
      </c>
      <c r="C84" t="s">
        <v>9368</v>
      </c>
      <c r="F84" t="str">
        <f t="shared" ca="1" si="13"/>
        <v/>
      </c>
      <c r="G84" t="str">
        <f t="shared" ca="1" si="14"/>
        <v>trailing p/e, forward p/e, peg ratio</v>
      </c>
      <c r="I84" t="str">
        <f t="shared" ca="1" si="4"/>
        <v>N/A</v>
      </c>
      <c r="J84">
        <f t="shared" si="5"/>
        <v>1.03E-2</v>
      </c>
      <c r="K84">
        <f t="shared" si="6"/>
        <v>0</v>
      </c>
      <c r="L84">
        <f t="shared" si="7"/>
        <v>0</v>
      </c>
      <c r="M84" t="str">
        <f t="shared" ca="1" si="8"/>
        <v/>
      </c>
      <c r="N84" t="str">
        <f t="shared" ca="1" si="9"/>
        <v>trailing p/e, forward p/e, peg ratio</v>
      </c>
    </row>
    <row r="85" spans="1:14" x14ac:dyDescent="0.3">
      <c r="A85" s="1">
        <v>1</v>
      </c>
      <c r="B85" t="s">
        <v>148</v>
      </c>
      <c r="C85" t="s">
        <v>11148</v>
      </c>
      <c r="F85" t="str">
        <f t="shared" ca="1" si="13"/>
        <v/>
      </c>
      <c r="G85" t="str">
        <f t="shared" ca="1" si="14"/>
        <v>trailing p/e, forward p/e, peg ratio</v>
      </c>
      <c r="I85" t="str">
        <f t="shared" ca="1" si="4"/>
        <v>N/A</v>
      </c>
      <c r="J85">
        <f t="shared" si="5"/>
        <v>0.1265</v>
      </c>
      <c r="K85">
        <f t="shared" si="6"/>
        <v>0</v>
      </c>
      <c r="L85">
        <f t="shared" si="7"/>
        <v>0</v>
      </c>
      <c r="M85" t="str">
        <f t="shared" ca="1" si="8"/>
        <v/>
      </c>
      <c r="N85" t="str">
        <f t="shared" ca="1" si="9"/>
        <v>trailing p/e, forward p/e, peg ratio</v>
      </c>
    </row>
    <row r="86" spans="1:14" x14ac:dyDescent="0.3">
      <c r="F86" t="str">
        <f t="shared" ca="1" si="13"/>
        <v/>
      </c>
      <c r="G86" t="str">
        <f t="shared" ca="1" si="14"/>
        <v>trailing p/e, forward p/e, peg ratio</v>
      </c>
      <c r="I86" t="str">
        <f t="shared" ca="1" si="4"/>
        <v>N/A</v>
      </c>
      <c r="J86">
        <f t="shared" si="5"/>
        <v>0</v>
      </c>
      <c r="K86">
        <f t="shared" si="6"/>
        <v>0</v>
      </c>
      <c r="L86">
        <f t="shared" si="7"/>
        <v>0</v>
      </c>
      <c r="M86" t="str">
        <f t="shared" ca="1" si="8"/>
        <v/>
      </c>
      <c r="N86" t="str">
        <f t="shared" ca="1" si="9"/>
        <v>trailing p/e, forward p/e, peg ratio</v>
      </c>
    </row>
    <row r="87" spans="1:14" x14ac:dyDescent="0.3">
      <c r="A87" s="1">
        <v>0</v>
      </c>
      <c r="B87" t="s">
        <v>150</v>
      </c>
      <c r="C87" t="s">
        <v>11149</v>
      </c>
      <c r="F87" t="str">
        <f t="shared" ca="1" si="13"/>
        <v/>
      </c>
      <c r="G87" t="str">
        <f t="shared" ca="1" si="14"/>
        <v>trailing p/e, forward p/e, peg ratio</v>
      </c>
      <c r="I87" t="str">
        <f t="shared" ca="1" si="4"/>
        <v>N/A</v>
      </c>
      <c r="J87">
        <f t="shared" si="5"/>
        <v>96060000</v>
      </c>
      <c r="K87">
        <f t="shared" si="6"/>
        <v>0</v>
      </c>
      <c r="L87">
        <f t="shared" si="7"/>
        <v>0</v>
      </c>
      <c r="M87" t="str">
        <f t="shared" ca="1" si="8"/>
        <v/>
      </c>
      <c r="N87" t="str">
        <f t="shared" ca="1" si="9"/>
        <v>trailing p/e, forward p/e, peg ratio</v>
      </c>
    </row>
    <row r="88" spans="1:14" x14ac:dyDescent="0.3">
      <c r="A88" s="1">
        <v>1</v>
      </c>
      <c r="B88" t="s">
        <v>152</v>
      </c>
      <c r="C88" t="s">
        <v>11150</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forward p/e, and peg ratio</v>
      </c>
      <c r="I88" t="str">
        <f t="shared" ca="1" si="4"/>
        <v>N/A</v>
      </c>
      <c r="J88" t="str">
        <f t="shared" si="5"/>
        <v>8.40</v>
      </c>
      <c r="K88">
        <f t="shared" si="6"/>
        <v>0</v>
      </c>
      <c r="L88">
        <f t="shared" si="7"/>
        <v>0</v>
      </c>
      <c r="M88" t="str">
        <f t="shared" ca="1" si="8"/>
        <v>peg ratio</v>
      </c>
      <c r="N88" t="str">
        <f t="shared" ca="1" si="9"/>
        <v>trailing p/e, forward p/e, and peg ratio</v>
      </c>
    </row>
    <row r="89" spans="1:14" x14ac:dyDescent="0.3">
      <c r="A89" s="1">
        <v>2</v>
      </c>
      <c r="B89" t="s">
        <v>154</v>
      </c>
      <c r="C89" t="s">
        <v>5425</v>
      </c>
      <c r="D89" t="str">
        <f ca="1">IF(COUNTIF(E70:E76,"=below average")&gt;0,"There are some indications that "&amp;D1&amp;" may be undervalued. The company has a lower " &amp; G88 &amp; " than the comparable average", "Inconclusive")</f>
        <v>There are some indications that Franklin Financial Network may be undervalued. The company has a lower trailing p/e, forward p/e, and peg ratio than the comparable average</v>
      </c>
      <c r="I89" t="str">
        <f t="shared" ca="1" si="4"/>
        <v>N/A</v>
      </c>
      <c r="J89">
        <f t="shared" si="5"/>
        <v>0.215</v>
      </c>
      <c r="K89" t="str">
        <f t="shared" ca="1" si="6"/>
        <v>There are some indications that Franklin Financial Network may be undervalued. The company has a lower trailing p/e, forward p/e, and peg ratio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11151</v>
      </c>
      <c r="I92" t="str">
        <f t="shared" si="4"/>
        <v>N/A</v>
      </c>
      <c r="J92">
        <f t="shared" si="5"/>
        <v>29470000</v>
      </c>
      <c r="K92">
        <f t="shared" si="6"/>
        <v>0</v>
      </c>
      <c r="L92">
        <f t="shared" si="7"/>
        <v>0</v>
      </c>
      <c r="M92">
        <f t="shared" si="8"/>
        <v>0</v>
      </c>
      <c r="N92">
        <f t="shared" si="9"/>
        <v>0</v>
      </c>
    </row>
    <row r="93" spans="1:14" x14ac:dyDescent="0.3">
      <c r="A93" s="1">
        <v>6</v>
      </c>
      <c r="B93" t="s">
        <v>162</v>
      </c>
      <c r="C93" t="s">
        <v>8215</v>
      </c>
      <c r="I93" t="str">
        <f t="shared" si="4"/>
        <v>N/A</v>
      </c>
      <c r="J93" t="str">
        <f t="shared" si="5"/>
        <v>2.44</v>
      </c>
      <c r="K93">
        <f t="shared" si="6"/>
        <v>0</v>
      </c>
      <c r="L93">
        <f t="shared" si="7"/>
        <v>0</v>
      </c>
      <c r="M93">
        <f t="shared" si="8"/>
        <v>0</v>
      </c>
      <c r="N93">
        <f t="shared" si="9"/>
        <v>0</v>
      </c>
    </row>
    <row r="94" spans="1:14" x14ac:dyDescent="0.3">
      <c r="A94" s="1">
        <v>7</v>
      </c>
      <c r="B94" t="s">
        <v>163</v>
      </c>
      <c r="C94" t="s">
        <v>11152</v>
      </c>
      <c r="I94" t="str">
        <f t="shared" si="4"/>
        <v>N/A</v>
      </c>
      <c r="J94">
        <f t="shared" si="5"/>
        <v>0.27300000000000002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11153</v>
      </c>
      <c r="I96" t="str">
        <f t="shared" si="4"/>
        <v>N/A</v>
      </c>
      <c r="J96">
        <f t="shared" si="5"/>
        <v>116700000</v>
      </c>
      <c r="K96">
        <f t="shared" si="6"/>
        <v>0</v>
      </c>
      <c r="L96">
        <f t="shared" si="7"/>
        <v>0</v>
      </c>
      <c r="M96">
        <f t="shared" si="8"/>
        <v>0</v>
      </c>
      <c r="N96">
        <f t="shared" si="9"/>
        <v>0</v>
      </c>
    </row>
    <row r="97" spans="1:14" x14ac:dyDescent="0.3">
      <c r="A97" s="1">
        <v>1</v>
      </c>
      <c r="B97" t="s">
        <v>167</v>
      </c>
      <c r="C97" t="s">
        <v>11154</v>
      </c>
      <c r="I97" t="str">
        <f t="shared" si="4"/>
        <v>N/A</v>
      </c>
      <c r="J97" t="str">
        <f t="shared" si="5"/>
        <v>8.91</v>
      </c>
      <c r="K97">
        <f t="shared" si="6"/>
        <v>0</v>
      </c>
      <c r="L97">
        <f t="shared" si="7"/>
        <v>0</v>
      </c>
      <c r="M97">
        <f t="shared" si="8"/>
        <v>0</v>
      </c>
      <c r="N97">
        <f t="shared" si="9"/>
        <v>0</v>
      </c>
    </row>
    <row r="98" spans="1:14" x14ac:dyDescent="0.3">
      <c r="A98" s="1">
        <v>2</v>
      </c>
      <c r="B98" t="s">
        <v>169</v>
      </c>
      <c r="C98" t="s">
        <v>11155</v>
      </c>
      <c r="I98" t="str">
        <f t="shared" si="4"/>
        <v>N/A</v>
      </c>
      <c r="J98">
        <f t="shared" si="5"/>
        <v>345810000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11156</v>
      </c>
      <c r="I101" t="str">
        <f t="shared" si="4"/>
        <v>N/A</v>
      </c>
      <c r="J101" t="str">
        <f t="shared" si="5"/>
        <v>21.31</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11157</v>
      </c>
      <c r="I103" t="str">
        <f t="shared" si="4"/>
        <v>N/A</v>
      </c>
      <c r="J103">
        <f t="shared" si="5"/>
        <v>41810000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11122</v>
      </c>
      <c r="I106" t="str">
        <f t="shared" si="4"/>
        <v>N/A</v>
      </c>
      <c r="J106" t="str">
        <f t="shared" si="5"/>
        <v>1.50</v>
      </c>
      <c r="K106">
        <f t="shared" si="6"/>
        <v>0</v>
      </c>
      <c r="L106">
        <f t="shared" si="7"/>
        <v>0</v>
      </c>
      <c r="M106">
        <f t="shared" si="8"/>
        <v>0</v>
      </c>
      <c r="N106">
        <f t="shared" si="9"/>
        <v>0</v>
      </c>
    </row>
    <row r="107" spans="1:14" x14ac:dyDescent="0.3">
      <c r="A107" s="1">
        <v>1</v>
      </c>
      <c r="B107" t="s">
        <v>181</v>
      </c>
      <c r="C107" t="s">
        <v>11158</v>
      </c>
      <c r="I107" t="str">
        <f t="shared" si="4"/>
        <v>N/A</v>
      </c>
      <c r="J107">
        <f t="shared" si="5"/>
        <v>0.24530000000000002</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11159</v>
      </c>
      <c r="I109" t="str">
        <f t="shared" si="4"/>
        <v>N/A</v>
      </c>
      <c r="J109" t="str">
        <f t="shared" si="5"/>
        <v>44.30</v>
      </c>
      <c r="K109">
        <f t="shared" si="6"/>
        <v>0</v>
      </c>
      <c r="L109">
        <f t="shared" si="7"/>
        <v>0</v>
      </c>
      <c r="M109">
        <f t="shared" si="8"/>
        <v>0</v>
      </c>
      <c r="N109">
        <f t="shared" si="9"/>
        <v>0</v>
      </c>
    </row>
    <row r="110" spans="1:14" x14ac:dyDescent="0.3">
      <c r="A110" s="1">
        <v>4</v>
      </c>
      <c r="B110" t="s">
        <v>187</v>
      </c>
      <c r="C110" t="s">
        <v>11160</v>
      </c>
      <c r="I110" t="str">
        <f t="shared" si="4"/>
        <v>N/A</v>
      </c>
      <c r="J110" t="str">
        <f t="shared" si="5"/>
        <v>29.85</v>
      </c>
      <c r="K110">
        <f t="shared" si="6"/>
        <v>0</v>
      </c>
      <c r="L110">
        <f t="shared" si="7"/>
        <v>0</v>
      </c>
      <c r="M110">
        <f t="shared" si="8"/>
        <v>0</v>
      </c>
      <c r="N110">
        <f t="shared" si="9"/>
        <v>0</v>
      </c>
    </row>
    <row r="111" spans="1:14" x14ac:dyDescent="0.3">
      <c r="A111" s="1">
        <v>5</v>
      </c>
      <c r="B111" t="s">
        <v>189</v>
      </c>
      <c r="C111" t="s">
        <v>11161</v>
      </c>
      <c r="I111" t="str">
        <f t="shared" si="4"/>
        <v>N/A</v>
      </c>
      <c r="J111" t="str">
        <f t="shared" si="5"/>
        <v>40.64</v>
      </c>
      <c r="K111">
        <f t="shared" si="6"/>
        <v>0</v>
      </c>
      <c r="L111">
        <f t="shared" si="7"/>
        <v>0</v>
      </c>
      <c r="M111">
        <f t="shared" si="8"/>
        <v>0</v>
      </c>
      <c r="N111">
        <f t="shared" si="9"/>
        <v>0</v>
      </c>
    </row>
    <row r="112" spans="1:14" x14ac:dyDescent="0.3">
      <c r="A112" s="1">
        <v>6</v>
      </c>
      <c r="B112" t="s">
        <v>191</v>
      </c>
      <c r="C112" t="s">
        <v>11162</v>
      </c>
      <c r="I112" t="str">
        <f t="shared" si="4"/>
        <v>N/A</v>
      </c>
      <c r="J112" t="str">
        <f t="shared" si="5"/>
        <v>39.67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11163</v>
      </c>
      <c r="I114" t="str">
        <f t="shared" si="4"/>
        <v>N/A</v>
      </c>
      <c r="J114" t="str">
        <f t="shared" si="5"/>
        <v>62.25k</v>
      </c>
      <c r="K114">
        <f t="shared" si="6"/>
        <v>0</v>
      </c>
      <c r="L114">
        <f t="shared" si="7"/>
        <v>0</v>
      </c>
      <c r="M114">
        <f t="shared" si="8"/>
        <v>0</v>
      </c>
      <c r="N114">
        <f t="shared" si="9"/>
        <v>0</v>
      </c>
    </row>
    <row r="115" spans="1:14" x14ac:dyDescent="0.3">
      <c r="A115" s="1">
        <v>1</v>
      </c>
      <c r="B115" t="s">
        <v>195</v>
      </c>
      <c r="C115" t="s">
        <v>11164</v>
      </c>
      <c r="I115" t="str">
        <f t="shared" si="4"/>
        <v>N/A</v>
      </c>
      <c r="J115" t="str">
        <f t="shared" si="5"/>
        <v>65.38k</v>
      </c>
      <c r="K115">
        <f t="shared" si="6"/>
        <v>0</v>
      </c>
      <c r="L115">
        <f t="shared" si="7"/>
        <v>0</v>
      </c>
      <c r="M115">
        <f t="shared" si="8"/>
        <v>0</v>
      </c>
      <c r="N115">
        <f t="shared" si="9"/>
        <v>0</v>
      </c>
    </row>
    <row r="116" spans="1:14" x14ac:dyDescent="0.3">
      <c r="A116" s="1">
        <v>2</v>
      </c>
      <c r="B116" t="s">
        <v>197</v>
      </c>
      <c r="C116" t="s">
        <v>11165</v>
      </c>
      <c r="I116" t="str">
        <f t="shared" si="4"/>
        <v>N/A</v>
      </c>
      <c r="J116">
        <f t="shared" si="5"/>
        <v>13090000</v>
      </c>
      <c r="K116">
        <f t="shared" si="6"/>
        <v>0</v>
      </c>
      <c r="L116">
        <f t="shared" si="7"/>
        <v>0</v>
      </c>
      <c r="M116">
        <f t="shared" si="8"/>
        <v>0</v>
      </c>
      <c r="N116">
        <f t="shared" si="9"/>
        <v>0</v>
      </c>
    </row>
    <row r="117" spans="1:14" x14ac:dyDescent="0.3">
      <c r="A117" s="1">
        <v>3</v>
      </c>
      <c r="B117" t="s">
        <v>199</v>
      </c>
      <c r="C117" t="s">
        <v>11166</v>
      </c>
      <c r="I117" t="str">
        <f t="shared" si="4"/>
        <v>N/A</v>
      </c>
      <c r="J117">
        <f t="shared" si="5"/>
        <v>12070000</v>
      </c>
      <c r="K117">
        <f t="shared" si="6"/>
        <v>0</v>
      </c>
      <c r="L117">
        <f t="shared" si="7"/>
        <v>0</v>
      </c>
      <c r="M117">
        <f t="shared" si="8"/>
        <v>0</v>
      </c>
      <c r="N117">
        <f t="shared" si="9"/>
        <v>0</v>
      </c>
    </row>
    <row r="118" spans="1:14" x14ac:dyDescent="0.3">
      <c r="A118" s="1">
        <v>4</v>
      </c>
      <c r="B118" t="s">
        <v>201</v>
      </c>
      <c r="C118" t="s">
        <v>11167</v>
      </c>
      <c r="I118" t="str">
        <f t="shared" si="4"/>
        <v>N/A</v>
      </c>
      <c r="J118">
        <f t="shared" si="5"/>
        <v>5.7699999999999994E-2</v>
      </c>
      <c r="K118">
        <f t="shared" si="6"/>
        <v>0</v>
      </c>
      <c r="L118">
        <f t="shared" si="7"/>
        <v>0</v>
      </c>
      <c r="M118">
        <f t="shared" si="8"/>
        <v>0</v>
      </c>
      <c r="N118">
        <f t="shared" si="9"/>
        <v>0</v>
      </c>
    </row>
    <row r="119" spans="1:14" x14ac:dyDescent="0.3">
      <c r="A119" s="1">
        <v>5</v>
      </c>
      <c r="B119" t="s">
        <v>203</v>
      </c>
      <c r="C119" t="s">
        <v>11168</v>
      </c>
      <c r="I119" t="str">
        <f t="shared" si="4"/>
        <v>N/A</v>
      </c>
      <c r="J119">
        <f t="shared" si="5"/>
        <v>0.28800000000000003</v>
      </c>
      <c r="K119">
        <f t="shared" si="6"/>
        <v>0</v>
      </c>
      <c r="L119">
        <f t="shared" si="7"/>
        <v>0</v>
      </c>
      <c r="M119">
        <f t="shared" si="8"/>
        <v>0</v>
      </c>
      <c r="N119">
        <f t="shared" si="9"/>
        <v>0</v>
      </c>
    </row>
    <row r="120" spans="1:14" x14ac:dyDescent="0.3">
      <c r="A120" s="1">
        <v>6</v>
      </c>
      <c r="B120" t="s">
        <v>205</v>
      </c>
      <c r="C120" t="s">
        <v>11169</v>
      </c>
      <c r="I120" t="str">
        <f t="shared" si="4"/>
        <v>N/A</v>
      </c>
      <c r="J120" t="str">
        <f t="shared" si="5"/>
        <v>432.15k</v>
      </c>
      <c r="K120">
        <f t="shared" si="6"/>
        <v>0</v>
      </c>
      <c r="L120">
        <f t="shared" si="7"/>
        <v>0</v>
      </c>
      <c r="M120">
        <f t="shared" si="8"/>
        <v>0</v>
      </c>
      <c r="N120">
        <f t="shared" si="9"/>
        <v>0</v>
      </c>
    </row>
    <row r="121" spans="1:14" x14ac:dyDescent="0.3">
      <c r="A121" s="1">
        <v>7</v>
      </c>
      <c r="B121" t="s">
        <v>207</v>
      </c>
      <c r="C121" t="s">
        <v>11170</v>
      </c>
      <c r="I121" t="str">
        <f t="shared" si="4"/>
        <v>N/A</v>
      </c>
      <c r="J121" t="str">
        <f t="shared" si="5"/>
        <v>5.94</v>
      </c>
      <c r="K121">
        <f t="shared" si="6"/>
        <v>0</v>
      </c>
      <c r="L121">
        <f t="shared" si="7"/>
        <v>0</v>
      </c>
      <c r="M121">
        <f t="shared" si="8"/>
        <v>0</v>
      </c>
      <c r="N121">
        <f t="shared" si="9"/>
        <v>0</v>
      </c>
    </row>
    <row r="122" spans="1:14" x14ac:dyDescent="0.3">
      <c r="A122" s="1">
        <v>8</v>
      </c>
      <c r="B122" t="s">
        <v>209</v>
      </c>
      <c r="C122" t="s">
        <v>11171</v>
      </c>
      <c r="I122" t="str">
        <f t="shared" si="4"/>
        <v>N/A</v>
      </c>
      <c r="J122">
        <f t="shared" si="5"/>
        <v>3.6200000000000003E-2</v>
      </c>
      <c r="K122">
        <f t="shared" si="6"/>
        <v>0</v>
      </c>
      <c r="L122">
        <f t="shared" si="7"/>
        <v>0</v>
      </c>
      <c r="M122">
        <f t="shared" si="8"/>
        <v>0</v>
      </c>
      <c r="N122">
        <f t="shared" si="9"/>
        <v>0</v>
      </c>
    </row>
    <row r="123" spans="1:14" x14ac:dyDescent="0.3">
      <c r="A123" s="1">
        <v>9</v>
      </c>
      <c r="B123" t="s">
        <v>211</v>
      </c>
      <c r="C123" t="s">
        <v>11172</v>
      </c>
      <c r="I123" t="str">
        <f t="shared" si="4"/>
        <v>N/A</v>
      </c>
      <c r="J123" t="str">
        <f t="shared" si="5"/>
        <v>457.42k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I125" t="str">
        <f t="shared" si="15"/>
        <v>N/A</v>
      </c>
      <c r="J125">
        <f t="shared" si="16"/>
        <v>0</v>
      </c>
      <c r="K125">
        <f t="shared" si="17"/>
        <v>0</v>
      </c>
      <c r="L125">
        <f t="shared" si="18"/>
        <v>0</v>
      </c>
      <c r="M125">
        <f t="shared" si="19"/>
        <v>0</v>
      </c>
      <c r="N125">
        <f t="shared" si="20"/>
        <v>0</v>
      </c>
    </row>
    <row r="126" spans="1:14" x14ac:dyDescent="0.3">
      <c r="A126" s="1">
        <v>1</v>
      </c>
      <c r="B126" t="s">
        <v>215</v>
      </c>
      <c r="I126" t="str">
        <f t="shared" si="15"/>
        <v>N/A</v>
      </c>
      <c r="J126">
        <f t="shared" si="16"/>
        <v>0</v>
      </c>
      <c r="K126">
        <f t="shared" si="17"/>
        <v>0</v>
      </c>
      <c r="L126">
        <f t="shared" si="18"/>
        <v>0</v>
      </c>
      <c r="M126">
        <f t="shared" si="19"/>
        <v>0</v>
      </c>
      <c r="N126">
        <f t="shared" si="20"/>
        <v>0</v>
      </c>
    </row>
    <row r="127" spans="1:14" x14ac:dyDescent="0.3">
      <c r="A127" s="1">
        <v>2</v>
      </c>
      <c r="B127" t="s">
        <v>217</v>
      </c>
      <c r="I127" t="str">
        <f t="shared" si="15"/>
        <v>N/A</v>
      </c>
      <c r="J127">
        <f t="shared" si="16"/>
        <v>0</v>
      </c>
      <c r="K127">
        <f t="shared" si="17"/>
        <v>0</v>
      </c>
      <c r="L127">
        <f t="shared" si="18"/>
        <v>0</v>
      </c>
      <c r="M127">
        <f t="shared" si="19"/>
        <v>0</v>
      </c>
      <c r="N127">
        <f t="shared" si="20"/>
        <v>0</v>
      </c>
    </row>
    <row r="128" spans="1:14" x14ac:dyDescent="0.3">
      <c r="A128" s="1">
        <v>3</v>
      </c>
      <c r="B128" t="s">
        <v>219</v>
      </c>
      <c r="I128" t="str">
        <f t="shared" si="15"/>
        <v>N/A</v>
      </c>
      <c r="J128">
        <f t="shared" si="16"/>
        <v>0</v>
      </c>
      <c r="K128">
        <f t="shared" si="17"/>
        <v>0</v>
      </c>
      <c r="L128">
        <f t="shared" si="18"/>
        <v>0</v>
      </c>
      <c r="M128">
        <f t="shared" si="19"/>
        <v>0</v>
      </c>
      <c r="N128">
        <f t="shared" si="20"/>
        <v>0</v>
      </c>
    </row>
    <row r="129" spans="1:14" x14ac:dyDescent="0.3">
      <c r="A129" s="1">
        <v>4</v>
      </c>
      <c r="B129" t="s">
        <v>221</v>
      </c>
      <c r="I129" t="str">
        <f t="shared" si="15"/>
        <v>N/A</v>
      </c>
      <c r="J129">
        <f t="shared" si="16"/>
        <v>0</v>
      </c>
      <c r="K129">
        <f t="shared" si="17"/>
        <v>0</v>
      </c>
      <c r="L129">
        <f t="shared" si="18"/>
        <v>0</v>
      </c>
      <c r="M129">
        <f t="shared" si="19"/>
        <v>0</v>
      </c>
      <c r="N129">
        <f t="shared" si="20"/>
        <v>0</v>
      </c>
    </row>
    <row r="130" spans="1:14" x14ac:dyDescent="0.3">
      <c r="A130" s="1">
        <v>5</v>
      </c>
      <c r="B130" t="s">
        <v>223</v>
      </c>
      <c r="I130" t="str">
        <f t="shared" si="15"/>
        <v>N/A</v>
      </c>
      <c r="J130">
        <f t="shared" si="16"/>
        <v>0</v>
      </c>
      <c r="K130">
        <f t="shared" si="17"/>
        <v>0</v>
      </c>
      <c r="L130">
        <f t="shared" si="18"/>
        <v>0</v>
      </c>
      <c r="M130">
        <f t="shared" si="19"/>
        <v>0</v>
      </c>
      <c r="N130">
        <f t="shared" si="20"/>
        <v>0</v>
      </c>
    </row>
    <row r="131" spans="1:14" x14ac:dyDescent="0.3">
      <c r="A131" s="1">
        <v>6</v>
      </c>
      <c r="B131" t="s">
        <v>225</v>
      </c>
      <c r="I131" t="str">
        <f t="shared" si="15"/>
        <v>N/A</v>
      </c>
      <c r="J131">
        <f t="shared" si="16"/>
        <v>0</v>
      </c>
      <c r="K131">
        <f t="shared" si="17"/>
        <v>0</v>
      </c>
      <c r="L131">
        <f t="shared" si="18"/>
        <v>0</v>
      </c>
      <c r="M131">
        <f t="shared" si="19"/>
        <v>0</v>
      </c>
      <c r="N131">
        <f t="shared" si="20"/>
        <v>0</v>
      </c>
    </row>
    <row r="132" spans="1:14" x14ac:dyDescent="0.3">
      <c r="A132" s="1">
        <v>7</v>
      </c>
      <c r="B132" t="s">
        <v>227</v>
      </c>
      <c r="I132" t="str">
        <f t="shared" si="15"/>
        <v>N/A</v>
      </c>
      <c r="J132">
        <f t="shared" si="16"/>
        <v>0</v>
      </c>
      <c r="K132">
        <f t="shared" si="17"/>
        <v>0</v>
      </c>
      <c r="L132">
        <f t="shared" si="18"/>
        <v>0</v>
      </c>
      <c r="M132">
        <f t="shared" si="19"/>
        <v>0</v>
      </c>
      <c r="N132">
        <f t="shared" si="20"/>
        <v>0</v>
      </c>
    </row>
    <row r="133" spans="1:14" x14ac:dyDescent="0.3">
      <c r="A133" s="1">
        <v>8</v>
      </c>
      <c r="B133" t="s">
        <v>229</v>
      </c>
      <c r="C133" t="s">
        <v>11173</v>
      </c>
      <c r="I133" t="str">
        <f t="shared" si="15"/>
        <v>N/A</v>
      </c>
      <c r="J133" t="str">
        <f t="shared" si="16"/>
        <v>1/40</v>
      </c>
      <c r="K133">
        <f t="shared" si="17"/>
        <v>0</v>
      </c>
      <c r="L133">
        <f t="shared" si="18"/>
        <v>0</v>
      </c>
      <c r="M133">
        <f t="shared" si="19"/>
        <v>0</v>
      </c>
      <c r="N133">
        <f t="shared" si="20"/>
        <v>0</v>
      </c>
    </row>
    <row r="134" spans="1:14" x14ac:dyDescent="0.3">
      <c r="A134" s="1">
        <v>9</v>
      </c>
      <c r="B134" t="s">
        <v>230</v>
      </c>
      <c r="C134" t="s">
        <v>11174</v>
      </c>
      <c r="I134" t="str">
        <f t="shared" si="15"/>
        <v>N/A</v>
      </c>
      <c r="J134" t="str">
        <f t="shared" si="16"/>
        <v>Dec 4, 2012</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11175</v>
      </c>
      <c r="C138" t="s">
        <v>11176</v>
      </c>
      <c r="D138" t="s">
        <v>11177</v>
      </c>
      <c r="F138">
        <v>69</v>
      </c>
      <c r="I138" t="str">
        <f t="shared" si="15"/>
        <v>N/A</v>
      </c>
      <c r="J138" t="str">
        <f t="shared" si="16"/>
        <v>Chairman, CEO, Pres, Chairman of Franklin Synergy Bank and CEO of Franklin Synergy Bank</v>
      </c>
      <c r="K138" t="str">
        <f t="shared" si="17"/>
        <v>531.85k</v>
      </c>
      <c r="L138">
        <f t="shared" si="18"/>
        <v>0</v>
      </c>
      <c r="M138">
        <f t="shared" si="19"/>
        <v>69</v>
      </c>
      <c r="N138">
        <f t="shared" si="20"/>
        <v>0</v>
      </c>
    </row>
    <row r="139" spans="1:14" x14ac:dyDescent="0.3">
      <c r="A139" s="1">
        <v>1</v>
      </c>
      <c r="B139" t="s">
        <v>11178</v>
      </c>
      <c r="C139" t="s">
        <v>5442</v>
      </c>
      <c r="D139" t="s">
        <v>11179</v>
      </c>
      <c r="F139">
        <v>58</v>
      </c>
      <c r="I139" t="str">
        <f t="shared" si="15"/>
        <v>N/A</v>
      </c>
      <c r="J139" t="str">
        <f t="shared" si="16"/>
        <v>Sec.</v>
      </c>
      <c r="K139" t="str">
        <f t="shared" si="17"/>
        <v>7.82k</v>
      </c>
      <c r="L139">
        <f t="shared" si="18"/>
        <v>0</v>
      </c>
      <c r="M139">
        <f t="shared" si="19"/>
        <v>58</v>
      </c>
      <c r="N139">
        <f t="shared" si="20"/>
        <v>0</v>
      </c>
    </row>
    <row r="140" spans="1:14" x14ac:dyDescent="0.3">
      <c r="A140" s="1">
        <v>2</v>
      </c>
      <c r="B140" t="s">
        <v>11180</v>
      </c>
      <c r="C140" t="s">
        <v>11181</v>
      </c>
      <c r="D140" t="s">
        <v>11182</v>
      </c>
      <c r="F140">
        <v>64</v>
      </c>
      <c r="I140" t="str">
        <f t="shared" si="15"/>
        <v>N/A</v>
      </c>
      <c r="J140" t="str">
        <f t="shared" si="16"/>
        <v>Chief Mortgage Officer of Franklin Synergy Bank and Exec. VP of Franklin Synergy Bank</v>
      </c>
      <c r="K140" t="str">
        <f t="shared" si="17"/>
        <v>585.63k</v>
      </c>
      <c r="L140">
        <f t="shared" si="18"/>
        <v>0</v>
      </c>
      <c r="M140">
        <f t="shared" si="19"/>
        <v>64</v>
      </c>
      <c r="N140">
        <f t="shared" si="20"/>
        <v>0</v>
      </c>
    </row>
    <row r="141" spans="1:14" x14ac:dyDescent="0.3">
      <c r="A141" s="1">
        <v>3</v>
      </c>
      <c r="B141" t="s">
        <v>11183</v>
      </c>
      <c r="C141" t="s">
        <v>11184</v>
      </c>
      <c r="D141" t="s">
        <v>11185</v>
      </c>
      <c r="F141">
        <v>49</v>
      </c>
      <c r="I141" t="str">
        <f t="shared" si="15"/>
        <v>N/A</v>
      </c>
      <c r="J141" t="str">
        <f t="shared" si="16"/>
        <v>Chief Lending Officer, EVP of Franklin Synergy Bank</v>
      </c>
      <c r="K141" t="str">
        <f t="shared" si="17"/>
        <v>312.16k</v>
      </c>
      <c r="L141">
        <f t="shared" si="18"/>
        <v>0</v>
      </c>
      <c r="M141">
        <f t="shared" si="19"/>
        <v>49</v>
      </c>
      <c r="N141">
        <f t="shared" si="20"/>
        <v>0</v>
      </c>
    </row>
    <row r="142" spans="1:14" x14ac:dyDescent="0.3">
      <c r="A142" s="1">
        <v>4</v>
      </c>
      <c r="B142" t="s">
        <v>11186</v>
      </c>
      <c r="C142" t="s">
        <v>11187</v>
      </c>
      <c r="F142">
        <v>61</v>
      </c>
      <c r="I142" t="str">
        <f t="shared" si="15"/>
        <v>N/A</v>
      </c>
      <c r="J142" t="str">
        <f t="shared" si="16"/>
        <v>Chief Financial Officer and Exec. VP</v>
      </c>
      <c r="K142">
        <f t="shared" si="17"/>
        <v>0</v>
      </c>
      <c r="L142">
        <f t="shared" si="18"/>
        <v>0</v>
      </c>
      <c r="M142">
        <f t="shared" si="19"/>
        <v>61</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5695</v>
      </c>
      <c r="D145" t="s">
        <v>10768</v>
      </c>
      <c r="E145" t="s">
        <v>11188</v>
      </c>
      <c r="F145" t="s">
        <v>11189</v>
      </c>
      <c r="G145" t="s">
        <v>11190</v>
      </c>
      <c r="I145" t="str">
        <f t="shared" si="15"/>
        <v>pos_trend</v>
      </c>
      <c r="J145">
        <f t="shared" si="16"/>
        <v>20000000</v>
      </c>
      <c r="K145">
        <f t="shared" si="17"/>
        <v>24980000</v>
      </c>
      <c r="L145">
        <f t="shared" si="18"/>
        <v>43430000</v>
      </c>
      <c r="M145">
        <f t="shared" si="19"/>
        <v>68720000</v>
      </c>
      <c r="N145">
        <f t="shared" si="20"/>
        <v>99910000</v>
      </c>
    </row>
    <row r="146" spans="1:14" x14ac:dyDescent="0.3">
      <c r="A146" s="1">
        <v>1</v>
      </c>
      <c r="B146" t="s">
        <v>1871</v>
      </c>
      <c r="C146" t="s">
        <v>4379</v>
      </c>
      <c r="D146" t="s">
        <v>8644</v>
      </c>
      <c r="E146" t="s">
        <v>11191</v>
      </c>
      <c r="F146" t="s">
        <v>11192</v>
      </c>
      <c r="G146" t="s">
        <v>11193</v>
      </c>
      <c r="I146" t="str">
        <f t="shared" si="15"/>
        <v>pos_trend</v>
      </c>
      <c r="J146">
        <f t="shared" si="16"/>
        <v>16260000.000000002</v>
      </c>
      <c r="K146">
        <f t="shared" si="17"/>
        <v>20090000</v>
      </c>
      <c r="L146">
        <f t="shared" si="18"/>
        <v>33590000</v>
      </c>
      <c r="M146">
        <f t="shared" si="19"/>
        <v>53570000</v>
      </c>
      <c r="N146">
        <f t="shared" si="20"/>
        <v>78240000</v>
      </c>
    </row>
    <row r="147" spans="1:14" x14ac:dyDescent="0.3">
      <c r="A147" s="1">
        <v>2</v>
      </c>
      <c r="B147" t="s">
        <v>1877</v>
      </c>
      <c r="C147" t="s">
        <v>1878</v>
      </c>
      <c r="D147" t="s">
        <v>11194</v>
      </c>
      <c r="E147" t="s">
        <v>3204</v>
      </c>
      <c r="F147" t="s">
        <v>3812</v>
      </c>
      <c r="G147" t="s">
        <v>264</v>
      </c>
      <c r="I147" t="str">
        <f t="shared" si="15"/>
        <v>N/A</v>
      </c>
      <c r="J147" t="str">
        <f t="shared" si="16"/>
        <v>54000</v>
      </c>
      <c r="K147" t="str">
        <f t="shared" si="17"/>
        <v>40000</v>
      </c>
      <c r="L147" t="str">
        <f t="shared" si="18"/>
        <v>80000</v>
      </c>
      <c r="M147" t="str">
        <f t="shared" si="19"/>
        <v>104000</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11195</v>
      </c>
      <c r="D150" t="s">
        <v>3754</v>
      </c>
      <c r="E150" t="s">
        <v>11196</v>
      </c>
      <c r="F150" t="s">
        <v>11197</v>
      </c>
      <c r="G150" t="s">
        <v>11198</v>
      </c>
      <c r="I150" t="str">
        <f t="shared" si="15"/>
        <v>pos_trend</v>
      </c>
      <c r="J150">
        <f t="shared" si="16"/>
        <v>3690000</v>
      </c>
      <c r="K150">
        <f t="shared" si="17"/>
        <v>4850000</v>
      </c>
      <c r="L150">
        <f t="shared" si="18"/>
        <v>9770000</v>
      </c>
      <c r="M150">
        <f t="shared" si="19"/>
        <v>15040000</v>
      </c>
      <c r="N150">
        <f t="shared" si="20"/>
        <v>21670000</v>
      </c>
    </row>
    <row r="151" spans="1:14" x14ac:dyDescent="0.3">
      <c r="A151" s="1">
        <v>6</v>
      </c>
      <c r="B151" t="s">
        <v>1890</v>
      </c>
      <c r="C151" t="s">
        <v>264</v>
      </c>
      <c r="D151" t="s">
        <v>11199</v>
      </c>
      <c r="E151" t="s">
        <v>11200</v>
      </c>
      <c r="F151" t="s">
        <v>11201</v>
      </c>
      <c r="G151" t="s">
        <v>11202</v>
      </c>
      <c r="I151" t="str">
        <f t="shared" si="15"/>
        <v>N/A</v>
      </c>
      <c r="J151" t="str">
        <f t="shared" si="16"/>
        <v>N/A</v>
      </c>
      <c r="K151">
        <f t="shared" si="17"/>
        <v>0.24890000000000001</v>
      </c>
      <c r="L151">
        <f t="shared" si="18"/>
        <v>0.73849999999999993</v>
      </c>
      <c r="M151">
        <f t="shared" si="19"/>
        <v>0.58229999999999993</v>
      </c>
      <c r="N151">
        <f t="shared" si="20"/>
        <v>0.45380000000000004</v>
      </c>
    </row>
    <row r="152" spans="1:14" x14ac:dyDescent="0.3">
      <c r="A152" s="1">
        <v>7</v>
      </c>
      <c r="B152" t="s">
        <v>285</v>
      </c>
      <c r="C152" t="s">
        <v>5973</v>
      </c>
      <c r="D152" t="s">
        <v>6813</v>
      </c>
      <c r="E152" t="s">
        <v>11203</v>
      </c>
      <c r="F152" t="s">
        <v>3366</v>
      </c>
      <c r="G152" t="s">
        <v>11204</v>
      </c>
      <c r="I152" t="str">
        <f t="shared" si="15"/>
        <v>N/A</v>
      </c>
      <c r="J152">
        <f t="shared" si="16"/>
        <v>4050000</v>
      </c>
      <c r="K152">
        <f t="shared" si="17"/>
        <v>3940000</v>
      </c>
      <c r="L152">
        <f t="shared" si="18"/>
        <v>5740000</v>
      </c>
      <c r="M152">
        <f t="shared" si="19"/>
        <v>9310000</v>
      </c>
      <c r="N152">
        <f t="shared" si="20"/>
        <v>18320000</v>
      </c>
    </row>
    <row r="153" spans="1:14" x14ac:dyDescent="0.3">
      <c r="A153" s="1">
        <v>8</v>
      </c>
      <c r="B153" t="s">
        <v>1900</v>
      </c>
      <c r="C153" t="s">
        <v>4441</v>
      </c>
      <c r="D153" t="s">
        <v>11195</v>
      </c>
      <c r="E153" t="s">
        <v>2869</v>
      </c>
      <c r="F153" t="s">
        <v>3662</v>
      </c>
      <c r="G153" t="s">
        <v>11205</v>
      </c>
      <c r="I153" t="str">
        <f t="shared" si="15"/>
        <v>N/A</v>
      </c>
      <c r="J153">
        <f t="shared" si="16"/>
        <v>3920000</v>
      </c>
      <c r="K153">
        <f t="shared" si="17"/>
        <v>3690000</v>
      </c>
      <c r="L153">
        <f t="shared" si="18"/>
        <v>5300000</v>
      </c>
      <c r="M153">
        <f t="shared" si="19"/>
        <v>8690000</v>
      </c>
      <c r="N153">
        <f t="shared" si="20"/>
        <v>14230000</v>
      </c>
    </row>
    <row r="154" spans="1:14" x14ac:dyDescent="0.3">
      <c r="A154" s="1">
        <v>9</v>
      </c>
      <c r="B154" t="s">
        <v>1905</v>
      </c>
      <c r="C154" t="s">
        <v>1190</v>
      </c>
      <c r="D154" t="s">
        <v>7517</v>
      </c>
      <c r="E154" t="s">
        <v>11206</v>
      </c>
      <c r="F154" t="s">
        <v>11207</v>
      </c>
      <c r="G154" t="s">
        <v>1465</v>
      </c>
      <c r="I154" t="str">
        <f t="shared" si="15"/>
        <v>N/A</v>
      </c>
      <c r="J154" t="str">
        <f t="shared" si="16"/>
        <v>43000</v>
      </c>
      <c r="K154" t="str">
        <f t="shared" si="17"/>
        <v>100000</v>
      </c>
      <c r="L154" t="str">
        <f t="shared" si="18"/>
        <v>262000</v>
      </c>
      <c r="M154" t="str">
        <f t="shared" si="19"/>
        <v>312000</v>
      </c>
      <c r="N154">
        <f t="shared" si="20"/>
        <v>3790000</v>
      </c>
    </row>
    <row r="155" spans="1:14" x14ac:dyDescent="0.3">
      <c r="A155" s="1">
        <v>10</v>
      </c>
      <c r="B155" t="s">
        <v>1911</v>
      </c>
      <c r="C155" t="s">
        <v>1190</v>
      </c>
      <c r="D155" t="s">
        <v>7517</v>
      </c>
      <c r="E155" t="s">
        <v>11206</v>
      </c>
      <c r="F155" t="s">
        <v>11207</v>
      </c>
      <c r="G155" t="s">
        <v>1465</v>
      </c>
      <c r="I155" t="str">
        <f t="shared" si="15"/>
        <v>N/A</v>
      </c>
      <c r="J155" t="str">
        <f t="shared" si="16"/>
        <v>43000</v>
      </c>
      <c r="K155" t="str">
        <f t="shared" si="17"/>
        <v>100000</v>
      </c>
      <c r="L155" t="str">
        <f t="shared" si="18"/>
        <v>262000</v>
      </c>
      <c r="M155" t="str">
        <f t="shared" si="19"/>
        <v>312000</v>
      </c>
      <c r="N155">
        <f t="shared" si="20"/>
        <v>3790000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11047</v>
      </c>
      <c r="E158" t="s">
        <v>11208</v>
      </c>
      <c r="F158" t="s">
        <v>11209</v>
      </c>
      <c r="G158" t="s">
        <v>11210</v>
      </c>
      <c r="I158" t="str">
        <f t="shared" si="15"/>
        <v>N/A</v>
      </c>
      <c r="J158" t="str">
        <f t="shared" si="16"/>
        <v>N/A</v>
      </c>
      <c r="K158">
        <f t="shared" si="17"/>
        <v>-2.7400000000000004E-2</v>
      </c>
      <c r="L158">
        <f t="shared" si="18"/>
        <v>0.45770000000000005</v>
      </c>
      <c r="M158">
        <f t="shared" si="19"/>
        <v>0.62150000000000005</v>
      </c>
      <c r="N158">
        <f t="shared" si="20"/>
        <v>0.96889999999999998</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11211</v>
      </c>
      <c r="D161" t="s">
        <v>10004</v>
      </c>
      <c r="E161" t="s">
        <v>11212</v>
      </c>
      <c r="F161" t="s">
        <v>11213</v>
      </c>
      <c r="G161" t="s">
        <v>11214</v>
      </c>
      <c r="I161" t="str">
        <f t="shared" si="15"/>
        <v>pos_trend</v>
      </c>
      <c r="J161">
        <f t="shared" si="16"/>
        <v>15960000</v>
      </c>
      <c r="K161">
        <f t="shared" si="17"/>
        <v>21050000</v>
      </c>
      <c r="L161">
        <f t="shared" si="18"/>
        <v>37690000</v>
      </c>
      <c r="M161">
        <f t="shared" si="19"/>
        <v>59420000</v>
      </c>
      <c r="N161">
        <f t="shared" si="20"/>
        <v>81580000</v>
      </c>
    </row>
    <row r="162" spans="1:14" x14ac:dyDescent="0.3">
      <c r="A162" s="1">
        <v>1</v>
      </c>
      <c r="B162" t="s">
        <v>1927</v>
      </c>
      <c r="C162" t="s">
        <v>264</v>
      </c>
      <c r="D162" t="s">
        <v>11215</v>
      </c>
      <c r="E162" t="s">
        <v>11216</v>
      </c>
      <c r="F162" t="s">
        <v>11217</v>
      </c>
      <c r="G162" t="s">
        <v>11218</v>
      </c>
      <c r="I162" t="str">
        <f t="shared" si="15"/>
        <v>N/A</v>
      </c>
      <c r="J162" t="str">
        <f t="shared" si="16"/>
        <v>N/A</v>
      </c>
      <c r="K162">
        <f t="shared" si="17"/>
        <v>0.31890000000000002</v>
      </c>
      <c r="L162">
        <f t="shared" si="18"/>
        <v>0.79110000000000003</v>
      </c>
      <c r="M162">
        <f t="shared" si="19"/>
        <v>0.57630000000000003</v>
      </c>
      <c r="N162">
        <f t="shared" si="20"/>
        <v>0.37310000000000004</v>
      </c>
    </row>
    <row r="163" spans="1:14" x14ac:dyDescent="0.3">
      <c r="A163" s="1">
        <v>2</v>
      </c>
      <c r="B163" t="s">
        <v>1932</v>
      </c>
      <c r="C163" t="s">
        <v>5481</v>
      </c>
      <c r="D163" t="s">
        <v>11219</v>
      </c>
      <c r="E163" t="s">
        <v>6100</v>
      </c>
      <c r="F163" t="s">
        <v>5088</v>
      </c>
      <c r="G163" t="s">
        <v>7838</v>
      </c>
      <c r="I163" t="str">
        <f t="shared" si="15"/>
        <v>N/A</v>
      </c>
      <c r="J163">
        <f t="shared" si="16"/>
        <v>1550000</v>
      </c>
      <c r="K163" t="str">
        <f t="shared" si="17"/>
        <v>907000</v>
      </c>
      <c r="L163">
        <f t="shared" si="18"/>
        <v>2370000</v>
      </c>
      <c r="M163">
        <f t="shared" si="19"/>
        <v>5030000</v>
      </c>
      <c r="N163">
        <f t="shared" si="20"/>
        <v>5240000</v>
      </c>
    </row>
    <row r="164" spans="1:14" x14ac:dyDescent="0.3">
      <c r="A164" s="1">
        <v>3</v>
      </c>
      <c r="B164" t="s">
        <v>1937</v>
      </c>
      <c r="C164" t="s">
        <v>264</v>
      </c>
      <c r="D164" t="s">
        <v>11220</v>
      </c>
      <c r="E164" t="s">
        <v>11221</v>
      </c>
      <c r="F164" t="s">
        <v>11222</v>
      </c>
      <c r="G164" t="s">
        <v>8941</v>
      </c>
      <c r="I164" t="str">
        <f t="shared" si="15"/>
        <v>N/A</v>
      </c>
      <c r="J164" t="str">
        <f t="shared" si="16"/>
        <v>N/A</v>
      </c>
      <c r="K164">
        <f t="shared" si="17"/>
        <v>-0.41409999999999997</v>
      </c>
      <c r="L164">
        <f t="shared" si="18"/>
        <v>1.6174000000000002</v>
      </c>
      <c r="M164">
        <f t="shared" si="19"/>
        <v>1.1188</v>
      </c>
      <c r="N164">
        <f t="shared" si="20"/>
        <v>4.1700000000000001E-2</v>
      </c>
    </row>
    <row r="165" spans="1:14" x14ac:dyDescent="0.3">
      <c r="A165" s="1">
        <v>4</v>
      </c>
      <c r="B165" t="s">
        <v>1942</v>
      </c>
      <c r="C165" t="s">
        <v>7960</v>
      </c>
      <c r="D165" t="s">
        <v>11223</v>
      </c>
      <c r="E165" t="s">
        <v>11224</v>
      </c>
      <c r="F165" t="s">
        <v>11225</v>
      </c>
      <c r="G165" t="s">
        <v>11226</v>
      </c>
      <c r="I165" t="str">
        <f t="shared" si="15"/>
        <v>pos_trend</v>
      </c>
      <c r="J165">
        <f t="shared" si="16"/>
        <v>14410000</v>
      </c>
      <c r="K165">
        <f t="shared" si="17"/>
        <v>20140000</v>
      </c>
      <c r="L165">
        <f t="shared" si="18"/>
        <v>35320000</v>
      </c>
      <c r="M165">
        <f t="shared" si="19"/>
        <v>54390000</v>
      </c>
      <c r="N165">
        <f t="shared" si="20"/>
        <v>76340000</v>
      </c>
    </row>
    <row r="166" spans="1:14" x14ac:dyDescent="0.3">
      <c r="A166" s="1">
        <v>5</v>
      </c>
      <c r="B166" t="s">
        <v>1948</v>
      </c>
      <c r="C166" t="s">
        <v>264</v>
      </c>
      <c r="D166" t="s">
        <v>11227</v>
      </c>
      <c r="E166" t="s">
        <v>11228</v>
      </c>
      <c r="F166" t="s">
        <v>11229</v>
      </c>
      <c r="G166" t="s">
        <v>11230</v>
      </c>
      <c r="I166" t="str">
        <f t="shared" si="15"/>
        <v>N/A</v>
      </c>
      <c r="J166" t="str">
        <f t="shared" si="16"/>
        <v>N/A</v>
      </c>
      <c r="K166">
        <f t="shared" si="17"/>
        <v>0.39770000000000005</v>
      </c>
      <c r="L166">
        <f t="shared" si="18"/>
        <v>0.75380000000000003</v>
      </c>
      <c r="M166">
        <f t="shared" si="19"/>
        <v>0.53979999999999995</v>
      </c>
      <c r="N166">
        <f t="shared" si="20"/>
        <v>0.40380000000000005</v>
      </c>
    </row>
    <row r="167" spans="1:14" x14ac:dyDescent="0.3">
      <c r="A167" s="1">
        <v>6</v>
      </c>
      <c r="B167" t="s">
        <v>1953</v>
      </c>
      <c r="C167" t="s">
        <v>264</v>
      </c>
      <c r="D167" t="s">
        <v>264</v>
      </c>
      <c r="E167" t="s">
        <v>264</v>
      </c>
      <c r="F167" t="s">
        <v>264</v>
      </c>
      <c r="G167" t="s">
        <v>9403</v>
      </c>
      <c r="I167" t="str">
        <f t="shared" si="15"/>
        <v>N/A</v>
      </c>
      <c r="J167" t="str">
        <f t="shared" si="16"/>
        <v>N/A</v>
      </c>
      <c r="K167" t="str">
        <f t="shared" si="17"/>
        <v>N/A</v>
      </c>
      <c r="L167" t="str">
        <f t="shared" si="18"/>
        <v>N/A</v>
      </c>
      <c r="M167" t="str">
        <f t="shared" si="19"/>
        <v>N/A</v>
      </c>
      <c r="N167">
        <f t="shared" si="20"/>
        <v>3.4200000000000001E-2</v>
      </c>
    </row>
    <row r="168" spans="1:14" x14ac:dyDescent="0.3">
      <c r="A168" s="1">
        <v>7</v>
      </c>
      <c r="B168" t="s">
        <v>1955</v>
      </c>
      <c r="C168" t="s">
        <v>11231</v>
      </c>
      <c r="D168" t="s">
        <v>11232</v>
      </c>
      <c r="E168" t="s">
        <v>314</v>
      </c>
      <c r="F168" t="s">
        <v>10847</v>
      </c>
      <c r="G168" t="s">
        <v>11233</v>
      </c>
      <c r="I168" t="str">
        <f t="shared" si="15"/>
        <v>N/A</v>
      </c>
      <c r="J168">
        <f t="shared" si="16"/>
        <v>8600000</v>
      </c>
      <c r="K168">
        <f t="shared" si="17"/>
        <v>6600000</v>
      </c>
      <c r="L168">
        <f t="shared" si="18"/>
        <v>9960000</v>
      </c>
      <c r="M168">
        <f t="shared" si="19"/>
        <v>13770000</v>
      </c>
      <c r="N168">
        <f t="shared" si="20"/>
        <v>15140000</v>
      </c>
    </row>
    <row r="169" spans="1:14" x14ac:dyDescent="0.3">
      <c r="A169" s="1">
        <v>8</v>
      </c>
      <c r="B169" t="s">
        <v>1960</v>
      </c>
      <c r="C169" t="s">
        <v>11234</v>
      </c>
      <c r="D169" t="s">
        <v>11064</v>
      </c>
      <c r="E169" t="s">
        <v>10308</v>
      </c>
      <c r="F169" t="s">
        <v>11235</v>
      </c>
      <c r="G169" t="s">
        <v>11236</v>
      </c>
      <c r="I169" t="str">
        <f t="shared" si="15"/>
        <v>N/A</v>
      </c>
      <c r="J169" t="str">
        <f t="shared" si="16"/>
        <v>991000</v>
      </c>
      <c r="K169" t="str">
        <f t="shared" si="17"/>
        <v>88000</v>
      </c>
      <c r="L169" t="str">
        <f t="shared" si="18"/>
        <v>259000</v>
      </c>
      <c r="M169" t="str">
        <f t="shared" si="19"/>
        <v>833000</v>
      </c>
      <c r="N169">
        <f t="shared" si="20"/>
        <v>2170000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11237</v>
      </c>
      <c r="D171" t="s">
        <v>1121</v>
      </c>
      <c r="E171" t="s">
        <v>456</v>
      </c>
      <c r="F171" t="s">
        <v>11238</v>
      </c>
      <c r="G171" t="s">
        <v>5526</v>
      </c>
      <c r="I171" t="str">
        <f t="shared" si="15"/>
        <v>N/A</v>
      </c>
      <c r="J171" t="str">
        <f t="shared" si="16"/>
        <v>299000</v>
      </c>
      <c r="K171">
        <f t="shared" si="17"/>
        <v>1040000</v>
      </c>
      <c r="L171">
        <f t="shared" si="18"/>
        <v>2720000</v>
      </c>
      <c r="M171">
        <f t="shared" si="19"/>
        <v>5180000</v>
      </c>
      <c r="N171">
        <f t="shared" si="20"/>
        <v>5140000</v>
      </c>
    </row>
    <row r="172" spans="1:14" x14ac:dyDescent="0.3">
      <c r="A172" s="1">
        <v>11</v>
      </c>
      <c r="B172" t="s">
        <v>273</v>
      </c>
      <c r="C172" t="s">
        <v>11237</v>
      </c>
      <c r="D172" t="s">
        <v>1121</v>
      </c>
      <c r="E172" t="s">
        <v>456</v>
      </c>
      <c r="F172" t="s">
        <v>6099</v>
      </c>
      <c r="G172" t="s">
        <v>11239</v>
      </c>
      <c r="I172" t="str">
        <f t="shared" si="15"/>
        <v>N/A</v>
      </c>
      <c r="J172" t="str">
        <f t="shared" si="16"/>
        <v>299000</v>
      </c>
      <c r="K172">
        <f t="shared" si="17"/>
        <v>1040000</v>
      </c>
      <c r="L172">
        <f t="shared" si="18"/>
        <v>2720000</v>
      </c>
      <c r="M172">
        <f t="shared" si="19"/>
        <v>3890000</v>
      </c>
      <c r="N172">
        <f t="shared" si="20"/>
        <v>3250000</v>
      </c>
    </row>
    <row r="173" spans="1:14" x14ac:dyDescent="0.3">
      <c r="A173" s="1">
        <v>12</v>
      </c>
      <c r="B173" t="s">
        <v>1969</v>
      </c>
      <c r="C173" t="s">
        <v>10322</v>
      </c>
      <c r="D173" t="s">
        <v>3228</v>
      </c>
      <c r="E173" t="s">
        <v>11240</v>
      </c>
      <c r="F173" t="s">
        <v>8122</v>
      </c>
      <c r="G173" t="s">
        <v>11241</v>
      </c>
      <c r="I173" t="str">
        <f t="shared" si="15"/>
        <v>N/A</v>
      </c>
      <c r="J173">
        <f t="shared" si="16"/>
        <v>7310000</v>
      </c>
      <c r="K173">
        <f t="shared" si="17"/>
        <v>5470000</v>
      </c>
      <c r="L173">
        <f t="shared" si="18"/>
        <v>6970000</v>
      </c>
      <c r="M173">
        <f t="shared" si="19"/>
        <v>7760000</v>
      </c>
      <c r="N173" t="str">
        <f t="shared" si="20"/>
        <v>643000</v>
      </c>
    </row>
    <row r="174" spans="1:14" x14ac:dyDescent="0.3">
      <c r="A174" s="1">
        <v>13</v>
      </c>
      <c r="B174" t="s">
        <v>1974</v>
      </c>
      <c r="C174" t="s">
        <v>11242</v>
      </c>
      <c r="D174" t="s">
        <v>11243</v>
      </c>
      <c r="E174" t="s">
        <v>11244</v>
      </c>
      <c r="F174" t="s">
        <v>11245</v>
      </c>
      <c r="G174" t="s">
        <v>260</v>
      </c>
      <c r="I174" t="str">
        <f t="shared" si="15"/>
        <v>pos_trend</v>
      </c>
      <c r="J174">
        <f t="shared" si="16"/>
        <v>16810000</v>
      </c>
      <c r="K174">
        <f t="shared" si="17"/>
        <v>19440000</v>
      </c>
      <c r="L174">
        <f t="shared" si="18"/>
        <v>31730000</v>
      </c>
      <c r="M174">
        <f t="shared" si="19"/>
        <v>43050000</v>
      </c>
      <c r="N174">
        <f t="shared" si="20"/>
        <v>51680000</v>
      </c>
    </row>
    <row r="175" spans="1:14" x14ac:dyDescent="0.3">
      <c r="A175" s="1">
        <v>14</v>
      </c>
      <c r="B175" t="s">
        <v>1980</v>
      </c>
      <c r="C175" t="s">
        <v>4500</v>
      </c>
      <c r="D175" t="s">
        <v>11246</v>
      </c>
      <c r="E175" t="s">
        <v>11247</v>
      </c>
      <c r="F175" t="s">
        <v>11248</v>
      </c>
      <c r="G175" t="s">
        <v>4383</v>
      </c>
      <c r="I175" t="str">
        <f t="shared" si="15"/>
        <v>pos_trend</v>
      </c>
      <c r="J175">
        <f t="shared" si="16"/>
        <v>11020000</v>
      </c>
      <c r="K175">
        <f t="shared" si="17"/>
        <v>13140000</v>
      </c>
      <c r="L175">
        <f t="shared" si="18"/>
        <v>19160000</v>
      </c>
      <c r="M175">
        <f t="shared" si="19"/>
        <v>24510000</v>
      </c>
      <c r="N175">
        <f t="shared" si="20"/>
        <v>30550000</v>
      </c>
    </row>
    <row r="176" spans="1:14" x14ac:dyDescent="0.3">
      <c r="A176" s="1">
        <v>15</v>
      </c>
      <c r="B176" t="s">
        <v>1986</v>
      </c>
      <c r="C176" t="s">
        <v>581</v>
      </c>
      <c r="D176" t="s">
        <v>7138</v>
      </c>
      <c r="E176" t="s">
        <v>3753</v>
      </c>
      <c r="F176" t="s">
        <v>6452</v>
      </c>
      <c r="G176" t="s">
        <v>1887</v>
      </c>
      <c r="I176" t="str">
        <f t="shared" si="15"/>
        <v>pos_trend</v>
      </c>
      <c r="J176">
        <f t="shared" si="16"/>
        <v>2500000</v>
      </c>
      <c r="K176">
        <f t="shared" si="17"/>
        <v>2730000</v>
      </c>
      <c r="L176">
        <f t="shared" si="18"/>
        <v>4730000</v>
      </c>
      <c r="M176">
        <f t="shared" si="19"/>
        <v>6590000</v>
      </c>
      <c r="N176">
        <f t="shared" si="20"/>
        <v>7630000</v>
      </c>
    </row>
    <row r="177" spans="1:14" x14ac:dyDescent="0.3">
      <c r="A177" s="1">
        <v>16</v>
      </c>
      <c r="B177" t="s">
        <v>297</v>
      </c>
      <c r="C177" t="s">
        <v>3161</v>
      </c>
      <c r="D177" t="s">
        <v>937</v>
      </c>
      <c r="E177" t="s">
        <v>1191</v>
      </c>
      <c r="F177" t="s">
        <v>11249</v>
      </c>
      <c r="G177" t="s">
        <v>11250</v>
      </c>
      <c r="I177" t="str">
        <f t="shared" si="15"/>
        <v>pos_trend</v>
      </c>
      <c r="J177">
        <f t="shared" si="16"/>
        <v>2580000</v>
      </c>
      <c r="K177">
        <f t="shared" si="17"/>
        <v>2910000</v>
      </c>
      <c r="L177">
        <f t="shared" si="18"/>
        <v>6910000</v>
      </c>
      <c r="M177">
        <f t="shared" si="19"/>
        <v>10630000</v>
      </c>
      <c r="N177">
        <f t="shared" si="20"/>
        <v>12170000</v>
      </c>
    </row>
    <row r="178" spans="1:14" x14ac:dyDescent="0.3">
      <c r="A178" s="1">
        <v>17</v>
      </c>
      <c r="B178" t="s">
        <v>300</v>
      </c>
      <c r="C178" t="s">
        <v>11251</v>
      </c>
      <c r="D178" t="s">
        <v>8315</v>
      </c>
      <c r="E178" t="s">
        <v>11252</v>
      </c>
      <c r="F178" t="s">
        <v>8213</v>
      </c>
      <c r="G178" t="s">
        <v>11253</v>
      </c>
      <c r="I178" t="str">
        <f t="shared" si="15"/>
        <v>pos_trend</v>
      </c>
      <c r="J178">
        <f t="shared" si="16"/>
        <v>6200000</v>
      </c>
      <c r="K178">
        <f t="shared" si="17"/>
        <v>7300000</v>
      </c>
      <c r="L178">
        <f t="shared" si="18"/>
        <v>13550000</v>
      </c>
      <c r="M178">
        <f t="shared" si="19"/>
        <v>25100000</v>
      </c>
      <c r="N178">
        <f t="shared" si="20"/>
        <v>39800000</v>
      </c>
    </row>
    <row r="179" spans="1:14" x14ac:dyDescent="0.3">
      <c r="A179" s="1">
        <v>18</v>
      </c>
      <c r="B179" t="s">
        <v>306</v>
      </c>
      <c r="C179" t="s">
        <v>264</v>
      </c>
      <c r="D179" t="s">
        <v>11254</v>
      </c>
      <c r="E179" t="s">
        <v>11255</v>
      </c>
      <c r="F179" t="s">
        <v>11256</v>
      </c>
      <c r="G179" t="s">
        <v>11257</v>
      </c>
      <c r="I179" t="str">
        <f t="shared" si="15"/>
        <v>N/A</v>
      </c>
      <c r="J179" t="str">
        <f t="shared" si="16"/>
        <v>N/A</v>
      </c>
      <c r="K179">
        <f t="shared" si="17"/>
        <v>0.17739999999999997</v>
      </c>
      <c r="L179">
        <f t="shared" si="18"/>
        <v>0.85719999999999996</v>
      </c>
      <c r="M179">
        <f t="shared" si="19"/>
        <v>0.85270000000000001</v>
      </c>
      <c r="N179">
        <f t="shared" si="20"/>
        <v>0.5857</v>
      </c>
    </row>
    <row r="180" spans="1:14" x14ac:dyDescent="0.3">
      <c r="A180" s="1">
        <v>19</v>
      </c>
      <c r="B180" t="s">
        <v>2003</v>
      </c>
      <c r="C180" t="s">
        <v>264</v>
      </c>
      <c r="D180" t="s">
        <v>264</v>
      </c>
      <c r="E180" t="s">
        <v>264</v>
      </c>
      <c r="F180" t="s">
        <v>264</v>
      </c>
      <c r="G180" t="s">
        <v>9338</v>
      </c>
      <c r="I180" t="str">
        <f t="shared" si="15"/>
        <v>N/A</v>
      </c>
      <c r="J180" t="str">
        <f t="shared" si="16"/>
        <v>N/A</v>
      </c>
      <c r="K180" t="str">
        <f t="shared" si="17"/>
        <v>N/A</v>
      </c>
      <c r="L180" t="str">
        <f t="shared" si="18"/>
        <v>N/A</v>
      </c>
      <c r="M180" t="str">
        <f t="shared" si="19"/>
        <v>N/A</v>
      </c>
      <c r="N180">
        <f t="shared" si="20"/>
        <v>0.34600000000000003</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264</v>
      </c>
      <c r="D185" t="s">
        <v>264</v>
      </c>
      <c r="E185" t="s">
        <v>264</v>
      </c>
      <c r="F185" t="s">
        <v>264</v>
      </c>
      <c r="G185" t="s">
        <v>264</v>
      </c>
      <c r="I185" t="str">
        <f t="shared" si="15"/>
        <v>N/A</v>
      </c>
      <c r="J185" t="str">
        <f t="shared" si="16"/>
        <v>N/A</v>
      </c>
      <c r="K185" t="str">
        <f t="shared" si="17"/>
        <v>N/A</v>
      </c>
      <c r="L185" t="str">
        <f t="shared" si="18"/>
        <v>N/A</v>
      </c>
      <c r="M185" t="str">
        <f t="shared" si="19"/>
        <v>N/A</v>
      </c>
      <c r="N185" t="str">
        <f t="shared" si="20"/>
        <v>N/A</v>
      </c>
    </row>
    <row r="186" spans="1:14" x14ac:dyDescent="0.3">
      <c r="A186" s="1">
        <v>25</v>
      </c>
      <c r="B186" t="s">
        <v>322</v>
      </c>
      <c r="C186" t="s">
        <v>11251</v>
      </c>
      <c r="D186" t="s">
        <v>8315</v>
      </c>
      <c r="E186" t="s">
        <v>11252</v>
      </c>
      <c r="F186" t="s">
        <v>8213</v>
      </c>
      <c r="G186" t="s">
        <v>11253</v>
      </c>
      <c r="I186" t="str">
        <f t="shared" si="15"/>
        <v>pos_trend</v>
      </c>
      <c r="J186">
        <f t="shared" si="16"/>
        <v>6200000</v>
      </c>
      <c r="K186">
        <f t="shared" si="17"/>
        <v>7300000</v>
      </c>
      <c r="L186">
        <f t="shared" si="18"/>
        <v>13550000</v>
      </c>
      <c r="M186">
        <f t="shared" si="19"/>
        <v>25100000</v>
      </c>
      <c r="N186">
        <f t="shared" si="20"/>
        <v>39800000</v>
      </c>
    </row>
    <row r="187" spans="1:14" x14ac:dyDescent="0.3">
      <c r="A187" s="1">
        <v>26</v>
      </c>
      <c r="B187" t="s">
        <v>326</v>
      </c>
      <c r="C187" t="s">
        <v>264</v>
      </c>
      <c r="D187" t="s">
        <v>11254</v>
      </c>
      <c r="E187" t="s">
        <v>11255</v>
      </c>
      <c r="F187" t="s">
        <v>11256</v>
      </c>
      <c r="G187" t="s">
        <v>11257</v>
      </c>
      <c r="I187" t="str">
        <f t="shared" si="15"/>
        <v>N/A</v>
      </c>
      <c r="J187" t="str">
        <f t="shared" si="16"/>
        <v>N/A</v>
      </c>
      <c r="K187">
        <f t="shared" si="17"/>
        <v>0.17739999999999997</v>
      </c>
      <c r="L187">
        <f t="shared" si="18"/>
        <v>0.85719999999999996</v>
      </c>
      <c r="M187">
        <f t="shared" si="19"/>
        <v>0.85270000000000001</v>
      </c>
      <c r="N187">
        <f t="shared" si="20"/>
        <v>0.5857</v>
      </c>
    </row>
    <row r="188" spans="1:14" x14ac:dyDescent="0.3">
      <c r="A188" s="1">
        <v>27</v>
      </c>
      <c r="B188" t="s">
        <v>330</v>
      </c>
      <c r="C188" t="s">
        <v>264</v>
      </c>
      <c r="D188" t="s">
        <v>264</v>
      </c>
      <c r="E188" t="s">
        <v>264</v>
      </c>
      <c r="F188" t="s">
        <v>264</v>
      </c>
      <c r="G188" t="s">
        <v>9338</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0.34600000000000003</v>
      </c>
    </row>
    <row r="189" spans="1:14" x14ac:dyDescent="0.3">
      <c r="A189" s="1">
        <v>28</v>
      </c>
      <c r="B189" t="s">
        <v>332</v>
      </c>
      <c r="C189" t="s">
        <v>3446</v>
      </c>
      <c r="D189" t="s">
        <v>7138</v>
      </c>
      <c r="E189" t="s">
        <v>9930</v>
      </c>
      <c r="F189" t="s">
        <v>3379</v>
      </c>
      <c r="G189" t="s">
        <v>11258</v>
      </c>
      <c r="I189" t="str">
        <f t="shared" si="21"/>
        <v>pos_trend</v>
      </c>
      <c r="J189">
        <f t="shared" si="22"/>
        <v>2060000</v>
      </c>
      <c r="K189">
        <f t="shared" si="23"/>
        <v>2730000</v>
      </c>
      <c r="L189">
        <f t="shared" si="24"/>
        <v>5130000</v>
      </c>
      <c r="M189">
        <f t="shared" si="25"/>
        <v>9020000</v>
      </c>
      <c r="N189">
        <f t="shared" si="26"/>
        <v>11750000</v>
      </c>
    </row>
    <row r="190" spans="1:14" x14ac:dyDescent="0.3">
      <c r="A190" s="1">
        <v>29</v>
      </c>
      <c r="B190" t="s">
        <v>333</v>
      </c>
      <c r="C190" t="s">
        <v>3807</v>
      </c>
      <c r="D190" t="s">
        <v>9656</v>
      </c>
      <c r="E190" t="s">
        <v>4955</v>
      </c>
      <c r="F190" t="s">
        <v>11259</v>
      </c>
      <c r="G190" t="s">
        <v>6677</v>
      </c>
      <c r="I190" t="str">
        <f t="shared" si="21"/>
        <v>pos_trend</v>
      </c>
      <c r="J190">
        <f t="shared" si="22"/>
        <v>2190000</v>
      </c>
      <c r="K190">
        <f t="shared" si="23"/>
        <v>3130000</v>
      </c>
      <c r="L190">
        <f t="shared" si="24"/>
        <v>5260000</v>
      </c>
      <c r="M190">
        <f t="shared" si="25"/>
        <v>10080000</v>
      </c>
      <c r="N190">
        <f t="shared" si="26"/>
        <v>12710000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1650</v>
      </c>
      <c r="D192" t="s">
        <v>11260</v>
      </c>
      <c r="E192" t="s">
        <v>11261</v>
      </c>
      <c r="F192" t="s">
        <v>11262</v>
      </c>
      <c r="G192" t="s">
        <v>11263</v>
      </c>
      <c r="I192" t="str">
        <f t="shared" si="21"/>
        <v>N/A</v>
      </c>
      <c r="J192" t="str">
        <f t="shared" si="22"/>
        <v>(132,000)</v>
      </c>
      <c r="K192" t="str">
        <f t="shared" si="23"/>
        <v>(396,000)</v>
      </c>
      <c r="L192" t="str">
        <f t="shared" si="24"/>
        <v>(130,000)</v>
      </c>
      <c r="M192" t="str">
        <f t="shared" si="25"/>
        <v>(1.06M)</v>
      </c>
      <c r="N192" t="str">
        <f t="shared" si="26"/>
        <v>(964,000)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3262</v>
      </c>
      <c r="E196" t="s">
        <v>11264</v>
      </c>
      <c r="F196" t="s">
        <v>11265</v>
      </c>
      <c r="G196" t="s">
        <v>7873</v>
      </c>
      <c r="I196" t="str">
        <f t="shared" si="21"/>
        <v>N/A</v>
      </c>
      <c r="J196" t="str">
        <f t="shared" si="22"/>
        <v>N/A</v>
      </c>
      <c r="K196" t="str">
        <f t="shared" si="23"/>
        <v>(20,000)</v>
      </c>
      <c r="L196" t="str">
        <f t="shared" si="24"/>
        <v>(94,000)</v>
      </c>
      <c r="M196" t="str">
        <f t="shared" si="25"/>
        <v>(174,000)</v>
      </c>
      <c r="N196" t="str">
        <f t="shared" si="26"/>
        <v>(284,000)</v>
      </c>
    </row>
    <row r="197" spans="1:14" x14ac:dyDescent="0.3">
      <c r="A197" s="1">
        <v>36</v>
      </c>
      <c r="B197" t="s">
        <v>340</v>
      </c>
      <c r="C197" t="s">
        <v>1904</v>
      </c>
      <c r="D197" t="s">
        <v>11266</v>
      </c>
      <c r="E197" t="s">
        <v>6275</v>
      </c>
      <c r="F197" t="s">
        <v>11267</v>
      </c>
      <c r="G197" t="s">
        <v>9266</v>
      </c>
      <c r="I197" t="str">
        <f t="shared" si="21"/>
        <v>pos_trend</v>
      </c>
      <c r="J197">
        <f t="shared" si="22"/>
        <v>4139999.9999999995</v>
      </c>
      <c r="K197">
        <f t="shared" si="23"/>
        <v>4540000</v>
      </c>
      <c r="L197">
        <f t="shared" si="24"/>
        <v>8320000</v>
      </c>
      <c r="M197">
        <f t="shared" si="25"/>
        <v>15910000</v>
      </c>
      <c r="N197">
        <f t="shared" si="26"/>
        <v>27770000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1904</v>
      </c>
      <c r="D199" t="s">
        <v>11266</v>
      </c>
      <c r="E199" t="s">
        <v>6275</v>
      </c>
      <c r="F199" t="s">
        <v>11267</v>
      </c>
      <c r="G199" t="s">
        <v>9266</v>
      </c>
      <c r="I199" t="str">
        <f t="shared" si="21"/>
        <v>pos_trend</v>
      </c>
      <c r="J199">
        <f t="shared" si="22"/>
        <v>4139999.9999999995</v>
      </c>
      <c r="K199">
        <f t="shared" si="23"/>
        <v>4540000</v>
      </c>
      <c r="L199">
        <f t="shared" si="24"/>
        <v>8320000</v>
      </c>
      <c r="M199">
        <f t="shared" si="25"/>
        <v>15910000</v>
      </c>
      <c r="N199">
        <f t="shared" si="26"/>
        <v>27770000</v>
      </c>
    </row>
    <row r="200" spans="1:14" x14ac:dyDescent="0.3">
      <c r="A200" s="1">
        <v>39</v>
      </c>
      <c r="B200" t="s">
        <v>353</v>
      </c>
      <c r="C200" t="s">
        <v>264</v>
      </c>
      <c r="D200" t="s">
        <v>9765</v>
      </c>
      <c r="E200" t="s">
        <v>11268</v>
      </c>
      <c r="F200" t="s">
        <v>11269</v>
      </c>
      <c r="G200" t="s">
        <v>11270</v>
      </c>
      <c r="I200" t="str">
        <f t="shared" si="21"/>
        <v>N/A</v>
      </c>
      <c r="J200" t="str">
        <f t="shared" si="22"/>
        <v>N/A</v>
      </c>
      <c r="K200">
        <f t="shared" si="23"/>
        <v>9.69E-2</v>
      </c>
      <c r="L200">
        <f t="shared" si="24"/>
        <v>0.83220000000000005</v>
      </c>
      <c r="M200">
        <f t="shared" si="25"/>
        <v>0.91180000000000005</v>
      </c>
      <c r="N200">
        <f t="shared" si="26"/>
        <v>0.74609999999999999</v>
      </c>
    </row>
    <row r="201" spans="1:14" x14ac:dyDescent="0.3">
      <c r="A201" s="1">
        <v>40</v>
      </c>
      <c r="B201" t="s">
        <v>358</v>
      </c>
      <c r="C201" t="s">
        <v>264</v>
      </c>
      <c r="D201" t="s">
        <v>264</v>
      </c>
      <c r="E201" t="s">
        <v>264</v>
      </c>
      <c r="F201" t="s">
        <v>264</v>
      </c>
      <c r="G201" t="s">
        <v>11271</v>
      </c>
      <c r="I201" t="str">
        <f t="shared" si="21"/>
        <v>N/A</v>
      </c>
      <c r="J201" t="str">
        <f t="shared" si="22"/>
        <v>N/A</v>
      </c>
      <c r="K201" t="str">
        <f t="shared" si="23"/>
        <v>N/A</v>
      </c>
      <c r="L201" t="str">
        <f t="shared" si="24"/>
        <v>N/A</v>
      </c>
      <c r="M201" t="str">
        <f t="shared" si="25"/>
        <v>N/A</v>
      </c>
      <c r="N201">
        <f t="shared" si="26"/>
        <v>0.2414</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8139</v>
      </c>
      <c r="D207" t="s">
        <v>1880</v>
      </c>
      <c r="E207" t="s">
        <v>7517</v>
      </c>
      <c r="F207" t="s">
        <v>7517</v>
      </c>
      <c r="G207" t="s">
        <v>8150</v>
      </c>
      <c r="I207" t="str">
        <f t="shared" si="21"/>
        <v>N/A</v>
      </c>
      <c r="J207" t="str">
        <f t="shared" si="22"/>
        <v>458000</v>
      </c>
      <c r="K207" t="str">
        <f t="shared" si="23"/>
        <v>109000</v>
      </c>
      <c r="L207" t="str">
        <f t="shared" si="24"/>
        <v>100000</v>
      </c>
      <c r="M207" t="str">
        <f t="shared" si="25"/>
        <v>100000</v>
      </c>
      <c r="N207" t="str">
        <f t="shared" si="26"/>
        <v>23000</v>
      </c>
    </row>
    <row r="208" spans="1:14" x14ac:dyDescent="0.3">
      <c r="A208" s="1">
        <v>47</v>
      </c>
      <c r="B208" t="s">
        <v>378</v>
      </c>
      <c r="C208" t="s">
        <v>361</v>
      </c>
      <c r="D208" t="s">
        <v>4015</v>
      </c>
      <c r="E208" t="s">
        <v>5360</v>
      </c>
      <c r="F208" t="s">
        <v>10026</v>
      </c>
      <c r="G208" t="s">
        <v>11272</v>
      </c>
      <c r="I208" t="str">
        <f t="shared" si="21"/>
        <v>pos_trend</v>
      </c>
      <c r="J208">
        <f t="shared" si="22"/>
        <v>3680000</v>
      </c>
      <c r="K208">
        <f t="shared" si="23"/>
        <v>4430000</v>
      </c>
      <c r="L208">
        <f t="shared" si="24"/>
        <v>8220000.0000000009</v>
      </c>
      <c r="M208">
        <f t="shared" si="25"/>
        <v>15810000</v>
      </c>
      <c r="N208">
        <f t="shared" si="26"/>
        <v>27750000</v>
      </c>
    </row>
    <row r="209" spans="1:14" x14ac:dyDescent="0.3">
      <c r="A209" s="1">
        <v>48</v>
      </c>
      <c r="B209" t="s">
        <v>382</v>
      </c>
      <c r="C209" t="s">
        <v>1473</v>
      </c>
      <c r="D209" t="s">
        <v>6981</v>
      </c>
      <c r="E209" t="s">
        <v>3618</v>
      </c>
      <c r="F209" t="s">
        <v>4857</v>
      </c>
      <c r="G209" t="s">
        <v>11273</v>
      </c>
      <c r="I209" t="str">
        <f t="shared" si="21"/>
        <v>pos_trend</v>
      </c>
      <c r="J209" t="str">
        <f t="shared" si="22"/>
        <v>1.03</v>
      </c>
      <c r="K209" t="str">
        <f t="shared" si="23"/>
        <v>1.13</v>
      </c>
      <c r="L209" t="str">
        <f t="shared" si="24"/>
        <v>1.32</v>
      </c>
      <c r="M209" t="str">
        <f t="shared" si="25"/>
        <v>1.62</v>
      </c>
      <c r="N209" t="str">
        <f t="shared" si="26"/>
        <v>2.56</v>
      </c>
    </row>
    <row r="210" spans="1:14" x14ac:dyDescent="0.3">
      <c r="A210" s="1">
        <v>49</v>
      </c>
      <c r="B210" t="s">
        <v>2042</v>
      </c>
      <c r="C210" t="s">
        <v>264</v>
      </c>
      <c r="D210" t="s">
        <v>11274</v>
      </c>
      <c r="E210" t="s">
        <v>11275</v>
      </c>
      <c r="F210" t="s">
        <v>11276</v>
      </c>
      <c r="G210" t="s">
        <v>11277</v>
      </c>
      <c r="I210" t="str">
        <f t="shared" si="21"/>
        <v>N/A</v>
      </c>
      <c r="J210" t="str">
        <f t="shared" si="22"/>
        <v>N/A</v>
      </c>
      <c r="K210">
        <f t="shared" si="23"/>
        <v>9.7100000000000006E-2</v>
      </c>
      <c r="L210">
        <f t="shared" si="24"/>
        <v>0.1681</v>
      </c>
      <c r="M210">
        <f t="shared" si="25"/>
        <v>0.2273</v>
      </c>
      <c r="N210">
        <f t="shared" si="26"/>
        <v>0.58020000000000005</v>
      </c>
    </row>
    <row r="211" spans="1:14" x14ac:dyDescent="0.3">
      <c r="A211" s="1">
        <v>50</v>
      </c>
      <c r="B211" t="s">
        <v>393</v>
      </c>
      <c r="C211" t="s">
        <v>1446</v>
      </c>
      <c r="D211" t="s">
        <v>2830</v>
      </c>
      <c r="E211" t="s">
        <v>2830</v>
      </c>
      <c r="F211" t="s">
        <v>10216</v>
      </c>
      <c r="G211" t="s">
        <v>11278</v>
      </c>
      <c r="I211" t="str">
        <f t="shared" si="21"/>
        <v>N/A</v>
      </c>
      <c r="J211">
        <f t="shared" si="22"/>
        <v>3560000</v>
      </c>
      <c r="K211">
        <f t="shared" si="23"/>
        <v>10850000</v>
      </c>
      <c r="L211">
        <f t="shared" si="24"/>
        <v>10850000</v>
      </c>
      <c r="M211">
        <f t="shared" si="25"/>
        <v>9780000</v>
      </c>
      <c r="N211">
        <f t="shared" si="26"/>
        <v>10820000</v>
      </c>
    </row>
    <row r="212" spans="1:14" x14ac:dyDescent="0.3">
      <c r="A212" s="1">
        <v>51</v>
      </c>
      <c r="B212" t="s">
        <v>399</v>
      </c>
      <c r="C212" t="s">
        <v>1485</v>
      </c>
      <c r="D212" t="s">
        <v>6417</v>
      </c>
      <c r="E212" t="s">
        <v>1474</v>
      </c>
      <c r="F212" t="s">
        <v>9343</v>
      </c>
      <c r="G212" t="s">
        <v>6976</v>
      </c>
      <c r="I212" t="str">
        <f t="shared" si="21"/>
        <v>N/A</v>
      </c>
      <c r="J212" t="str">
        <f t="shared" si="22"/>
        <v>1.02</v>
      </c>
      <c r="K212" t="str">
        <f t="shared" si="23"/>
        <v>0.41</v>
      </c>
      <c r="L212" t="str">
        <f t="shared" si="24"/>
        <v>0.76</v>
      </c>
      <c r="M212" t="str">
        <f t="shared" si="25"/>
        <v>1.54</v>
      </c>
      <c r="N212" t="str">
        <f t="shared" si="26"/>
        <v>2.42</v>
      </c>
    </row>
    <row r="213" spans="1:14" x14ac:dyDescent="0.3">
      <c r="A213" s="1">
        <v>52</v>
      </c>
      <c r="B213" t="s">
        <v>402</v>
      </c>
      <c r="C213" t="s">
        <v>264</v>
      </c>
      <c r="D213" t="s">
        <v>11279</v>
      </c>
      <c r="E213" t="s">
        <v>11280</v>
      </c>
      <c r="F213" t="s">
        <v>11281</v>
      </c>
      <c r="G213" t="s">
        <v>4294</v>
      </c>
      <c r="I213" t="str">
        <f t="shared" si="21"/>
        <v>N/A</v>
      </c>
      <c r="J213" t="str">
        <f t="shared" si="22"/>
        <v>N/A</v>
      </c>
      <c r="K213">
        <f t="shared" si="23"/>
        <v>-0.59960000000000002</v>
      </c>
      <c r="L213">
        <f t="shared" si="24"/>
        <v>0.85459999999999992</v>
      </c>
      <c r="M213">
        <f t="shared" si="25"/>
        <v>1.0333000000000001</v>
      </c>
      <c r="N213">
        <f t="shared" si="26"/>
        <v>0.57140000000000002</v>
      </c>
    </row>
    <row r="214" spans="1:14" x14ac:dyDescent="0.3">
      <c r="A214" s="1">
        <v>53</v>
      </c>
      <c r="B214" t="s">
        <v>407</v>
      </c>
      <c r="C214" t="s">
        <v>5721</v>
      </c>
      <c r="D214" t="s">
        <v>2830</v>
      </c>
      <c r="E214" t="s">
        <v>2830</v>
      </c>
      <c r="F214" t="s">
        <v>6016</v>
      </c>
      <c r="G214" t="s">
        <v>5068</v>
      </c>
      <c r="I214" t="str">
        <f t="shared" si="21"/>
        <v>N/A</v>
      </c>
      <c r="J214">
        <f t="shared" si="22"/>
        <v>3620000</v>
      </c>
      <c r="K214">
        <f t="shared" si="23"/>
        <v>10850000</v>
      </c>
      <c r="L214">
        <f t="shared" si="24"/>
        <v>10850000</v>
      </c>
      <c r="M214">
        <f t="shared" si="25"/>
        <v>10280000</v>
      </c>
      <c r="N214">
        <f t="shared" si="26"/>
        <v>11490000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10768</v>
      </c>
      <c r="D217" t="s">
        <v>11282</v>
      </c>
      <c r="E217" t="s">
        <v>11283</v>
      </c>
      <c r="F217" t="s">
        <v>11284</v>
      </c>
      <c r="G217" t="s">
        <v>11285</v>
      </c>
      <c r="I217" t="str">
        <f t="shared" si="21"/>
        <v>N/A</v>
      </c>
      <c r="J217">
        <f t="shared" si="22"/>
        <v>24980000</v>
      </c>
      <c r="K217">
        <f t="shared" si="23"/>
        <v>18220000</v>
      </c>
      <c r="L217">
        <f t="shared" si="24"/>
        <v>49350000</v>
      </c>
      <c r="M217">
        <f t="shared" si="25"/>
        <v>52390000</v>
      </c>
      <c r="N217">
        <f t="shared" si="26"/>
        <v>90930000</v>
      </c>
    </row>
    <row r="218" spans="1:14" x14ac:dyDescent="0.3">
      <c r="A218" s="1">
        <v>1</v>
      </c>
      <c r="B218" t="s">
        <v>2053</v>
      </c>
      <c r="C218" t="s">
        <v>264</v>
      </c>
      <c r="D218" t="s">
        <v>11286</v>
      </c>
      <c r="E218" t="s">
        <v>11287</v>
      </c>
      <c r="F218" t="s">
        <v>11288</v>
      </c>
      <c r="G218" t="s">
        <v>11289</v>
      </c>
      <c r="I218" t="str">
        <f t="shared" si="21"/>
        <v>N/A</v>
      </c>
      <c r="J218" t="str">
        <f t="shared" si="22"/>
        <v>N/A</v>
      </c>
      <c r="K218">
        <f t="shared" si="23"/>
        <v>-0.27060000000000001</v>
      </c>
      <c r="L218">
        <f t="shared" si="24"/>
        <v>1.7088000000000001</v>
      </c>
      <c r="M218">
        <f t="shared" si="25"/>
        <v>6.1699999999999998E-2</v>
      </c>
      <c r="N218">
        <f t="shared" si="26"/>
        <v>0.73540000000000005</v>
      </c>
    </row>
    <row r="219" spans="1:14" x14ac:dyDescent="0.3">
      <c r="A219" s="1">
        <v>2</v>
      </c>
      <c r="B219" t="s">
        <v>2058</v>
      </c>
      <c r="C219" t="s">
        <v>11290</v>
      </c>
      <c r="D219" t="s">
        <v>11291</v>
      </c>
      <c r="E219" t="s">
        <v>11292</v>
      </c>
      <c r="F219" t="s">
        <v>11293</v>
      </c>
      <c r="G219" t="s">
        <v>2849</v>
      </c>
      <c r="I219" t="str">
        <f t="shared" si="21"/>
        <v>pos_trend</v>
      </c>
      <c r="J219">
        <f t="shared" si="22"/>
        <v>238260000</v>
      </c>
      <c r="K219">
        <f t="shared" si="23"/>
        <v>338820000</v>
      </c>
      <c r="L219">
        <f t="shared" si="24"/>
        <v>473100000</v>
      </c>
      <c r="M219">
        <f t="shared" si="25"/>
        <v>756370000</v>
      </c>
      <c r="N219">
        <f t="shared" si="26"/>
        <v>1020000000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2071</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11294</v>
      </c>
      <c r="D224" t="s">
        <v>11295</v>
      </c>
      <c r="E224" t="s">
        <v>11296</v>
      </c>
      <c r="F224" t="s">
        <v>9954</v>
      </c>
      <c r="G224" t="s">
        <v>264</v>
      </c>
      <c r="I224" t="str">
        <f t="shared" si="21"/>
        <v>N/A</v>
      </c>
      <c r="J224">
        <f t="shared" si="22"/>
        <v>14990000</v>
      </c>
      <c r="K224">
        <f t="shared" si="23"/>
        <v>22950000</v>
      </c>
      <c r="L224">
        <f t="shared" si="24"/>
        <v>55720000</v>
      </c>
      <c r="M224">
        <f t="shared" si="25"/>
        <v>10120000</v>
      </c>
      <c r="N224" t="str">
        <f t="shared" si="26"/>
        <v>N/A</v>
      </c>
    </row>
    <row r="225" spans="1:14" x14ac:dyDescent="0.3">
      <c r="A225" s="1">
        <v>8</v>
      </c>
      <c r="B225" t="s">
        <v>2079</v>
      </c>
      <c r="C225" t="s">
        <v>1356</v>
      </c>
      <c r="D225" t="s">
        <v>264</v>
      </c>
      <c r="E225" t="s">
        <v>264</v>
      </c>
      <c r="F225" t="s">
        <v>10883</v>
      </c>
      <c r="G225" t="s">
        <v>5952</v>
      </c>
      <c r="I225" t="str">
        <f t="shared" si="21"/>
        <v>N/A</v>
      </c>
      <c r="J225">
        <f t="shared" si="22"/>
        <v>2260000</v>
      </c>
      <c r="K225" t="str">
        <f t="shared" si="23"/>
        <v>N/A</v>
      </c>
      <c r="L225" t="str">
        <f t="shared" si="24"/>
        <v>N/A</v>
      </c>
      <c r="M225">
        <f t="shared" si="25"/>
        <v>8000000</v>
      </c>
      <c r="N225">
        <f t="shared" si="26"/>
        <v>12050000</v>
      </c>
    </row>
    <row r="226" spans="1:14" x14ac:dyDescent="0.3">
      <c r="A226" s="1">
        <v>9</v>
      </c>
      <c r="B226" t="s">
        <v>2080</v>
      </c>
      <c r="C226" t="s">
        <v>6535</v>
      </c>
      <c r="D226" t="s">
        <v>3366</v>
      </c>
      <c r="E226" t="s">
        <v>5528</v>
      </c>
      <c r="F226" t="s">
        <v>11297</v>
      </c>
      <c r="G226" t="s">
        <v>11298</v>
      </c>
      <c r="I226" t="str">
        <f t="shared" si="21"/>
        <v>N/A</v>
      </c>
      <c r="J226">
        <f t="shared" si="22"/>
        <v>8820000</v>
      </c>
      <c r="K226">
        <f t="shared" si="23"/>
        <v>9310000</v>
      </c>
      <c r="L226">
        <f t="shared" si="24"/>
        <v>9200000</v>
      </c>
      <c r="M226">
        <f t="shared" si="25"/>
        <v>172730000</v>
      </c>
      <c r="N226">
        <f t="shared" si="26"/>
        <v>250860000</v>
      </c>
    </row>
    <row r="227" spans="1:14" x14ac:dyDescent="0.3">
      <c r="A227" s="1">
        <v>10</v>
      </c>
      <c r="B227" t="s">
        <v>2086</v>
      </c>
      <c r="C227" t="s">
        <v>6158</v>
      </c>
      <c r="D227" t="s">
        <v>11299</v>
      </c>
      <c r="E227" t="s">
        <v>11300</v>
      </c>
      <c r="F227" t="s">
        <v>11301</v>
      </c>
      <c r="G227" t="s">
        <v>11302</v>
      </c>
      <c r="I227" t="str">
        <f t="shared" si="21"/>
        <v>pos_trend</v>
      </c>
      <c r="J227">
        <f t="shared" si="22"/>
        <v>196120000</v>
      </c>
      <c r="K227">
        <f t="shared" si="23"/>
        <v>292830000</v>
      </c>
      <c r="L227">
        <f t="shared" si="24"/>
        <v>384120000</v>
      </c>
      <c r="M227">
        <f t="shared" si="25"/>
        <v>551190000</v>
      </c>
      <c r="N227">
        <f t="shared" si="26"/>
        <v>732590000</v>
      </c>
    </row>
    <row r="228" spans="1:14" x14ac:dyDescent="0.3">
      <c r="A228" s="1">
        <v>11</v>
      </c>
      <c r="B228" t="s">
        <v>2090</v>
      </c>
      <c r="C228" t="s">
        <v>264</v>
      </c>
      <c r="D228" t="s">
        <v>2006</v>
      </c>
      <c r="E228" t="s">
        <v>454</v>
      </c>
      <c r="F228" t="s">
        <v>264</v>
      </c>
      <c r="G228" t="s">
        <v>264</v>
      </c>
      <c r="I228" t="str">
        <f t="shared" si="21"/>
        <v>N/A</v>
      </c>
      <c r="J228" t="str">
        <f t="shared" si="22"/>
        <v>N/A</v>
      </c>
      <c r="K228">
        <f t="shared" si="23"/>
        <v>3030000</v>
      </c>
      <c r="L228">
        <f t="shared" si="24"/>
        <v>5350000</v>
      </c>
      <c r="M228" t="str">
        <f t="shared" si="25"/>
        <v>N/A</v>
      </c>
      <c r="N228" t="str">
        <f t="shared" si="26"/>
        <v>N/A</v>
      </c>
    </row>
    <row r="229" spans="1:14" x14ac:dyDescent="0.3">
      <c r="A229" s="1">
        <v>12</v>
      </c>
      <c r="B229" t="s">
        <v>440</v>
      </c>
      <c r="C229" t="s">
        <v>3770</v>
      </c>
      <c r="D229" t="s">
        <v>374</v>
      </c>
      <c r="E229" t="s">
        <v>11303</v>
      </c>
      <c r="F229" t="s">
        <v>1375</v>
      </c>
      <c r="G229" t="s">
        <v>11304</v>
      </c>
      <c r="I229" t="str">
        <f t="shared" si="21"/>
        <v>N/A</v>
      </c>
      <c r="J229">
        <f t="shared" si="22"/>
        <v>16070000</v>
      </c>
      <c r="K229">
        <f t="shared" si="23"/>
        <v>10690000</v>
      </c>
      <c r="L229">
        <f t="shared" si="24"/>
        <v>18710000</v>
      </c>
      <c r="M229">
        <f t="shared" si="25"/>
        <v>14330000</v>
      </c>
      <c r="N229">
        <f t="shared" si="26"/>
        <v>24750000</v>
      </c>
    </row>
    <row r="230" spans="1:14" x14ac:dyDescent="0.3">
      <c r="A230" s="1">
        <v>13</v>
      </c>
      <c r="B230" t="s">
        <v>2097</v>
      </c>
      <c r="C230" t="s">
        <v>264</v>
      </c>
      <c r="D230" t="s">
        <v>11305</v>
      </c>
      <c r="E230" t="s">
        <v>11306</v>
      </c>
      <c r="F230" t="s">
        <v>11307</v>
      </c>
      <c r="G230" t="s">
        <v>11308</v>
      </c>
      <c r="I230" t="str">
        <f t="shared" si="21"/>
        <v>N/A</v>
      </c>
      <c r="J230" t="str">
        <f t="shared" si="22"/>
        <v>N/A</v>
      </c>
      <c r="K230">
        <f t="shared" si="23"/>
        <v>0.42210000000000003</v>
      </c>
      <c r="L230">
        <f t="shared" si="24"/>
        <v>0.39630000000000004</v>
      </c>
      <c r="M230">
        <f t="shared" si="25"/>
        <v>0.59870000000000001</v>
      </c>
      <c r="N230">
        <f t="shared" si="26"/>
        <v>0.34889999999999999</v>
      </c>
    </row>
    <row r="231" spans="1:14" x14ac:dyDescent="0.3">
      <c r="A231" s="1">
        <v>14</v>
      </c>
      <c r="B231" t="s">
        <v>2102</v>
      </c>
      <c r="C231" t="s">
        <v>11309</v>
      </c>
      <c r="D231" t="s">
        <v>11310</v>
      </c>
      <c r="E231" t="s">
        <v>11311</v>
      </c>
      <c r="F231" t="s">
        <v>11312</v>
      </c>
      <c r="G231" t="s">
        <v>4576</v>
      </c>
      <c r="I231" t="str">
        <f t="shared" si="21"/>
        <v>pos_trend</v>
      </c>
      <c r="J231">
        <f t="shared" si="22"/>
        <v>295500000</v>
      </c>
      <c r="K231">
        <f t="shared" si="23"/>
        <v>416400000</v>
      </c>
      <c r="L231">
        <f t="shared" si="24"/>
        <v>780510000</v>
      </c>
      <c r="M231">
        <f t="shared" si="25"/>
        <v>1290000000</v>
      </c>
      <c r="N231">
        <f t="shared" si="26"/>
        <v>1760000000</v>
      </c>
    </row>
    <row r="232" spans="1:14" x14ac:dyDescent="0.3">
      <c r="A232" s="1">
        <v>15</v>
      </c>
      <c r="B232" t="s">
        <v>2108</v>
      </c>
      <c r="C232" t="s">
        <v>11313</v>
      </c>
      <c r="D232" t="s">
        <v>11314</v>
      </c>
      <c r="E232" t="s">
        <v>11315</v>
      </c>
      <c r="F232" t="s">
        <v>11316</v>
      </c>
      <c r="G232" t="s">
        <v>3396</v>
      </c>
      <c r="I232" t="str">
        <f t="shared" si="21"/>
        <v>pos_trend</v>
      </c>
      <c r="J232">
        <f t="shared" si="22"/>
        <v>299480000</v>
      </c>
      <c r="K232">
        <f t="shared" si="23"/>
        <v>421300000</v>
      </c>
      <c r="L232">
        <f t="shared" si="24"/>
        <v>787190000</v>
      </c>
      <c r="M232">
        <f t="shared" si="25"/>
        <v>1300000000</v>
      </c>
      <c r="N232">
        <f t="shared" si="26"/>
        <v>1770000000</v>
      </c>
    </row>
    <row r="233" spans="1:14" x14ac:dyDescent="0.3">
      <c r="A233" s="1">
        <v>16</v>
      </c>
      <c r="B233" t="s">
        <v>2114</v>
      </c>
      <c r="C233" t="s">
        <v>10087</v>
      </c>
      <c r="D233" t="s">
        <v>11317</v>
      </c>
      <c r="E233" t="s">
        <v>11318</v>
      </c>
      <c r="F233" t="s">
        <v>11319</v>
      </c>
      <c r="G233" t="s">
        <v>11320</v>
      </c>
      <c r="I233" t="str">
        <f t="shared" si="21"/>
        <v>pos_trend</v>
      </c>
      <c r="J233">
        <f t="shared" si="22"/>
        <v>20280000</v>
      </c>
      <c r="K233">
        <f t="shared" si="23"/>
        <v>36400000</v>
      </c>
      <c r="L233">
        <f t="shared" si="24"/>
        <v>78190000</v>
      </c>
      <c r="M233">
        <f t="shared" si="25"/>
        <v>658550000</v>
      </c>
      <c r="N233">
        <f t="shared" si="26"/>
        <v>868010000</v>
      </c>
    </row>
    <row r="234" spans="1:14" x14ac:dyDescent="0.3">
      <c r="A234" s="1">
        <v>17</v>
      </c>
      <c r="B234" t="s">
        <v>2120</v>
      </c>
      <c r="C234" t="s">
        <v>11321</v>
      </c>
      <c r="D234" t="s">
        <v>11322</v>
      </c>
      <c r="E234" t="s">
        <v>5031</v>
      </c>
      <c r="F234" t="s">
        <v>2208</v>
      </c>
      <c r="G234" t="s">
        <v>2210</v>
      </c>
      <c r="I234" t="str">
        <f t="shared" si="21"/>
        <v>neg_trend</v>
      </c>
      <c r="J234">
        <f t="shared" si="22"/>
        <v>11760000</v>
      </c>
      <c r="K234">
        <f t="shared" si="23"/>
        <v>8250000</v>
      </c>
      <c r="L234">
        <f t="shared" si="24"/>
        <v>8029999.9999999991</v>
      </c>
      <c r="M234">
        <f t="shared" si="25"/>
        <v>6580000</v>
      </c>
      <c r="N234">
        <f t="shared" si="26"/>
        <v>3360000</v>
      </c>
    </row>
    <row r="235" spans="1:14" x14ac:dyDescent="0.3">
      <c r="A235" s="1">
        <v>18</v>
      </c>
      <c r="B235" t="s">
        <v>2126</v>
      </c>
      <c r="C235" t="s">
        <v>11323</v>
      </c>
      <c r="D235" t="s">
        <v>11324</v>
      </c>
      <c r="E235" t="s">
        <v>4397</v>
      </c>
      <c r="F235" t="s">
        <v>11325</v>
      </c>
      <c r="G235" t="s">
        <v>11326</v>
      </c>
      <c r="I235" t="str">
        <f t="shared" si="21"/>
        <v>N/A</v>
      </c>
      <c r="J235">
        <f t="shared" si="22"/>
        <v>268040000.00000003</v>
      </c>
      <c r="K235">
        <f t="shared" si="23"/>
        <v>377380000</v>
      </c>
      <c r="L235">
        <f t="shared" si="24"/>
        <v>702030000</v>
      </c>
      <c r="M235">
        <f t="shared" si="25"/>
        <v>641180000</v>
      </c>
      <c r="N235">
        <f t="shared" si="26"/>
        <v>903020000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11327</v>
      </c>
      <c r="D240" t="s">
        <v>11328</v>
      </c>
      <c r="E240" t="s">
        <v>11262</v>
      </c>
      <c r="F240" t="s">
        <v>11329</v>
      </c>
      <c r="G240" t="s">
        <v>10571</v>
      </c>
      <c r="I240" t="str">
        <f t="shared" si="21"/>
        <v>N/A</v>
      </c>
      <c r="J240" t="str">
        <f t="shared" si="22"/>
        <v>(593,000)</v>
      </c>
      <c r="K240" t="str">
        <f t="shared" si="23"/>
        <v>(721,000)</v>
      </c>
      <c r="L240" t="str">
        <f t="shared" si="24"/>
        <v>(1.06M)</v>
      </c>
      <c r="M240" t="str">
        <f t="shared" si="25"/>
        <v>(2.48M)</v>
      </c>
      <c r="N240" t="str">
        <f t="shared" si="26"/>
        <v>(793,000)</v>
      </c>
    </row>
    <row r="241" spans="1:14" x14ac:dyDescent="0.3">
      <c r="A241" s="1">
        <v>24</v>
      </c>
      <c r="B241" t="s">
        <v>2142</v>
      </c>
      <c r="C241" t="s">
        <v>2289</v>
      </c>
      <c r="D241" t="s">
        <v>7255</v>
      </c>
      <c r="E241" t="s">
        <v>11330</v>
      </c>
      <c r="F241" t="s">
        <v>10651</v>
      </c>
      <c r="G241" t="s">
        <v>11331</v>
      </c>
      <c r="I241" t="str">
        <f t="shared" si="21"/>
        <v>N/A</v>
      </c>
      <c r="J241" t="str">
        <f t="shared" si="22"/>
        <v>(3.98M)</v>
      </c>
      <c r="K241" t="str">
        <f t="shared" si="23"/>
        <v>(4.9M)</v>
      </c>
      <c r="L241" t="str">
        <f t="shared" si="24"/>
        <v>(6.68M)</v>
      </c>
      <c r="M241" t="str">
        <f t="shared" si="25"/>
        <v>(11.59M)</v>
      </c>
      <c r="N241" t="str">
        <f t="shared" si="26"/>
        <v>(16.55M)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11332</v>
      </c>
      <c r="E243" t="s">
        <v>11333</v>
      </c>
      <c r="F243" t="s">
        <v>11334</v>
      </c>
      <c r="G243" t="s">
        <v>11335</v>
      </c>
      <c r="I243" t="str">
        <f t="shared" si="21"/>
        <v>N/A</v>
      </c>
      <c r="J243" t="str">
        <f t="shared" si="22"/>
        <v>N/A</v>
      </c>
      <c r="K243">
        <f t="shared" si="23"/>
        <v>0.40920000000000001</v>
      </c>
      <c r="L243">
        <f t="shared" si="24"/>
        <v>0.87439999999999996</v>
      </c>
      <c r="M243">
        <f t="shared" si="25"/>
        <v>0.65560000000000007</v>
      </c>
      <c r="N243">
        <f t="shared" si="26"/>
        <v>0.35970000000000002</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11336</v>
      </c>
      <c r="D246" t="s">
        <v>1904</v>
      </c>
      <c r="E246" t="s">
        <v>3732</v>
      </c>
      <c r="F246" t="s">
        <v>11337</v>
      </c>
      <c r="G246" t="s">
        <v>3378</v>
      </c>
      <c r="I246" t="str">
        <f t="shared" si="21"/>
        <v>N/A</v>
      </c>
      <c r="J246">
        <f t="shared" si="22"/>
        <v>2940000</v>
      </c>
      <c r="K246">
        <f t="shared" si="23"/>
        <v>4139999.9999999995</v>
      </c>
      <c r="L246">
        <f t="shared" si="24"/>
        <v>9660000</v>
      </c>
      <c r="M246">
        <f t="shared" si="25"/>
        <v>7640000</v>
      </c>
      <c r="N246">
        <f t="shared" si="26"/>
        <v>9550000</v>
      </c>
    </row>
    <row r="247" spans="1:14" x14ac:dyDescent="0.3">
      <c r="A247" s="1">
        <v>30</v>
      </c>
      <c r="B247" t="s">
        <v>446</v>
      </c>
      <c r="C247" t="s">
        <v>2121</v>
      </c>
      <c r="D247" t="s">
        <v>11338</v>
      </c>
      <c r="E247" t="s">
        <v>11339</v>
      </c>
      <c r="F247" t="s">
        <v>11340</v>
      </c>
      <c r="G247" t="s">
        <v>11341</v>
      </c>
      <c r="I247" t="str">
        <f t="shared" si="21"/>
        <v>N/A</v>
      </c>
      <c r="J247">
        <f t="shared" si="22"/>
        <v>12220000</v>
      </c>
      <c r="K247">
        <f t="shared" si="23"/>
        <v>12230000</v>
      </c>
      <c r="L247">
        <f t="shared" si="24"/>
        <v>32170000</v>
      </c>
      <c r="M247">
        <f t="shared" si="25"/>
        <v>42230000</v>
      </c>
      <c r="N247">
        <f t="shared" si="26"/>
        <v>40480000</v>
      </c>
    </row>
    <row r="248" spans="1:14" x14ac:dyDescent="0.3">
      <c r="A248" s="1">
        <v>31</v>
      </c>
      <c r="B248" t="s">
        <v>452</v>
      </c>
      <c r="C248" t="s">
        <v>3732</v>
      </c>
      <c r="D248" t="s">
        <v>11166</v>
      </c>
      <c r="E248" t="s">
        <v>10366</v>
      </c>
      <c r="F248" t="s">
        <v>11342</v>
      </c>
      <c r="G248" t="s">
        <v>11343</v>
      </c>
      <c r="I248" t="str">
        <f t="shared" si="21"/>
        <v>N/A</v>
      </c>
      <c r="J248">
        <f t="shared" si="22"/>
        <v>9660000</v>
      </c>
      <c r="K248">
        <f t="shared" si="23"/>
        <v>12070000</v>
      </c>
      <c r="L248">
        <f t="shared" si="24"/>
        <v>20350000</v>
      </c>
      <c r="M248">
        <f t="shared" si="25"/>
        <v>31060000</v>
      </c>
      <c r="N248">
        <f t="shared" si="26"/>
        <v>29880000</v>
      </c>
    </row>
    <row r="249" spans="1:14" x14ac:dyDescent="0.3">
      <c r="A249" s="1">
        <v>32</v>
      </c>
      <c r="B249" t="s">
        <v>457</v>
      </c>
      <c r="C249" t="s">
        <v>1966</v>
      </c>
      <c r="D249" t="s">
        <v>11344</v>
      </c>
      <c r="E249" t="s">
        <v>11345</v>
      </c>
      <c r="F249" t="s">
        <v>11346</v>
      </c>
      <c r="G249" t="s">
        <v>6537</v>
      </c>
      <c r="I249" t="str">
        <f t="shared" si="21"/>
        <v>N/A</v>
      </c>
      <c r="J249">
        <f t="shared" si="22"/>
        <v>2560000</v>
      </c>
      <c r="K249" t="str">
        <f t="shared" si="23"/>
        <v>157000</v>
      </c>
      <c r="L249">
        <f t="shared" si="24"/>
        <v>11820000</v>
      </c>
      <c r="M249">
        <f t="shared" si="25"/>
        <v>11170000</v>
      </c>
      <c r="N249">
        <f t="shared" si="26"/>
        <v>10600000</v>
      </c>
    </row>
    <row r="250" spans="1:14" x14ac:dyDescent="0.3">
      <c r="A250" s="1">
        <v>33</v>
      </c>
      <c r="B250" t="s">
        <v>2171</v>
      </c>
      <c r="C250" t="s">
        <v>5511</v>
      </c>
      <c r="D250" t="s">
        <v>5012</v>
      </c>
      <c r="E250" t="s">
        <v>11347</v>
      </c>
      <c r="F250" t="s">
        <v>8315</v>
      </c>
      <c r="G250" t="s">
        <v>11348</v>
      </c>
      <c r="I250" t="str">
        <f t="shared" si="21"/>
        <v>pos_trend</v>
      </c>
      <c r="J250">
        <f t="shared" si="22"/>
        <v>1780000</v>
      </c>
      <c r="K250">
        <f t="shared" si="23"/>
        <v>2400000</v>
      </c>
      <c r="L250">
        <f t="shared" si="24"/>
        <v>3550000</v>
      </c>
      <c r="M250">
        <f t="shared" si="25"/>
        <v>7300000</v>
      </c>
      <c r="N250">
        <f t="shared" si="26"/>
        <v>9930000</v>
      </c>
    </row>
    <row r="251" spans="1:14" x14ac:dyDescent="0.3">
      <c r="A251" s="1">
        <v>34</v>
      </c>
      <c r="B251" t="s">
        <v>462</v>
      </c>
      <c r="C251" t="s">
        <v>11349</v>
      </c>
      <c r="D251" t="s">
        <v>11350</v>
      </c>
      <c r="E251" t="s">
        <v>124</v>
      </c>
      <c r="F251" t="s">
        <v>2728</v>
      </c>
      <c r="G251" t="s">
        <v>1538</v>
      </c>
      <c r="I251" t="str">
        <f t="shared" si="21"/>
        <v>pos_trend</v>
      </c>
      <c r="J251">
        <f t="shared" si="22"/>
        <v>577760000</v>
      </c>
      <c r="K251">
        <f t="shared" si="23"/>
        <v>798070000</v>
      </c>
      <c r="L251">
        <f t="shared" si="24"/>
        <v>1360000000</v>
      </c>
      <c r="M251">
        <f t="shared" si="25"/>
        <v>2170000000</v>
      </c>
      <c r="N251">
        <f t="shared" si="26"/>
        <v>2950000000</v>
      </c>
    </row>
    <row r="252" spans="1:14" x14ac:dyDescent="0.3">
      <c r="A252" s="1">
        <v>35</v>
      </c>
      <c r="B252" t="s">
        <v>2177</v>
      </c>
      <c r="C252" t="s">
        <v>264</v>
      </c>
      <c r="D252" t="s">
        <v>11351</v>
      </c>
      <c r="E252" t="s">
        <v>11352</v>
      </c>
      <c r="F252" t="s">
        <v>11353</v>
      </c>
      <c r="G252" t="s">
        <v>1137</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0.38130000000000003</v>
      </c>
      <c r="L252">
        <f t="shared" ref="L252:L315" si="30">IF(TRIM(E252)="-", "N/A", IF(RIGHT(E252,1)="M",1000000*VALUE(LEFT(E252,LEN(E252)-1)),IF(RIGHT(E252,1)="B",1000000000*VALUE(LEFT(E252,LEN(E252)-1)),IF(RIGHT(E252,1)="%",0.01*VALUE(LEFT(E252,LEN(E252)-1)),E252))))</f>
        <v>0.70469999999999999</v>
      </c>
      <c r="M252">
        <f t="shared" ref="M252:M315" si="31">IF(TRIM(F252)="-", "N/A", IF(RIGHT(F252,1)="M",1000000*VALUE(LEFT(F252,LEN(F252)-1)),IF(RIGHT(F252,1)="B",1000000000*VALUE(LEFT(F252,LEN(F252)-1)),IF(RIGHT(F252,1)="%",0.01*VALUE(LEFT(F252,LEN(F252)-1)),F252))))</f>
        <v>0.59630000000000005</v>
      </c>
      <c r="N252">
        <f t="shared" ref="N252:N315" si="32">IF(TRIM(G252)="-", "N/A", IF(RIGHT(G252,1)="M",1000000*VALUE(LEFT(G252,LEN(G252)-1)),IF(RIGHT(G252,1)="B",1000000000*VALUE(LEFT(G252,LEN(G252)-1)),IF(RIGHT(G252,1)="%",0.01*VALUE(LEFT(G252,LEN(G252)-1)),G252))))</f>
        <v>0.35700000000000004</v>
      </c>
    </row>
    <row r="253" spans="1:14" x14ac:dyDescent="0.3">
      <c r="A253" s="1">
        <v>36</v>
      </c>
      <c r="B253" t="s">
        <v>473</v>
      </c>
      <c r="C253" t="s">
        <v>264</v>
      </c>
      <c r="D253" t="s">
        <v>264</v>
      </c>
      <c r="E253" t="s">
        <v>264</v>
      </c>
      <c r="F253" t="s">
        <v>264</v>
      </c>
      <c r="G253" t="s">
        <v>2934</v>
      </c>
      <c r="I253" t="str">
        <f t="shared" si="27"/>
        <v>N/A</v>
      </c>
      <c r="J253" t="str">
        <f t="shared" si="28"/>
        <v>N/A</v>
      </c>
      <c r="K253" t="str">
        <f t="shared" si="29"/>
        <v>N/A</v>
      </c>
      <c r="L253" t="str">
        <f t="shared" si="30"/>
        <v>N/A</v>
      </c>
      <c r="M253" t="str">
        <f t="shared" si="31"/>
        <v>N/A</v>
      </c>
      <c r="N253">
        <f t="shared" si="32"/>
        <v>1.0900000000000002E-2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11354</v>
      </c>
      <c r="D256" t="s">
        <v>11355</v>
      </c>
      <c r="E256" t="s">
        <v>7322</v>
      </c>
      <c r="F256" t="s">
        <v>3385</v>
      </c>
      <c r="G256" t="s">
        <v>6977</v>
      </c>
      <c r="I256" t="str">
        <f t="shared" si="27"/>
        <v>pos_trend</v>
      </c>
      <c r="J256">
        <f t="shared" si="28"/>
        <v>514640000</v>
      </c>
      <c r="K256">
        <f t="shared" si="29"/>
        <v>681300000</v>
      </c>
      <c r="L256">
        <f t="shared" si="30"/>
        <v>1170000000</v>
      </c>
      <c r="M256">
        <f t="shared" si="31"/>
        <v>1810000000</v>
      </c>
      <c r="N256">
        <f t="shared" si="32"/>
        <v>2390000000</v>
      </c>
    </row>
    <row r="257" spans="1:14" x14ac:dyDescent="0.3">
      <c r="A257" s="1">
        <v>1</v>
      </c>
      <c r="B257" t="s">
        <v>2188</v>
      </c>
      <c r="C257" t="s">
        <v>11356</v>
      </c>
      <c r="D257" t="s">
        <v>11357</v>
      </c>
      <c r="E257" t="s">
        <v>11358</v>
      </c>
      <c r="F257" t="s">
        <v>11359</v>
      </c>
      <c r="G257" t="s">
        <v>11360</v>
      </c>
      <c r="I257" t="str">
        <f t="shared" si="27"/>
        <v>pos_trend</v>
      </c>
      <c r="J257">
        <f t="shared" si="28"/>
        <v>48090000</v>
      </c>
      <c r="K257">
        <f t="shared" si="29"/>
        <v>52690000</v>
      </c>
      <c r="L257">
        <f t="shared" si="30"/>
        <v>150340000</v>
      </c>
      <c r="M257">
        <f t="shared" si="31"/>
        <v>176740000</v>
      </c>
      <c r="N257">
        <f t="shared" si="32"/>
        <v>233780000</v>
      </c>
    </row>
    <row r="258" spans="1:14" x14ac:dyDescent="0.3">
      <c r="A258" s="1">
        <v>2</v>
      </c>
      <c r="B258" t="s">
        <v>2194</v>
      </c>
      <c r="C258" t="s">
        <v>11361</v>
      </c>
      <c r="D258" t="s">
        <v>11362</v>
      </c>
      <c r="E258" t="s">
        <v>2849</v>
      </c>
      <c r="F258" t="s">
        <v>11363</v>
      </c>
      <c r="G258" t="s">
        <v>11364</v>
      </c>
      <c r="I258" t="str">
        <f t="shared" si="27"/>
        <v>pos_trend</v>
      </c>
      <c r="J258">
        <f t="shared" si="28"/>
        <v>466550000</v>
      </c>
      <c r="K258">
        <f t="shared" si="29"/>
        <v>628610000</v>
      </c>
      <c r="L258">
        <f t="shared" si="30"/>
        <v>1020000000</v>
      </c>
      <c r="M258">
        <f t="shared" si="31"/>
        <v>1640000000</v>
      </c>
      <c r="N258">
        <f t="shared" si="32"/>
        <v>2160000000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11365</v>
      </c>
      <c r="E260" t="s">
        <v>11366</v>
      </c>
      <c r="F260" t="s">
        <v>11367</v>
      </c>
      <c r="G260" t="s">
        <v>11368</v>
      </c>
      <c r="I260" t="str">
        <f t="shared" si="27"/>
        <v>N/A</v>
      </c>
      <c r="J260" t="str">
        <f t="shared" si="28"/>
        <v>N/A</v>
      </c>
      <c r="K260">
        <f t="shared" si="29"/>
        <v>0.32380000000000003</v>
      </c>
      <c r="L260">
        <f t="shared" si="30"/>
        <v>0.72060000000000002</v>
      </c>
      <c r="M260">
        <f t="shared" si="31"/>
        <v>0.54749999999999999</v>
      </c>
      <c r="N260">
        <f t="shared" si="32"/>
        <v>0.31850000000000001</v>
      </c>
    </row>
    <row r="261" spans="1:14" x14ac:dyDescent="0.3">
      <c r="A261" s="1">
        <v>5</v>
      </c>
      <c r="B261" t="s">
        <v>475</v>
      </c>
      <c r="C261" t="s">
        <v>11369</v>
      </c>
      <c r="D261" t="s">
        <v>5848</v>
      </c>
      <c r="E261" t="s">
        <v>11370</v>
      </c>
      <c r="F261" t="s">
        <v>11371</v>
      </c>
      <c r="G261" t="s">
        <v>11372</v>
      </c>
      <c r="I261" t="str">
        <f t="shared" si="27"/>
        <v>pos_trend</v>
      </c>
      <c r="J261">
        <f t="shared" si="28"/>
        <v>9600000</v>
      </c>
      <c r="K261">
        <f t="shared" si="29"/>
        <v>47290000</v>
      </c>
      <c r="L261">
        <f t="shared" si="30"/>
        <v>58080000</v>
      </c>
      <c r="M261">
        <f t="shared" si="31"/>
        <v>158090000</v>
      </c>
      <c r="N261">
        <f t="shared" si="32"/>
        <v>273640000</v>
      </c>
    </row>
    <row r="262" spans="1:14" x14ac:dyDescent="0.3">
      <c r="A262" s="1">
        <v>6</v>
      </c>
      <c r="B262" t="s">
        <v>481</v>
      </c>
      <c r="C262" t="s">
        <v>4028</v>
      </c>
      <c r="D262" t="s">
        <v>11373</v>
      </c>
      <c r="E262" t="s">
        <v>11374</v>
      </c>
      <c r="F262" t="s">
        <v>11375</v>
      </c>
      <c r="G262" t="s">
        <v>11376</v>
      </c>
      <c r="I262" t="str">
        <f t="shared" si="27"/>
        <v>N/A</v>
      </c>
      <c r="J262">
        <f t="shared" si="28"/>
        <v>1600000</v>
      </c>
      <c r="K262">
        <f t="shared" si="29"/>
        <v>24290000</v>
      </c>
      <c r="L262">
        <f t="shared" si="30"/>
        <v>41080000</v>
      </c>
      <c r="M262">
        <f t="shared" si="31"/>
        <v>141090000</v>
      </c>
      <c r="N262">
        <f t="shared" si="32"/>
        <v>93300000</v>
      </c>
    </row>
    <row r="263" spans="1:14" x14ac:dyDescent="0.3">
      <c r="A263" s="1">
        <v>7</v>
      </c>
      <c r="B263" t="s">
        <v>486</v>
      </c>
      <c r="C263" t="s">
        <v>264</v>
      </c>
      <c r="D263" t="s">
        <v>264</v>
      </c>
      <c r="E263" t="s">
        <v>2023</v>
      </c>
      <c r="F263" t="s">
        <v>4971</v>
      </c>
      <c r="G263" t="s">
        <v>2954</v>
      </c>
      <c r="I263" t="str">
        <f t="shared" si="27"/>
        <v>N/A</v>
      </c>
      <c r="J263" t="str">
        <f t="shared" si="28"/>
        <v>N/A</v>
      </c>
      <c r="K263" t="str">
        <f t="shared" si="29"/>
        <v>N/A</v>
      </c>
      <c r="L263">
        <f t="shared" si="30"/>
        <v>2000000</v>
      </c>
      <c r="M263">
        <f t="shared" si="31"/>
        <v>40000000</v>
      </c>
      <c r="N263">
        <f t="shared" si="32"/>
        <v>10000000</v>
      </c>
    </row>
    <row r="264" spans="1:14" x14ac:dyDescent="0.3">
      <c r="A264" s="1">
        <v>8</v>
      </c>
      <c r="B264" t="s">
        <v>485</v>
      </c>
      <c r="C264" t="s">
        <v>4028</v>
      </c>
      <c r="D264" t="s">
        <v>11373</v>
      </c>
      <c r="E264" t="s">
        <v>11377</v>
      </c>
      <c r="F264" t="s">
        <v>11378</v>
      </c>
      <c r="G264" t="s">
        <v>11379</v>
      </c>
      <c r="I264" t="str">
        <f t="shared" si="27"/>
        <v>N/A</v>
      </c>
      <c r="J264">
        <f t="shared" si="28"/>
        <v>1600000</v>
      </c>
      <c r="K264">
        <f t="shared" si="29"/>
        <v>24290000</v>
      </c>
      <c r="L264">
        <f t="shared" si="30"/>
        <v>39080000</v>
      </c>
      <c r="M264">
        <f t="shared" si="31"/>
        <v>101090000</v>
      </c>
      <c r="N264">
        <f t="shared" si="32"/>
        <v>83300000</v>
      </c>
    </row>
    <row r="265" spans="1:14" x14ac:dyDescent="0.3">
      <c r="A265" s="1">
        <v>9</v>
      </c>
      <c r="B265" t="s">
        <v>487</v>
      </c>
      <c r="C265" t="s">
        <v>10883</v>
      </c>
      <c r="D265" t="s">
        <v>11380</v>
      </c>
      <c r="E265" t="s">
        <v>11381</v>
      </c>
      <c r="F265" t="s">
        <v>11381</v>
      </c>
      <c r="G265" t="s">
        <v>11382</v>
      </c>
      <c r="I265" t="str">
        <f t="shared" si="27"/>
        <v>N/A</v>
      </c>
      <c r="J265">
        <f t="shared" si="28"/>
        <v>8000000</v>
      </c>
      <c r="K265">
        <f t="shared" si="29"/>
        <v>23000000</v>
      </c>
      <c r="L265">
        <f t="shared" si="30"/>
        <v>17000000</v>
      </c>
      <c r="M265">
        <f t="shared" si="31"/>
        <v>17000000</v>
      </c>
      <c r="N265">
        <f t="shared" si="32"/>
        <v>180340000</v>
      </c>
    </row>
    <row r="266" spans="1:14" x14ac:dyDescent="0.3">
      <c r="A266" s="1">
        <v>10</v>
      </c>
      <c r="B266" t="s">
        <v>491</v>
      </c>
      <c r="C266" t="s">
        <v>10883</v>
      </c>
      <c r="D266" t="s">
        <v>11380</v>
      </c>
      <c r="E266" t="s">
        <v>11381</v>
      </c>
      <c r="F266" t="s">
        <v>11381</v>
      </c>
      <c r="G266" t="s">
        <v>11382</v>
      </c>
      <c r="I266" t="str">
        <f t="shared" si="27"/>
        <v>N/A</v>
      </c>
      <c r="J266">
        <f t="shared" si="28"/>
        <v>8000000</v>
      </c>
      <c r="K266">
        <f t="shared" si="29"/>
        <v>23000000</v>
      </c>
      <c r="L266">
        <f t="shared" si="30"/>
        <v>17000000</v>
      </c>
      <c r="M266">
        <f t="shared" si="31"/>
        <v>17000000</v>
      </c>
      <c r="N266">
        <f t="shared" si="32"/>
        <v>180340000</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11383</v>
      </c>
      <c r="E268" t="s">
        <v>11384</v>
      </c>
      <c r="F268" t="s">
        <v>855</v>
      </c>
      <c r="G268" t="s">
        <v>11385</v>
      </c>
      <c r="I268" t="str">
        <f t="shared" si="27"/>
        <v>N/A</v>
      </c>
      <c r="J268" t="str">
        <f t="shared" si="28"/>
        <v>N/A</v>
      </c>
      <c r="K268">
        <f t="shared" si="29"/>
        <v>1.875</v>
      </c>
      <c r="L268">
        <f t="shared" si="30"/>
        <v>-0.26090000000000002</v>
      </c>
      <c r="M268">
        <f t="shared" si="31"/>
        <v>0</v>
      </c>
      <c r="N268">
        <f t="shared" si="32"/>
        <v>9.6081000000000003</v>
      </c>
    </row>
    <row r="269" spans="1:14" x14ac:dyDescent="0.3">
      <c r="A269" s="1">
        <v>13</v>
      </c>
      <c r="B269" t="s">
        <v>498</v>
      </c>
      <c r="C269" t="s">
        <v>3110</v>
      </c>
      <c r="D269" t="s">
        <v>11386</v>
      </c>
      <c r="E269" t="s">
        <v>11387</v>
      </c>
      <c r="F269" t="s">
        <v>11388</v>
      </c>
      <c r="G269" t="s">
        <v>6598</v>
      </c>
      <c r="I269" t="str">
        <f t="shared" si="27"/>
        <v>N/A</v>
      </c>
      <c r="J269">
        <f t="shared" si="28"/>
        <v>1.66E-2</v>
      </c>
      <c r="K269">
        <f t="shared" si="29"/>
        <v>5.9299999999999999E-2</v>
      </c>
      <c r="L269">
        <f t="shared" si="30"/>
        <v>4.2699999999999995E-2</v>
      </c>
      <c r="M269">
        <f t="shared" si="31"/>
        <v>7.2800000000000004E-2</v>
      </c>
      <c r="N269">
        <f t="shared" si="32"/>
        <v>9.2799999999999994E-2</v>
      </c>
    </row>
    <row r="270" spans="1:14" x14ac:dyDescent="0.3">
      <c r="A270" s="1">
        <v>14</v>
      </c>
      <c r="B270" t="s">
        <v>506</v>
      </c>
      <c r="C270" t="s">
        <v>426</v>
      </c>
      <c r="D270" t="s">
        <v>1404</v>
      </c>
      <c r="E270" t="s">
        <v>2624</v>
      </c>
      <c r="F270" t="s">
        <v>5972</v>
      </c>
      <c r="G270" t="s">
        <v>9093</v>
      </c>
      <c r="I270" t="str">
        <f t="shared" si="27"/>
        <v>pos_trend</v>
      </c>
      <c r="J270">
        <f t="shared" si="28"/>
        <v>2160000</v>
      </c>
      <c r="K270">
        <f t="shared" si="29"/>
        <v>2620000</v>
      </c>
      <c r="L270">
        <f t="shared" si="30"/>
        <v>3720000</v>
      </c>
      <c r="M270">
        <f t="shared" si="31"/>
        <v>6850000</v>
      </c>
      <c r="N270">
        <f t="shared" si="32"/>
        <v>7370000</v>
      </c>
    </row>
    <row r="271" spans="1:14" x14ac:dyDescent="0.3">
      <c r="A271" s="1">
        <v>15</v>
      </c>
      <c r="B271" t="s">
        <v>512</v>
      </c>
      <c r="C271" t="s">
        <v>426</v>
      </c>
      <c r="D271" t="s">
        <v>1404</v>
      </c>
      <c r="E271" t="s">
        <v>2624</v>
      </c>
      <c r="F271" t="s">
        <v>5972</v>
      </c>
      <c r="G271" t="s">
        <v>9093</v>
      </c>
      <c r="I271" t="str">
        <f t="shared" si="27"/>
        <v>pos_trend</v>
      </c>
      <c r="J271">
        <f t="shared" si="28"/>
        <v>2160000</v>
      </c>
      <c r="K271">
        <f t="shared" si="29"/>
        <v>2620000</v>
      </c>
      <c r="L271">
        <f t="shared" si="30"/>
        <v>3720000</v>
      </c>
      <c r="M271">
        <f t="shared" si="31"/>
        <v>6850000</v>
      </c>
      <c r="N271">
        <f t="shared" si="32"/>
        <v>7370000</v>
      </c>
    </row>
    <row r="272" spans="1:14" x14ac:dyDescent="0.3">
      <c r="A272" s="1">
        <v>16</v>
      </c>
      <c r="B272" t="s">
        <v>517</v>
      </c>
      <c r="C272" t="s">
        <v>11389</v>
      </c>
      <c r="D272" t="s">
        <v>11390</v>
      </c>
      <c r="E272" t="s">
        <v>4188</v>
      </c>
      <c r="F272" t="s">
        <v>9153</v>
      </c>
      <c r="G272" t="s">
        <v>1603</v>
      </c>
      <c r="I272" t="str">
        <f t="shared" si="27"/>
        <v>pos_trend</v>
      </c>
      <c r="J272">
        <f t="shared" si="28"/>
        <v>526409999.99999994</v>
      </c>
      <c r="K272">
        <f t="shared" si="29"/>
        <v>732910000</v>
      </c>
      <c r="L272">
        <f t="shared" si="30"/>
        <v>1240000000</v>
      </c>
      <c r="M272">
        <f t="shared" si="31"/>
        <v>1980000000</v>
      </c>
      <c r="N272">
        <f t="shared" si="32"/>
        <v>2680000000</v>
      </c>
    </row>
    <row r="273" spans="1:14" x14ac:dyDescent="0.3">
      <c r="A273" s="1">
        <v>17</v>
      </c>
      <c r="B273" t="s">
        <v>528</v>
      </c>
      <c r="C273" t="s">
        <v>2954</v>
      </c>
      <c r="D273" t="s">
        <v>2954</v>
      </c>
      <c r="E273" t="s">
        <v>2954</v>
      </c>
      <c r="F273" t="s">
        <v>2954</v>
      </c>
      <c r="G273" t="s">
        <v>264</v>
      </c>
      <c r="I273" t="str">
        <f t="shared" si="27"/>
        <v>N/A</v>
      </c>
      <c r="J273">
        <f t="shared" si="28"/>
        <v>10000000</v>
      </c>
      <c r="K273">
        <f t="shared" si="29"/>
        <v>10000000</v>
      </c>
      <c r="L273">
        <f t="shared" si="30"/>
        <v>10000000</v>
      </c>
      <c r="M273">
        <f t="shared" si="31"/>
        <v>10000000</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2954</v>
      </c>
      <c r="D275" t="s">
        <v>2954</v>
      </c>
      <c r="E275" t="s">
        <v>2954</v>
      </c>
      <c r="F275" t="s">
        <v>2954</v>
      </c>
      <c r="G275" t="s">
        <v>264</v>
      </c>
      <c r="I275" t="str">
        <f t="shared" si="27"/>
        <v>N/A</v>
      </c>
      <c r="J275">
        <f t="shared" si="28"/>
        <v>10000000</v>
      </c>
      <c r="K275">
        <f t="shared" si="29"/>
        <v>10000000</v>
      </c>
      <c r="L275">
        <f t="shared" si="30"/>
        <v>10000000</v>
      </c>
      <c r="M275">
        <f t="shared" si="31"/>
        <v>10000000</v>
      </c>
      <c r="N275" t="str">
        <f t="shared" si="32"/>
        <v>N/A</v>
      </c>
    </row>
    <row r="276" spans="1:14" x14ac:dyDescent="0.3">
      <c r="A276" s="1">
        <v>20</v>
      </c>
      <c r="B276" t="s">
        <v>531</v>
      </c>
      <c r="C276" t="s">
        <v>11391</v>
      </c>
      <c r="D276" t="s">
        <v>9451</v>
      </c>
      <c r="E276" t="s">
        <v>11392</v>
      </c>
      <c r="F276" t="s">
        <v>11393</v>
      </c>
      <c r="G276" t="s">
        <v>11394</v>
      </c>
      <c r="I276" t="str">
        <f t="shared" si="27"/>
        <v>pos_trend</v>
      </c>
      <c r="J276">
        <f t="shared" si="28"/>
        <v>41360000</v>
      </c>
      <c r="K276">
        <f t="shared" si="29"/>
        <v>55160000</v>
      </c>
      <c r="L276">
        <f t="shared" si="30"/>
        <v>111800000</v>
      </c>
      <c r="M276">
        <f t="shared" si="31"/>
        <v>178820000</v>
      </c>
      <c r="N276">
        <f t="shared" si="32"/>
        <v>270260000</v>
      </c>
    </row>
    <row r="277" spans="1:14" x14ac:dyDescent="0.3">
      <c r="A277" s="1">
        <v>21</v>
      </c>
      <c r="B277" t="s">
        <v>537</v>
      </c>
      <c r="C277" t="s">
        <v>11395</v>
      </c>
      <c r="D277" t="s">
        <v>11396</v>
      </c>
      <c r="E277" t="s">
        <v>11397</v>
      </c>
      <c r="F277" t="s">
        <v>11398</v>
      </c>
      <c r="G277" t="s">
        <v>11399</v>
      </c>
      <c r="I277" t="str">
        <f t="shared" si="27"/>
        <v>pos_trend</v>
      </c>
      <c r="J277">
        <f t="shared" si="28"/>
        <v>36790000</v>
      </c>
      <c r="K277">
        <f t="shared" si="29"/>
        <v>52640000</v>
      </c>
      <c r="L277">
        <f t="shared" si="30"/>
        <v>94250000</v>
      </c>
      <c r="M277">
        <f t="shared" si="31"/>
        <v>147780000</v>
      </c>
      <c r="N277">
        <f t="shared" si="32"/>
        <v>218350000</v>
      </c>
    </row>
    <row r="278" spans="1:14" x14ac:dyDescent="0.3">
      <c r="A278" s="1">
        <v>22</v>
      </c>
      <c r="B278" t="s">
        <v>543</v>
      </c>
      <c r="C278" t="s">
        <v>5910</v>
      </c>
      <c r="D278" t="s">
        <v>264</v>
      </c>
      <c r="E278" t="s">
        <v>264</v>
      </c>
      <c r="F278" t="s">
        <v>264</v>
      </c>
      <c r="G278" t="s">
        <v>264</v>
      </c>
      <c r="I278" t="str">
        <f t="shared" si="27"/>
        <v>N/A</v>
      </c>
      <c r="J278">
        <f t="shared" si="28"/>
        <v>1030000</v>
      </c>
      <c r="K278" t="str">
        <f t="shared" si="29"/>
        <v>N/A</v>
      </c>
      <c r="L278" t="str">
        <f t="shared" si="30"/>
        <v>N/A</v>
      </c>
      <c r="M278" t="str">
        <f t="shared" si="31"/>
        <v>N/A</v>
      </c>
      <c r="N278" t="str">
        <f t="shared" si="32"/>
        <v>N/A</v>
      </c>
    </row>
    <row r="279" spans="1:14" x14ac:dyDescent="0.3">
      <c r="A279" s="1">
        <v>23</v>
      </c>
      <c r="B279" t="s">
        <v>549</v>
      </c>
      <c r="C279" t="s">
        <v>7793</v>
      </c>
      <c r="D279" t="s">
        <v>11400</v>
      </c>
      <c r="E279" t="s">
        <v>941</v>
      </c>
      <c r="F279" t="s">
        <v>11401</v>
      </c>
      <c r="G279" t="s">
        <v>11402</v>
      </c>
      <c r="I279" t="str">
        <f t="shared" si="27"/>
        <v>pos_trend</v>
      </c>
      <c r="J279">
        <f t="shared" si="28"/>
        <v>2610000</v>
      </c>
      <c r="K279">
        <f t="shared" si="29"/>
        <v>7060000</v>
      </c>
      <c r="L279">
        <f t="shared" si="30"/>
        <v>15370000</v>
      </c>
      <c r="M279">
        <f t="shared" si="31"/>
        <v>31350000</v>
      </c>
      <c r="N279">
        <f t="shared" si="32"/>
        <v>59390000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264</v>
      </c>
      <c r="D282" t="s">
        <v>264</v>
      </c>
      <c r="E282" t="s">
        <v>264</v>
      </c>
      <c r="F282" t="s">
        <v>264</v>
      </c>
      <c r="G282" t="s">
        <v>264</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11403</v>
      </c>
      <c r="D284" t="s">
        <v>11404</v>
      </c>
      <c r="E284" t="s">
        <v>11405</v>
      </c>
      <c r="F284" t="s">
        <v>11406</v>
      </c>
      <c r="G284" t="s">
        <v>5324</v>
      </c>
      <c r="I284" t="str">
        <f t="shared" si="27"/>
        <v>N/A</v>
      </c>
      <c r="J284" t="str">
        <f t="shared" si="28"/>
        <v>929000</v>
      </c>
      <c r="K284" t="str">
        <f t="shared" si="29"/>
        <v>(4.53M)</v>
      </c>
      <c r="L284">
        <f t="shared" si="30"/>
        <v>2180000</v>
      </c>
      <c r="M284" t="str">
        <f t="shared" si="31"/>
        <v>(320,000)</v>
      </c>
      <c r="N284" t="str">
        <f t="shared" si="32"/>
        <v>(7.48M)</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11407</v>
      </c>
      <c r="D286" t="s">
        <v>11408</v>
      </c>
      <c r="E286" t="s">
        <v>11409</v>
      </c>
      <c r="F286" t="s">
        <v>5680</v>
      </c>
      <c r="G286" t="s">
        <v>2655</v>
      </c>
      <c r="I286" t="str">
        <f t="shared" si="27"/>
        <v>N/A</v>
      </c>
      <c r="J286">
        <f t="shared" si="28"/>
        <v>7.1599999999999997E-2</v>
      </c>
      <c r="K286">
        <f t="shared" si="29"/>
        <v>6.9100000000000009E-2</v>
      </c>
      <c r="L286">
        <f t="shared" si="30"/>
        <v>8.2200000000000009E-2</v>
      </c>
      <c r="M286">
        <f t="shared" si="31"/>
        <v>8.2300000000000012E-2</v>
      </c>
      <c r="N286">
        <f t="shared" si="32"/>
        <v>9.1700000000000004E-2</v>
      </c>
    </row>
    <row r="287" spans="1:14" x14ac:dyDescent="0.3">
      <c r="A287" s="1">
        <v>31</v>
      </c>
      <c r="B287" t="s">
        <v>573</v>
      </c>
      <c r="C287" t="s">
        <v>5074</v>
      </c>
      <c r="D287" t="s">
        <v>11410</v>
      </c>
      <c r="E287" t="s">
        <v>11411</v>
      </c>
      <c r="F287" t="s">
        <v>11412</v>
      </c>
      <c r="G287" t="s">
        <v>11394</v>
      </c>
      <c r="I287" t="str">
        <f t="shared" si="27"/>
        <v>pos_trend</v>
      </c>
      <c r="J287">
        <f t="shared" si="28"/>
        <v>51360000</v>
      </c>
      <c r="K287">
        <f t="shared" si="29"/>
        <v>65160000</v>
      </c>
      <c r="L287">
        <f t="shared" si="30"/>
        <v>121800000</v>
      </c>
      <c r="M287">
        <f t="shared" si="31"/>
        <v>188820000</v>
      </c>
      <c r="N287">
        <f t="shared" si="32"/>
        <v>270260000</v>
      </c>
    </row>
    <row r="288" spans="1:14" x14ac:dyDescent="0.3">
      <c r="A288" s="1">
        <v>32</v>
      </c>
      <c r="B288" t="s">
        <v>574</v>
      </c>
      <c r="C288" t="s">
        <v>3180</v>
      </c>
      <c r="D288" t="s">
        <v>4238</v>
      </c>
      <c r="E288" t="s">
        <v>11413</v>
      </c>
      <c r="F288" t="s">
        <v>11414</v>
      </c>
      <c r="G288" t="s">
        <v>2655</v>
      </c>
      <c r="I288" t="str">
        <f t="shared" si="27"/>
        <v>N/A</v>
      </c>
      <c r="J288">
        <f t="shared" si="28"/>
        <v>8.8900000000000007E-2</v>
      </c>
      <c r="K288">
        <f t="shared" si="29"/>
        <v>8.1699999999999995E-2</v>
      </c>
      <c r="L288">
        <f t="shared" si="30"/>
        <v>8.9499999999999996E-2</v>
      </c>
      <c r="M288">
        <f t="shared" si="31"/>
        <v>8.6899999999999991E-2</v>
      </c>
      <c r="N288">
        <f t="shared" si="32"/>
        <v>9.1700000000000004E-2</v>
      </c>
    </row>
    <row r="289" spans="1:14" x14ac:dyDescent="0.3">
      <c r="A289" s="1">
        <v>33</v>
      </c>
      <c r="B289" t="s">
        <v>575</v>
      </c>
      <c r="C289" t="s">
        <v>264</v>
      </c>
      <c r="D289" t="s">
        <v>264</v>
      </c>
      <c r="E289" t="s">
        <v>264</v>
      </c>
      <c r="F289" t="s">
        <v>264</v>
      </c>
      <c r="G289" t="s">
        <v>9334</v>
      </c>
      <c r="I289" t="str">
        <f t="shared" si="27"/>
        <v>N/A</v>
      </c>
      <c r="J289" t="str">
        <f t="shared" si="28"/>
        <v>N/A</v>
      </c>
      <c r="K289" t="str">
        <f t="shared" si="29"/>
        <v>N/A</v>
      </c>
      <c r="L289" t="str">
        <f t="shared" si="30"/>
        <v>N/A</v>
      </c>
      <c r="M289" t="str">
        <f t="shared" si="31"/>
        <v>N/A</v>
      </c>
      <c r="N289">
        <f t="shared" si="32"/>
        <v>0.121</v>
      </c>
    </row>
    <row r="290" spans="1:14" x14ac:dyDescent="0.3">
      <c r="A290" s="1">
        <v>34</v>
      </c>
      <c r="B290" t="s">
        <v>577</v>
      </c>
      <c r="C290" t="s">
        <v>264</v>
      </c>
      <c r="D290" t="s">
        <v>264</v>
      </c>
      <c r="E290" t="s">
        <v>264</v>
      </c>
      <c r="F290" t="s">
        <v>264</v>
      </c>
      <c r="G290" t="s">
        <v>11415</v>
      </c>
      <c r="I290" t="str">
        <f t="shared" si="27"/>
        <v>N/A</v>
      </c>
      <c r="J290" t="str">
        <f t="shared" si="28"/>
        <v>N/A</v>
      </c>
      <c r="K290" t="str">
        <f t="shared" si="29"/>
        <v>N/A</v>
      </c>
      <c r="L290" t="str">
        <f t="shared" si="30"/>
        <v>N/A</v>
      </c>
      <c r="M290" t="str">
        <f t="shared" si="31"/>
        <v>N/A</v>
      </c>
      <c r="N290" t="str">
        <f t="shared" si="32"/>
        <v>103000</v>
      </c>
    </row>
    <row r="291" spans="1:14" x14ac:dyDescent="0.3">
      <c r="A291" s="1">
        <v>35</v>
      </c>
      <c r="B291" t="s">
        <v>583</v>
      </c>
      <c r="C291" t="s">
        <v>5074</v>
      </c>
      <c r="D291" t="s">
        <v>11410</v>
      </c>
      <c r="E291" t="s">
        <v>11411</v>
      </c>
      <c r="F291" t="s">
        <v>11412</v>
      </c>
      <c r="G291" t="s">
        <v>11416</v>
      </c>
      <c r="I291" t="str">
        <f t="shared" si="27"/>
        <v>pos_trend</v>
      </c>
      <c r="J291">
        <f t="shared" si="28"/>
        <v>51360000</v>
      </c>
      <c r="K291">
        <f t="shared" si="29"/>
        <v>65160000</v>
      </c>
      <c r="L291">
        <f t="shared" si="30"/>
        <v>121800000</v>
      </c>
      <c r="M291">
        <f t="shared" si="31"/>
        <v>188820000</v>
      </c>
      <c r="N291">
        <f t="shared" si="32"/>
        <v>270360000</v>
      </c>
    </row>
    <row r="292" spans="1:14" x14ac:dyDescent="0.3">
      <c r="A292" s="1">
        <v>36</v>
      </c>
      <c r="B292" t="s">
        <v>589</v>
      </c>
      <c r="C292" t="s">
        <v>11349</v>
      </c>
      <c r="D292" t="s">
        <v>11350</v>
      </c>
      <c r="E292" t="s">
        <v>124</v>
      </c>
      <c r="F292" t="s">
        <v>2728</v>
      </c>
      <c r="G292" t="s">
        <v>1538</v>
      </c>
      <c r="I292" t="str">
        <f t="shared" si="27"/>
        <v>pos_trend</v>
      </c>
      <c r="J292">
        <f t="shared" si="28"/>
        <v>577760000</v>
      </c>
      <c r="K292">
        <f t="shared" si="29"/>
        <v>798070000</v>
      </c>
      <c r="L292">
        <f t="shared" si="30"/>
        <v>1360000000</v>
      </c>
      <c r="M292">
        <f t="shared" si="31"/>
        <v>2170000000</v>
      </c>
      <c r="N292">
        <f t="shared" si="32"/>
        <v>2950000000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11417</v>
      </c>
      <c r="D295" t="s">
        <v>1143</v>
      </c>
      <c r="E295" t="s">
        <v>10549</v>
      </c>
      <c r="F295" t="s">
        <v>11418</v>
      </c>
      <c r="G295" t="s">
        <v>11419</v>
      </c>
      <c r="I295" t="str">
        <f t="shared" si="27"/>
        <v>N/A</v>
      </c>
      <c r="J295" t="str">
        <f t="shared" si="28"/>
        <v>(956,000)</v>
      </c>
      <c r="K295" t="str">
        <f t="shared" si="29"/>
        <v>(1.85M)</v>
      </c>
      <c r="L295" t="str">
        <f t="shared" si="30"/>
        <v>(3.89M)</v>
      </c>
      <c r="M295" t="str">
        <f t="shared" si="31"/>
        <v>(941,000)</v>
      </c>
      <c r="N295" t="str">
        <f t="shared" si="32"/>
        <v>(3.24M)</v>
      </c>
    </row>
    <row r="296" spans="1:14" x14ac:dyDescent="0.3">
      <c r="A296" s="1">
        <v>1</v>
      </c>
      <c r="B296" t="s">
        <v>596</v>
      </c>
      <c r="C296" t="s">
        <v>11417</v>
      </c>
      <c r="D296" t="s">
        <v>1143</v>
      </c>
      <c r="E296" t="s">
        <v>10549</v>
      </c>
      <c r="F296" t="s">
        <v>11418</v>
      </c>
      <c r="G296" t="s">
        <v>11419</v>
      </c>
      <c r="I296" t="str">
        <f t="shared" si="27"/>
        <v>N/A</v>
      </c>
      <c r="J296" t="str">
        <f t="shared" si="28"/>
        <v>(956,000)</v>
      </c>
      <c r="K296" t="str">
        <f t="shared" si="29"/>
        <v>(1.85M)</v>
      </c>
      <c r="L296" t="str">
        <f t="shared" si="30"/>
        <v>(3.89M)</v>
      </c>
      <c r="M296" t="str">
        <f t="shared" si="31"/>
        <v>(941,000)</v>
      </c>
      <c r="N296" t="str">
        <f t="shared" si="32"/>
        <v>(3.24M)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264</v>
      </c>
      <c r="E299" t="s">
        <v>11420</v>
      </c>
      <c r="F299" t="s">
        <v>264</v>
      </c>
      <c r="G299" t="s">
        <v>264</v>
      </c>
      <c r="I299" t="str">
        <f t="shared" si="27"/>
        <v>N/A</v>
      </c>
      <c r="J299" t="str">
        <f t="shared" si="28"/>
        <v>N/A</v>
      </c>
      <c r="K299" t="str">
        <f t="shared" si="29"/>
        <v>N/A</v>
      </c>
      <c r="L299">
        <f t="shared" si="30"/>
        <v>12400000</v>
      </c>
      <c r="M299" t="str">
        <f t="shared" si="31"/>
        <v>N/A</v>
      </c>
      <c r="N299" t="str">
        <f t="shared" si="32"/>
        <v>N/A</v>
      </c>
    </row>
    <row r="300" spans="1:14" x14ac:dyDescent="0.3">
      <c r="A300" s="1">
        <v>5</v>
      </c>
      <c r="B300" t="s">
        <v>615</v>
      </c>
      <c r="C300" t="s">
        <v>11421</v>
      </c>
      <c r="D300" t="s">
        <v>11422</v>
      </c>
      <c r="E300" t="s">
        <v>1163</v>
      </c>
      <c r="F300" t="s">
        <v>11423</v>
      </c>
      <c r="G300" t="s">
        <v>11424</v>
      </c>
      <c r="I300" t="str">
        <f t="shared" si="27"/>
        <v>N/A</v>
      </c>
      <c r="J300" t="str">
        <f t="shared" si="28"/>
        <v>(29.94M)</v>
      </c>
      <c r="K300" t="str">
        <f t="shared" si="29"/>
        <v>(116.42M)</v>
      </c>
      <c r="L300" t="str">
        <f t="shared" si="30"/>
        <v>(57.56M)</v>
      </c>
      <c r="M300" t="str">
        <f t="shared" si="31"/>
        <v>(291.22M)</v>
      </c>
      <c r="N300" t="str">
        <f t="shared" si="32"/>
        <v>(268.86M)</v>
      </c>
    </row>
    <row r="301" spans="1:14" x14ac:dyDescent="0.3">
      <c r="A301" s="1">
        <v>6</v>
      </c>
      <c r="B301" t="s">
        <v>619</v>
      </c>
      <c r="C301" t="s">
        <v>11425</v>
      </c>
      <c r="D301" t="s">
        <v>11426</v>
      </c>
      <c r="E301" t="s">
        <v>11427</v>
      </c>
      <c r="F301" t="s">
        <v>11428</v>
      </c>
      <c r="G301" t="s">
        <v>11429</v>
      </c>
      <c r="I301" t="str">
        <f t="shared" si="27"/>
        <v>N/A</v>
      </c>
      <c r="J301" t="str">
        <f t="shared" si="28"/>
        <v>(165.67M)</v>
      </c>
      <c r="K301" t="str">
        <f t="shared" si="29"/>
        <v>(219.67M)</v>
      </c>
      <c r="L301" t="str">
        <f t="shared" si="30"/>
        <v>(207.8M)</v>
      </c>
      <c r="M301" t="str">
        <f t="shared" si="31"/>
        <v>(617.95M)</v>
      </c>
      <c r="N301" t="str">
        <f t="shared" si="32"/>
        <v>(489.63M)</v>
      </c>
    </row>
    <row r="302" spans="1:14" x14ac:dyDescent="0.3">
      <c r="A302" s="1">
        <v>7</v>
      </c>
      <c r="B302" t="s">
        <v>621</v>
      </c>
      <c r="C302" t="s">
        <v>11430</v>
      </c>
      <c r="D302" t="s">
        <v>11431</v>
      </c>
      <c r="E302" t="s">
        <v>11432</v>
      </c>
      <c r="F302" t="s">
        <v>11433</v>
      </c>
      <c r="G302" t="s">
        <v>11434</v>
      </c>
      <c r="I302" t="str">
        <f t="shared" si="27"/>
        <v>N/A</v>
      </c>
      <c r="J302">
        <f t="shared" si="28"/>
        <v>135730000</v>
      </c>
      <c r="K302">
        <f t="shared" si="29"/>
        <v>103260000</v>
      </c>
      <c r="L302">
        <f t="shared" si="30"/>
        <v>150240000</v>
      </c>
      <c r="M302">
        <f t="shared" si="31"/>
        <v>326730000</v>
      </c>
      <c r="N302">
        <f t="shared" si="32"/>
        <v>220770000</v>
      </c>
    </row>
    <row r="303" spans="1:14" x14ac:dyDescent="0.3">
      <c r="A303" s="1">
        <v>8</v>
      </c>
      <c r="B303" t="s">
        <v>2279</v>
      </c>
      <c r="C303" t="s">
        <v>11435</v>
      </c>
      <c r="D303" t="s">
        <v>11436</v>
      </c>
      <c r="E303" t="s">
        <v>11437</v>
      </c>
      <c r="F303" t="s">
        <v>11438</v>
      </c>
      <c r="G303" t="s">
        <v>11439</v>
      </c>
      <c r="I303" t="str">
        <f t="shared" si="27"/>
        <v>N/A</v>
      </c>
      <c r="J303" t="str">
        <f t="shared" si="28"/>
        <v>(72.69M)</v>
      </c>
      <c r="K303" t="str">
        <f t="shared" si="29"/>
        <v>(122.57M)</v>
      </c>
      <c r="L303" t="str">
        <f t="shared" si="30"/>
        <v>(181.93M)</v>
      </c>
      <c r="M303" t="str">
        <f t="shared" si="31"/>
        <v>(817.03M)</v>
      </c>
      <c r="N303" t="str">
        <f t="shared" si="32"/>
        <v>(473.58M)</v>
      </c>
    </row>
    <row r="304" spans="1:14" x14ac:dyDescent="0.3">
      <c r="A304" s="1">
        <v>9</v>
      </c>
      <c r="B304" t="s">
        <v>2284</v>
      </c>
      <c r="C304" t="s">
        <v>264</v>
      </c>
      <c r="D304" t="s">
        <v>264</v>
      </c>
      <c r="E304" t="s">
        <v>264</v>
      </c>
      <c r="F304" t="s">
        <v>11440</v>
      </c>
      <c r="G304" t="s">
        <v>264</v>
      </c>
      <c r="I304" t="str">
        <f t="shared" si="27"/>
        <v>N/A</v>
      </c>
      <c r="J304" t="str">
        <f t="shared" si="28"/>
        <v>N/A</v>
      </c>
      <c r="K304" t="str">
        <f t="shared" si="29"/>
        <v>N/A</v>
      </c>
      <c r="L304" t="str">
        <f t="shared" si="30"/>
        <v>N/A</v>
      </c>
      <c r="M304">
        <f t="shared" si="31"/>
        <v>312150000</v>
      </c>
      <c r="N304" t="str">
        <f t="shared" si="32"/>
        <v>N/A</v>
      </c>
    </row>
    <row r="305" spans="1:14" x14ac:dyDescent="0.3">
      <c r="A305" s="1">
        <v>10</v>
      </c>
      <c r="B305" t="s">
        <v>623</v>
      </c>
      <c r="C305" t="s">
        <v>11441</v>
      </c>
      <c r="D305" t="s">
        <v>264</v>
      </c>
      <c r="E305" t="s">
        <v>264</v>
      </c>
      <c r="F305" t="s">
        <v>11442</v>
      </c>
      <c r="G305" t="s">
        <v>264</v>
      </c>
      <c r="I305" t="str">
        <f t="shared" si="27"/>
        <v>N/A</v>
      </c>
      <c r="J305" t="str">
        <f t="shared" si="28"/>
        <v>(4M)</v>
      </c>
      <c r="K305" t="str">
        <f t="shared" si="29"/>
        <v>N/A</v>
      </c>
      <c r="L305" t="str">
        <f t="shared" si="30"/>
        <v>N/A</v>
      </c>
      <c r="M305" t="str">
        <f t="shared" si="31"/>
        <v>(10.34M)</v>
      </c>
      <c r="N305" t="str">
        <f t="shared" si="32"/>
        <v>N/A</v>
      </c>
    </row>
    <row r="306" spans="1:14" x14ac:dyDescent="0.3">
      <c r="A306" s="1">
        <v>11</v>
      </c>
      <c r="B306" t="s">
        <v>624</v>
      </c>
      <c r="C306" t="s">
        <v>7517</v>
      </c>
      <c r="D306" t="s">
        <v>7517</v>
      </c>
      <c r="E306" t="s">
        <v>264</v>
      </c>
      <c r="F306" t="s">
        <v>264</v>
      </c>
      <c r="G306" t="s">
        <v>264</v>
      </c>
      <c r="I306" t="str">
        <f t="shared" si="27"/>
        <v>N/A</v>
      </c>
      <c r="J306" t="str">
        <f t="shared" si="28"/>
        <v>100000</v>
      </c>
      <c r="K306" t="str">
        <f t="shared" si="29"/>
        <v>100000</v>
      </c>
      <c r="L306" t="str">
        <f t="shared" si="30"/>
        <v>N/A</v>
      </c>
      <c r="M306" t="str">
        <f t="shared" si="31"/>
        <v>N/A</v>
      </c>
      <c r="N306" t="str">
        <f t="shared" si="32"/>
        <v>N/A</v>
      </c>
    </row>
    <row r="307" spans="1:14" x14ac:dyDescent="0.3">
      <c r="A307" s="1">
        <v>12</v>
      </c>
      <c r="B307" t="s">
        <v>627</v>
      </c>
      <c r="C307" t="s">
        <v>11443</v>
      </c>
      <c r="D307" t="s">
        <v>11444</v>
      </c>
      <c r="E307" t="s">
        <v>11445</v>
      </c>
      <c r="F307" t="s">
        <v>11446</v>
      </c>
      <c r="G307" t="s">
        <v>11447</v>
      </c>
      <c r="I307" t="str">
        <f t="shared" si="27"/>
        <v>N/A</v>
      </c>
      <c r="J307" t="str">
        <f t="shared" si="28"/>
        <v>(107.48M)</v>
      </c>
      <c r="K307" t="str">
        <f t="shared" si="29"/>
        <v>(240.74M)</v>
      </c>
      <c r="L307" t="str">
        <f t="shared" si="30"/>
        <v>(230.97M)</v>
      </c>
      <c r="M307" t="str">
        <f t="shared" si="31"/>
        <v>(807.38M)</v>
      </c>
      <c r="N307" t="str">
        <f t="shared" si="32"/>
        <v>(745.68M)</v>
      </c>
    </row>
    <row r="308" spans="1:14" x14ac:dyDescent="0.3">
      <c r="A308" s="1">
        <v>13</v>
      </c>
      <c r="B308" t="s">
        <v>2292</v>
      </c>
      <c r="C308" t="s">
        <v>264</v>
      </c>
      <c r="D308" t="s">
        <v>11448</v>
      </c>
      <c r="E308" t="s">
        <v>1046</v>
      </c>
      <c r="F308" t="s">
        <v>11449</v>
      </c>
      <c r="G308" t="s">
        <v>9001</v>
      </c>
      <c r="I308" t="str">
        <f t="shared" si="27"/>
        <v>N/A</v>
      </c>
      <c r="J308" t="str">
        <f t="shared" si="28"/>
        <v>N/A</v>
      </c>
      <c r="K308">
        <f t="shared" si="29"/>
        <v>-1.2397</v>
      </c>
      <c r="L308">
        <f t="shared" si="30"/>
        <v>4.0500000000000001E-2</v>
      </c>
      <c r="M308">
        <f t="shared" si="31"/>
        <v>-2.4956</v>
      </c>
      <c r="N308">
        <f t="shared" si="32"/>
        <v>7.6399999999999996E-2</v>
      </c>
    </row>
    <row r="309" spans="1:14" x14ac:dyDescent="0.3">
      <c r="A309" s="1">
        <v>14</v>
      </c>
      <c r="B309" t="s">
        <v>2297</v>
      </c>
      <c r="C309" t="s">
        <v>11450</v>
      </c>
      <c r="D309" t="s">
        <v>11451</v>
      </c>
      <c r="E309" t="s">
        <v>11452</v>
      </c>
      <c r="F309" t="s">
        <v>11453</v>
      </c>
      <c r="G309" t="s">
        <v>11454</v>
      </c>
      <c r="I309" t="str">
        <f t="shared" si="27"/>
        <v>N/A</v>
      </c>
      <c r="J309">
        <f t="shared" si="28"/>
        <v>-5.3731</v>
      </c>
      <c r="K309">
        <f t="shared" si="29"/>
        <v>-9.6363000000000003</v>
      </c>
      <c r="L309">
        <f t="shared" si="30"/>
        <v>-5.3180999999999994</v>
      </c>
      <c r="M309">
        <f t="shared" si="31"/>
        <v>-11.748699999999999</v>
      </c>
      <c r="N309">
        <f t="shared" si="32"/>
        <v>-7.4638</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11455</v>
      </c>
      <c r="D312" t="s">
        <v>11456</v>
      </c>
      <c r="E312" t="s">
        <v>11457</v>
      </c>
      <c r="F312" t="s">
        <v>11457</v>
      </c>
      <c r="G312" t="s">
        <v>3758</v>
      </c>
      <c r="I312" t="str">
        <f t="shared" si="27"/>
        <v>N/A</v>
      </c>
      <c r="J312" t="str">
        <f t="shared" si="28"/>
        <v>(458,000)</v>
      </c>
      <c r="K312" t="str">
        <f t="shared" si="29"/>
        <v>(109,000)</v>
      </c>
      <c r="L312" t="str">
        <f t="shared" si="30"/>
        <v>(100,000)</v>
      </c>
      <c r="M312" t="str">
        <f t="shared" si="31"/>
        <v>(100,000)</v>
      </c>
      <c r="N312" t="str">
        <f t="shared" si="32"/>
        <v>(23,000)</v>
      </c>
    </row>
    <row r="313" spans="1:14" x14ac:dyDescent="0.3">
      <c r="A313" s="1">
        <v>1</v>
      </c>
      <c r="B313" t="s">
        <v>639</v>
      </c>
      <c r="C313" t="s">
        <v>264</v>
      </c>
      <c r="D313" t="s">
        <v>264</v>
      </c>
      <c r="E313" t="s">
        <v>264</v>
      </c>
      <c r="F313" t="s">
        <v>264</v>
      </c>
      <c r="G313" t="s">
        <v>264</v>
      </c>
      <c r="I313" t="str">
        <f t="shared" si="27"/>
        <v>N/A</v>
      </c>
      <c r="J313" t="str">
        <f t="shared" si="28"/>
        <v>N/A</v>
      </c>
      <c r="K313" t="str">
        <f t="shared" si="29"/>
        <v>N/A</v>
      </c>
      <c r="L313" t="str">
        <f t="shared" si="30"/>
        <v>N/A</v>
      </c>
      <c r="M313" t="str">
        <f t="shared" si="31"/>
        <v>N/A</v>
      </c>
      <c r="N313" t="str">
        <f t="shared" si="32"/>
        <v>N/A</v>
      </c>
    </row>
    <row r="314" spans="1:14" x14ac:dyDescent="0.3">
      <c r="A314" s="1">
        <v>2</v>
      </c>
      <c r="B314" t="s">
        <v>377</v>
      </c>
      <c r="C314" t="s">
        <v>11455</v>
      </c>
      <c r="D314" t="s">
        <v>11456</v>
      </c>
      <c r="E314" t="s">
        <v>11457</v>
      </c>
      <c r="F314" t="s">
        <v>11457</v>
      </c>
      <c r="G314" t="s">
        <v>3758</v>
      </c>
      <c r="I314" t="str">
        <f t="shared" si="27"/>
        <v>N/A</v>
      </c>
      <c r="J314" t="str">
        <f t="shared" si="28"/>
        <v>(458,000)</v>
      </c>
      <c r="K314" t="str">
        <f t="shared" si="29"/>
        <v>(109,000)</v>
      </c>
      <c r="L314" t="str">
        <f t="shared" si="30"/>
        <v>(100,000)</v>
      </c>
      <c r="M314" t="str">
        <f t="shared" si="31"/>
        <v>(100,000)</v>
      </c>
      <c r="N314" t="str">
        <f t="shared" si="32"/>
        <v>(23,000)</v>
      </c>
    </row>
    <row r="315" spans="1:14" x14ac:dyDescent="0.3">
      <c r="A315" s="1">
        <v>3</v>
      </c>
      <c r="B315" t="s">
        <v>640</v>
      </c>
      <c r="C315" t="s">
        <v>264</v>
      </c>
      <c r="D315" t="s">
        <v>11458</v>
      </c>
      <c r="E315" t="s">
        <v>10449</v>
      </c>
      <c r="F315" t="s">
        <v>855</v>
      </c>
      <c r="G315" t="s">
        <v>11459</v>
      </c>
      <c r="I315" t="str">
        <f t="shared" si="27"/>
        <v>N/A</v>
      </c>
      <c r="J315" t="str">
        <f t="shared" si="28"/>
        <v>N/A</v>
      </c>
      <c r="K315">
        <f t="shared" si="29"/>
        <v>0.76200000000000001</v>
      </c>
      <c r="L315">
        <f t="shared" si="30"/>
        <v>8.2599999999999993E-2</v>
      </c>
      <c r="M315">
        <f t="shared" si="31"/>
        <v>0</v>
      </c>
      <c r="N315">
        <f t="shared" si="32"/>
        <v>0.77</v>
      </c>
    </row>
    <row r="316" spans="1:14" x14ac:dyDescent="0.3">
      <c r="A316" s="1">
        <v>4</v>
      </c>
      <c r="B316" t="s">
        <v>2311</v>
      </c>
      <c r="C316" t="s">
        <v>264</v>
      </c>
      <c r="D316" t="s">
        <v>264</v>
      </c>
      <c r="E316" t="s">
        <v>264</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11460</v>
      </c>
      <c r="D317" t="s">
        <v>11461</v>
      </c>
      <c r="E317" t="s">
        <v>11462</v>
      </c>
      <c r="F317" t="s">
        <v>11463</v>
      </c>
      <c r="G317" t="s">
        <v>11464</v>
      </c>
      <c r="I317" t="str">
        <f t="shared" si="33"/>
        <v>N/A</v>
      </c>
      <c r="J317">
        <f t="shared" si="34"/>
        <v>109040000</v>
      </c>
      <c r="K317">
        <f t="shared" si="35"/>
        <v>166660000</v>
      </c>
      <c r="L317">
        <f t="shared" si="36"/>
        <v>246630000</v>
      </c>
      <c r="M317">
        <f t="shared" si="37"/>
        <v>641870000</v>
      </c>
      <c r="N317">
        <f t="shared" si="38"/>
        <v>577780000</v>
      </c>
    </row>
    <row r="318" spans="1:14" x14ac:dyDescent="0.3">
      <c r="A318" s="1">
        <v>6</v>
      </c>
      <c r="B318" t="s">
        <v>645</v>
      </c>
      <c r="C318" t="s">
        <v>11465</v>
      </c>
      <c r="D318" t="s">
        <v>11466</v>
      </c>
      <c r="E318" t="s">
        <v>4016</v>
      </c>
      <c r="F318" t="s">
        <v>11467</v>
      </c>
      <c r="G318" t="s">
        <v>11468</v>
      </c>
      <c r="I318" t="str">
        <f t="shared" si="33"/>
        <v>N/A</v>
      </c>
      <c r="J318" t="str">
        <f t="shared" si="34"/>
        <v>660000</v>
      </c>
      <c r="K318">
        <f t="shared" si="35"/>
        <v>14290000</v>
      </c>
      <c r="L318" t="str">
        <f t="shared" si="36"/>
        <v>(249,000)</v>
      </c>
      <c r="M318">
        <f t="shared" si="37"/>
        <v>50500000</v>
      </c>
      <c r="N318">
        <f t="shared" si="38"/>
        <v>58930000</v>
      </c>
    </row>
    <row r="319" spans="1:14" x14ac:dyDescent="0.3">
      <c r="A319" s="1">
        <v>7</v>
      </c>
      <c r="B319" t="s">
        <v>651</v>
      </c>
      <c r="C319" t="s">
        <v>264</v>
      </c>
      <c r="D319" t="s">
        <v>264</v>
      </c>
      <c r="E319" t="s">
        <v>11469</v>
      </c>
      <c r="F319" t="s">
        <v>264</v>
      </c>
      <c r="G319" t="s">
        <v>4018</v>
      </c>
      <c r="I319" t="str">
        <f t="shared" si="33"/>
        <v>N/A</v>
      </c>
      <c r="J319" t="str">
        <f t="shared" si="34"/>
        <v>N/A</v>
      </c>
      <c r="K319" t="str">
        <f t="shared" si="35"/>
        <v>N/A</v>
      </c>
      <c r="L319" t="str">
        <f t="shared" si="36"/>
        <v>(514,000)</v>
      </c>
      <c r="M319" t="str">
        <f t="shared" si="37"/>
        <v>N/A</v>
      </c>
      <c r="N319" t="str">
        <f t="shared" si="38"/>
        <v>(10M)</v>
      </c>
    </row>
    <row r="320" spans="1:14" x14ac:dyDescent="0.3">
      <c r="A320" s="1">
        <v>8</v>
      </c>
      <c r="B320" t="s">
        <v>653</v>
      </c>
      <c r="C320" t="s">
        <v>11465</v>
      </c>
      <c r="D320" t="s">
        <v>11466</v>
      </c>
      <c r="E320" t="s">
        <v>11470</v>
      </c>
      <c r="F320" t="s">
        <v>11467</v>
      </c>
      <c r="G320" t="s">
        <v>11471</v>
      </c>
      <c r="I320" t="str">
        <f t="shared" si="33"/>
        <v>N/A</v>
      </c>
      <c r="J320" t="str">
        <f t="shared" si="34"/>
        <v>660000</v>
      </c>
      <c r="K320">
        <f t="shared" si="35"/>
        <v>14290000</v>
      </c>
      <c r="L320" t="str">
        <f t="shared" si="36"/>
        <v>265000</v>
      </c>
      <c r="M320">
        <f t="shared" si="37"/>
        <v>50500000</v>
      </c>
      <c r="N320">
        <f t="shared" si="38"/>
        <v>68930000</v>
      </c>
    </row>
    <row r="321" spans="1:14" x14ac:dyDescent="0.3">
      <c r="A321" s="1">
        <v>9</v>
      </c>
      <c r="B321" t="s">
        <v>655</v>
      </c>
      <c r="C321" t="s">
        <v>264</v>
      </c>
      <c r="D321" t="s">
        <v>9796</v>
      </c>
      <c r="E321" t="s">
        <v>264</v>
      </c>
      <c r="F321" t="s">
        <v>11472</v>
      </c>
      <c r="G321" t="s">
        <v>11473</v>
      </c>
      <c r="I321" t="str">
        <f t="shared" si="33"/>
        <v>N/A</v>
      </c>
      <c r="J321" t="str">
        <f t="shared" si="34"/>
        <v>N/A</v>
      </c>
      <c r="K321">
        <f t="shared" si="35"/>
        <v>14190000</v>
      </c>
      <c r="L321" t="str">
        <f t="shared" si="36"/>
        <v>N/A</v>
      </c>
      <c r="M321">
        <f t="shared" si="37"/>
        <v>50420000</v>
      </c>
      <c r="N321">
        <f t="shared" si="38"/>
        <v>67260000</v>
      </c>
    </row>
    <row r="322" spans="1:14" x14ac:dyDescent="0.3">
      <c r="A322" s="1">
        <v>10</v>
      </c>
      <c r="B322" t="s">
        <v>657</v>
      </c>
      <c r="C322" t="s">
        <v>11474</v>
      </c>
      <c r="D322" t="s">
        <v>1976</v>
      </c>
      <c r="E322" t="s">
        <v>4018</v>
      </c>
      <c r="F322" t="s">
        <v>11475</v>
      </c>
      <c r="G322" t="s">
        <v>11476</v>
      </c>
      <c r="I322" t="str">
        <f t="shared" si="33"/>
        <v>N/A</v>
      </c>
      <c r="J322" t="str">
        <f t="shared" si="34"/>
        <v>(778,000)</v>
      </c>
      <c r="K322">
        <f t="shared" si="35"/>
        <v>15000000</v>
      </c>
      <c r="L322" t="str">
        <f t="shared" si="36"/>
        <v>(10M)</v>
      </c>
      <c r="M322">
        <f t="shared" si="37"/>
        <v>100010000</v>
      </c>
      <c r="N322">
        <f t="shared" si="38"/>
        <v>115430000</v>
      </c>
    </row>
    <row r="323" spans="1:14" x14ac:dyDescent="0.3">
      <c r="A323" s="1">
        <v>11</v>
      </c>
      <c r="B323" t="s">
        <v>663</v>
      </c>
      <c r="C323" t="s">
        <v>11477</v>
      </c>
      <c r="D323" t="s">
        <v>264</v>
      </c>
      <c r="E323" t="s">
        <v>264</v>
      </c>
      <c r="F323" t="s">
        <v>11478</v>
      </c>
      <c r="G323" t="s">
        <v>11479</v>
      </c>
      <c r="I323" t="str">
        <f t="shared" si="33"/>
        <v>N/A</v>
      </c>
      <c r="J323" t="str">
        <f t="shared" si="34"/>
        <v>(2.28M)</v>
      </c>
      <c r="K323" t="str">
        <f t="shared" si="35"/>
        <v>N/A</v>
      </c>
      <c r="L323" t="str">
        <f t="shared" si="36"/>
        <v>N/A</v>
      </c>
      <c r="M323">
        <f t="shared" si="37"/>
        <v>62010000</v>
      </c>
      <c r="N323" t="str">
        <f t="shared" si="38"/>
        <v>(17.79M)</v>
      </c>
    </row>
    <row r="324" spans="1:14" x14ac:dyDescent="0.3">
      <c r="A324" s="1">
        <v>12</v>
      </c>
      <c r="B324" t="s">
        <v>664</v>
      </c>
      <c r="C324" t="s">
        <v>3485</v>
      </c>
      <c r="D324" t="s">
        <v>1976</v>
      </c>
      <c r="E324" t="s">
        <v>4018</v>
      </c>
      <c r="F324" t="s">
        <v>11480</v>
      </c>
      <c r="G324" t="s">
        <v>11481</v>
      </c>
      <c r="I324" t="str">
        <f t="shared" si="33"/>
        <v>N/A</v>
      </c>
      <c r="J324">
        <f t="shared" si="34"/>
        <v>1500000</v>
      </c>
      <c r="K324">
        <f t="shared" si="35"/>
        <v>15000000</v>
      </c>
      <c r="L324" t="str">
        <f t="shared" si="36"/>
        <v>(10M)</v>
      </c>
      <c r="M324">
        <f t="shared" si="37"/>
        <v>38000000</v>
      </c>
      <c r="N324">
        <f t="shared" si="38"/>
        <v>133210000.00000001</v>
      </c>
    </row>
    <row r="325" spans="1:14" x14ac:dyDescent="0.3">
      <c r="A325" s="1">
        <v>13</v>
      </c>
      <c r="B325" t="s">
        <v>665</v>
      </c>
      <c r="C325" t="s">
        <v>3485</v>
      </c>
      <c r="D325" t="s">
        <v>4971</v>
      </c>
      <c r="E325" t="s">
        <v>1976</v>
      </c>
      <c r="F325" t="s">
        <v>11482</v>
      </c>
      <c r="G325" t="s">
        <v>11483</v>
      </c>
      <c r="I325" t="str">
        <f t="shared" si="33"/>
        <v>N/A</v>
      </c>
      <c r="J325">
        <f t="shared" si="34"/>
        <v>1500000</v>
      </c>
      <c r="K325">
        <f t="shared" si="35"/>
        <v>40000000</v>
      </c>
      <c r="L325">
        <f t="shared" si="36"/>
        <v>15000000</v>
      </c>
      <c r="M325">
        <f t="shared" si="37"/>
        <v>157000000</v>
      </c>
      <c r="N325">
        <f t="shared" si="38"/>
        <v>383210000</v>
      </c>
    </row>
    <row r="326" spans="1:14" x14ac:dyDescent="0.3">
      <c r="A326" s="1">
        <v>14</v>
      </c>
      <c r="B326" t="s">
        <v>671</v>
      </c>
      <c r="C326" t="s">
        <v>264</v>
      </c>
      <c r="D326" t="s">
        <v>3520</v>
      </c>
      <c r="E326" t="s">
        <v>3520</v>
      </c>
      <c r="F326" t="s">
        <v>11484</v>
      </c>
      <c r="G326" t="s">
        <v>11485</v>
      </c>
      <c r="I326" t="str">
        <f t="shared" si="33"/>
        <v>N/A</v>
      </c>
      <c r="J326" t="str">
        <f t="shared" si="34"/>
        <v>N/A</v>
      </c>
      <c r="K326" t="str">
        <f t="shared" si="35"/>
        <v>(25M)</v>
      </c>
      <c r="L326" t="str">
        <f t="shared" si="36"/>
        <v>(25M)</v>
      </c>
      <c r="M326" t="str">
        <f t="shared" si="37"/>
        <v>(119M)</v>
      </c>
      <c r="N326" t="str">
        <f t="shared" si="38"/>
        <v>(250M)</v>
      </c>
    </row>
    <row r="327" spans="1:14" x14ac:dyDescent="0.3">
      <c r="A327" s="1">
        <v>15</v>
      </c>
      <c r="B327" t="s">
        <v>677</v>
      </c>
      <c r="C327" t="s">
        <v>264</v>
      </c>
      <c r="D327" t="s">
        <v>11486</v>
      </c>
      <c r="E327" t="s">
        <v>11487</v>
      </c>
      <c r="F327" t="s">
        <v>1912</v>
      </c>
      <c r="G327" t="s">
        <v>11415</v>
      </c>
      <c r="I327" t="str">
        <f t="shared" si="33"/>
        <v>N/A</v>
      </c>
      <c r="J327" t="str">
        <f t="shared" si="34"/>
        <v>N/A</v>
      </c>
      <c r="K327">
        <f t="shared" si="35"/>
        <v>22630000</v>
      </c>
      <c r="L327">
        <f t="shared" si="36"/>
        <v>13890000</v>
      </c>
      <c r="M327">
        <f t="shared" si="37"/>
        <v>1830000</v>
      </c>
      <c r="N327" t="str">
        <f t="shared" si="38"/>
        <v>103000</v>
      </c>
    </row>
    <row r="328" spans="1:14" x14ac:dyDescent="0.3">
      <c r="A328" s="1">
        <v>16</v>
      </c>
      <c r="B328" t="s">
        <v>623</v>
      </c>
      <c r="C328" t="s">
        <v>264</v>
      </c>
      <c r="D328" t="s">
        <v>5040</v>
      </c>
      <c r="E328" t="s">
        <v>264</v>
      </c>
      <c r="F328" t="s">
        <v>264</v>
      </c>
      <c r="G328" t="s">
        <v>264</v>
      </c>
      <c r="I328" t="str">
        <f t="shared" si="33"/>
        <v>N/A</v>
      </c>
      <c r="J328" t="str">
        <f t="shared" si="34"/>
        <v>N/A</v>
      </c>
      <c r="K328" t="str">
        <f t="shared" si="35"/>
        <v>(59,000)</v>
      </c>
      <c r="L328" t="str">
        <f t="shared" si="36"/>
        <v>N/A</v>
      </c>
      <c r="M328" t="str">
        <f t="shared" si="37"/>
        <v>N/A</v>
      </c>
      <c r="N328" t="str">
        <f t="shared" si="38"/>
        <v>N/A</v>
      </c>
    </row>
    <row r="329" spans="1:14" x14ac:dyDescent="0.3">
      <c r="A329" s="1">
        <v>17</v>
      </c>
      <c r="B329" t="s">
        <v>624</v>
      </c>
      <c r="C329" t="s">
        <v>264</v>
      </c>
      <c r="D329" t="s">
        <v>11488</v>
      </c>
      <c r="E329" t="s">
        <v>11487</v>
      </c>
      <c r="F329" t="s">
        <v>1912</v>
      </c>
      <c r="G329" t="s">
        <v>11415</v>
      </c>
      <c r="I329" t="str">
        <f t="shared" si="33"/>
        <v>N/A</v>
      </c>
      <c r="J329" t="str">
        <f t="shared" si="34"/>
        <v>N/A</v>
      </c>
      <c r="K329">
        <f t="shared" si="35"/>
        <v>22690000</v>
      </c>
      <c r="L329">
        <f t="shared" si="36"/>
        <v>13890000</v>
      </c>
      <c r="M329">
        <f t="shared" si="37"/>
        <v>1830000</v>
      </c>
      <c r="N329" t="str">
        <f t="shared" si="38"/>
        <v>103000</v>
      </c>
    </row>
    <row r="330" spans="1:14" x14ac:dyDescent="0.3">
      <c r="A330" s="1">
        <v>18</v>
      </c>
      <c r="B330" t="s">
        <v>683</v>
      </c>
      <c r="C330" t="s">
        <v>11489</v>
      </c>
      <c r="D330" t="s">
        <v>11490</v>
      </c>
      <c r="E330" t="s">
        <v>11491</v>
      </c>
      <c r="F330" t="s">
        <v>11492</v>
      </c>
      <c r="G330" t="s">
        <v>11493</v>
      </c>
      <c r="I330" t="str">
        <f t="shared" si="33"/>
        <v>N/A</v>
      </c>
      <c r="J330">
        <f t="shared" si="34"/>
        <v>108460000</v>
      </c>
      <c r="K330">
        <f t="shared" si="35"/>
        <v>218460000</v>
      </c>
      <c r="L330">
        <f t="shared" si="36"/>
        <v>250170000</v>
      </c>
      <c r="M330">
        <f t="shared" si="37"/>
        <v>794110000</v>
      </c>
      <c r="N330">
        <f t="shared" si="38"/>
        <v>752220000</v>
      </c>
    </row>
    <row r="331" spans="1:14" x14ac:dyDescent="0.3">
      <c r="A331" s="1">
        <v>19</v>
      </c>
      <c r="B331" t="s">
        <v>689</v>
      </c>
      <c r="C331" t="s">
        <v>264</v>
      </c>
      <c r="D331" t="s">
        <v>11494</v>
      </c>
      <c r="E331" t="s">
        <v>2645</v>
      </c>
      <c r="F331" t="s">
        <v>11495</v>
      </c>
      <c r="G331" t="s">
        <v>9113</v>
      </c>
      <c r="I331" t="str">
        <f t="shared" si="33"/>
        <v>N/A</v>
      </c>
      <c r="J331" t="str">
        <f t="shared" si="34"/>
        <v>N/A</v>
      </c>
      <c r="K331">
        <f t="shared" si="35"/>
        <v>1.0142</v>
      </c>
      <c r="L331">
        <f t="shared" si="36"/>
        <v>0.1452</v>
      </c>
      <c r="M331">
        <f t="shared" si="37"/>
        <v>2.1741999999999999</v>
      </c>
      <c r="N331">
        <f t="shared" si="38"/>
        <v>-5.2800000000000007E-2</v>
      </c>
    </row>
    <row r="332" spans="1:14" x14ac:dyDescent="0.3">
      <c r="A332" s="1">
        <v>20</v>
      </c>
      <c r="B332" t="s">
        <v>2337</v>
      </c>
      <c r="C332" t="s">
        <v>11496</v>
      </c>
      <c r="D332" t="s">
        <v>11497</v>
      </c>
      <c r="E332" t="s">
        <v>11498</v>
      </c>
      <c r="F332" t="s">
        <v>11499</v>
      </c>
      <c r="G332" t="s">
        <v>11500</v>
      </c>
      <c r="I332" t="str">
        <f t="shared" si="33"/>
        <v>N/A</v>
      </c>
      <c r="J332">
        <f t="shared" si="34"/>
        <v>5.4220000000000006</v>
      </c>
      <c r="K332">
        <f t="shared" si="35"/>
        <v>8.7447999999999997</v>
      </c>
      <c r="L332">
        <f t="shared" si="36"/>
        <v>5.7601000000000004</v>
      </c>
      <c r="M332">
        <f t="shared" si="37"/>
        <v>11.5556</v>
      </c>
      <c r="N332">
        <f t="shared" si="38"/>
        <v>7.5291999999999994</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264</v>
      </c>
      <c r="D334" t="s">
        <v>696</v>
      </c>
      <c r="E334" t="s">
        <v>696</v>
      </c>
      <c r="F334" t="s">
        <v>264</v>
      </c>
      <c r="G334" t="s">
        <v>264</v>
      </c>
      <c r="I334" t="str">
        <f t="shared" si="33"/>
        <v>N/A</v>
      </c>
      <c r="J334" t="str">
        <f t="shared" si="34"/>
        <v>N/A</v>
      </c>
      <c r="K334" t="str">
        <f t="shared" si="35"/>
        <v>0</v>
      </c>
      <c r="L334" t="str">
        <f t="shared" si="36"/>
        <v>0</v>
      </c>
      <c r="M334" t="str">
        <f t="shared" si="37"/>
        <v>N/A</v>
      </c>
      <c r="N334" t="str">
        <f t="shared" si="38"/>
        <v>N/A</v>
      </c>
    </row>
    <row r="335" spans="1:14" x14ac:dyDescent="0.3">
      <c r="A335" s="1">
        <v>23</v>
      </c>
      <c r="B335" t="s">
        <v>697</v>
      </c>
      <c r="C335" t="s">
        <v>11501</v>
      </c>
      <c r="D335" t="s">
        <v>11502</v>
      </c>
      <c r="E335" t="s">
        <v>11503</v>
      </c>
      <c r="F335" t="s">
        <v>11504</v>
      </c>
      <c r="G335" t="s">
        <v>9461</v>
      </c>
      <c r="I335" t="str">
        <f t="shared" si="33"/>
        <v>N/A</v>
      </c>
      <c r="J335">
        <f t="shared" si="34"/>
        <v>1670000</v>
      </c>
      <c r="K335" t="str">
        <f t="shared" si="35"/>
        <v>(6.76M)</v>
      </c>
      <c r="L335">
        <f t="shared" si="36"/>
        <v>31130000</v>
      </c>
      <c r="M335">
        <f t="shared" si="37"/>
        <v>3050000</v>
      </c>
      <c r="N335">
        <f t="shared" si="38"/>
        <v>38530000</v>
      </c>
    </row>
    <row r="336" spans="1:14" x14ac:dyDescent="0.3">
      <c r="A336" s="1">
        <v>24</v>
      </c>
      <c r="B336" t="s">
        <v>703</v>
      </c>
      <c r="C336" t="s">
        <v>11505</v>
      </c>
      <c r="D336" t="s">
        <v>7703</v>
      </c>
      <c r="E336" t="s">
        <v>11506</v>
      </c>
      <c r="F336" t="s">
        <v>11507</v>
      </c>
      <c r="G336" t="s">
        <v>11508</v>
      </c>
      <c r="I336" t="str">
        <f t="shared" si="33"/>
        <v>N/A</v>
      </c>
      <c r="J336" t="str">
        <f t="shared" si="34"/>
        <v>(266,000)</v>
      </c>
      <c r="K336">
        <f t="shared" si="35"/>
        <v>13670000</v>
      </c>
      <c r="L336">
        <f t="shared" si="36"/>
        <v>8039999.9999999991</v>
      </c>
      <c r="M336">
        <f t="shared" si="37"/>
        <v>15380000</v>
      </c>
      <c r="N336">
        <f t="shared" si="38"/>
        <v>28760000</v>
      </c>
    </row>
    <row r="337" spans="1:14" x14ac:dyDescent="0.3">
      <c r="A337" s="1">
        <v>25</v>
      </c>
      <c r="B337" t="s">
        <v>709</v>
      </c>
      <c r="C337" t="s">
        <v>264</v>
      </c>
      <c r="D337" t="s">
        <v>11509</v>
      </c>
      <c r="E337" t="s">
        <v>11510</v>
      </c>
      <c r="F337" t="s">
        <v>11269</v>
      </c>
      <c r="G337" t="s">
        <v>11511</v>
      </c>
      <c r="I337" t="str">
        <f t="shared" si="33"/>
        <v>N/A</v>
      </c>
      <c r="J337" t="str">
        <f t="shared" si="34"/>
        <v>N/A</v>
      </c>
      <c r="K337">
        <f t="shared" si="35"/>
        <v>52.372200000000007</v>
      </c>
      <c r="L337">
        <f t="shared" si="36"/>
        <v>-0.41139999999999999</v>
      </c>
      <c r="M337">
        <f t="shared" si="37"/>
        <v>0.91180000000000005</v>
      </c>
      <c r="N337">
        <f t="shared" si="38"/>
        <v>0.87030000000000007</v>
      </c>
    </row>
    <row r="338" spans="1:14" x14ac:dyDescent="0.3">
      <c r="A338" s="1">
        <v>26</v>
      </c>
      <c r="B338" t="s">
        <v>714</v>
      </c>
      <c r="C338" t="s">
        <v>264</v>
      </c>
      <c r="D338" t="s">
        <v>264</v>
      </c>
      <c r="E338" t="s">
        <v>264</v>
      </c>
      <c r="F338" t="s">
        <v>264</v>
      </c>
      <c r="G338" t="s">
        <v>3777</v>
      </c>
      <c r="I338" t="str">
        <f t="shared" si="33"/>
        <v>N/A</v>
      </c>
      <c r="J338" t="str">
        <f t="shared" si="34"/>
        <v>N/A</v>
      </c>
      <c r="K338" t="str">
        <f t="shared" si="35"/>
        <v>N/A</v>
      </c>
      <c r="L338" t="str">
        <f t="shared" si="36"/>
        <v>N/A</v>
      </c>
      <c r="M338" t="str">
        <f t="shared" si="37"/>
        <v>N/A</v>
      </c>
      <c r="N338">
        <f t="shared" si="38"/>
        <v>5.9800000000000006E-2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11512</v>
      </c>
      <c r="C340" t="s">
        <v>11513</v>
      </c>
      <c r="I340" t="str">
        <f t="shared" si="33"/>
        <v>N/A</v>
      </c>
      <c r="J340" t="str">
        <f t="shared" si="34"/>
        <v>Civista Bancshares</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National</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American River Bankshares</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Access National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Arrow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AmeriServ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11514</v>
      </c>
      <c r="I348" t="str">
        <f t="shared" si="33"/>
        <v>N/A</v>
      </c>
      <c r="J348">
        <f t="shared" si="34"/>
        <v>211310000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11515</v>
      </c>
      <c r="I350" t="str">
        <f t="shared" si="33"/>
        <v>N/A</v>
      </c>
      <c r="J350" t="str">
        <f t="shared" si="34"/>
        <v>13.51</v>
      </c>
      <c r="K350">
        <f t="shared" si="35"/>
        <v>0</v>
      </c>
      <c r="L350">
        <f t="shared" si="36"/>
        <v>0</v>
      </c>
      <c r="M350">
        <f t="shared" si="37"/>
        <v>0</v>
      </c>
      <c r="N350">
        <f t="shared" si="38"/>
        <v>0</v>
      </c>
    </row>
    <row r="351" spans="1:14" x14ac:dyDescent="0.3">
      <c r="A351" s="1">
        <v>3</v>
      </c>
      <c r="B351" t="s">
        <v>128</v>
      </c>
      <c r="C351" t="s">
        <v>11516</v>
      </c>
      <c r="I351" t="str">
        <f t="shared" si="33"/>
        <v>N/A</v>
      </c>
      <c r="J351" t="str">
        <f t="shared" si="34"/>
        <v>14.25</v>
      </c>
      <c r="K351">
        <f t="shared" si="35"/>
        <v>0</v>
      </c>
      <c r="L351">
        <f t="shared" si="36"/>
        <v>0</v>
      </c>
      <c r="M351">
        <f t="shared" si="37"/>
        <v>0</v>
      </c>
      <c r="N351">
        <f t="shared" si="38"/>
        <v>0</v>
      </c>
    </row>
    <row r="352" spans="1:14" x14ac:dyDescent="0.3">
      <c r="A352" s="1">
        <v>4</v>
      </c>
      <c r="B352" t="s">
        <v>130</v>
      </c>
      <c r="C352" t="s">
        <v>5051</v>
      </c>
      <c r="I352" t="str">
        <f t="shared" si="33"/>
        <v>N/A</v>
      </c>
      <c r="J352" t="str">
        <f t="shared" si="34"/>
        <v>1.99</v>
      </c>
      <c r="K352">
        <f t="shared" si="35"/>
        <v>0</v>
      </c>
      <c r="L352">
        <f t="shared" si="36"/>
        <v>0</v>
      </c>
      <c r="M352">
        <f t="shared" si="37"/>
        <v>0</v>
      </c>
      <c r="N352">
        <f t="shared" si="38"/>
        <v>0</v>
      </c>
    </row>
    <row r="353" spans="1:14" x14ac:dyDescent="0.3">
      <c r="A353" s="1">
        <v>5</v>
      </c>
      <c r="B353" t="s">
        <v>132</v>
      </c>
      <c r="C353" t="s">
        <v>730</v>
      </c>
      <c r="I353" t="str">
        <f t="shared" si="33"/>
        <v>N/A</v>
      </c>
      <c r="J353" t="str">
        <f t="shared" si="34"/>
        <v>3.10</v>
      </c>
      <c r="K353">
        <f t="shared" si="35"/>
        <v>0</v>
      </c>
      <c r="L353">
        <f t="shared" si="36"/>
        <v>0</v>
      </c>
      <c r="M353">
        <f t="shared" si="37"/>
        <v>0</v>
      </c>
      <c r="N353">
        <f t="shared" si="38"/>
        <v>0</v>
      </c>
    </row>
    <row r="354" spans="1:14" x14ac:dyDescent="0.3">
      <c r="A354" s="1">
        <v>6</v>
      </c>
      <c r="B354" t="s">
        <v>134</v>
      </c>
      <c r="C354" t="s">
        <v>8902</v>
      </c>
      <c r="I354" t="str">
        <f t="shared" si="33"/>
        <v>N/A</v>
      </c>
      <c r="J354" t="str">
        <f t="shared" si="34"/>
        <v>1.34</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2368</v>
      </c>
      <c r="I359" t="str">
        <f t="shared" si="33"/>
        <v>N/A</v>
      </c>
      <c r="J359">
        <f t="shared" si="34"/>
        <v>316180000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2369</v>
      </c>
      <c r="I361" t="str">
        <f t="shared" si="33"/>
        <v>N/A</v>
      </c>
      <c r="J361" t="str">
        <f t="shared" si="34"/>
        <v>19.47</v>
      </c>
      <c r="K361">
        <f t="shared" si="35"/>
        <v>0</v>
      </c>
      <c r="L361">
        <f t="shared" si="36"/>
        <v>0</v>
      </c>
      <c r="M361">
        <f t="shared" si="37"/>
        <v>0</v>
      </c>
      <c r="N361">
        <f t="shared" si="38"/>
        <v>0</v>
      </c>
    </row>
    <row r="362" spans="1:14" x14ac:dyDescent="0.3">
      <c r="A362" s="1">
        <v>3</v>
      </c>
      <c r="B362" t="s">
        <v>128</v>
      </c>
      <c r="C362" t="s">
        <v>2370</v>
      </c>
      <c r="I362" t="str">
        <f t="shared" si="33"/>
        <v>N/A</v>
      </c>
      <c r="J362" t="str">
        <f t="shared" si="34"/>
        <v>15.51</v>
      </c>
      <c r="K362">
        <f t="shared" si="35"/>
        <v>0</v>
      </c>
      <c r="L362">
        <f t="shared" si="36"/>
        <v>0</v>
      </c>
      <c r="M362">
        <f t="shared" si="37"/>
        <v>0</v>
      </c>
      <c r="N362">
        <f t="shared" si="38"/>
        <v>0</v>
      </c>
    </row>
    <row r="363" spans="1:14" x14ac:dyDescent="0.3">
      <c r="A363" s="1">
        <v>4</v>
      </c>
      <c r="B363" t="s">
        <v>130</v>
      </c>
      <c r="C363" t="s">
        <v>2371</v>
      </c>
      <c r="I363" t="str">
        <f t="shared" si="33"/>
        <v>N/A</v>
      </c>
      <c r="J363" t="str">
        <f t="shared" si="34"/>
        <v>4.52</v>
      </c>
      <c r="K363">
        <f t="shared" si="35"/>
        <v>0</v>
      </c>
      <c r="L363">
        <f t="shared" si="36"/>
        <v>0</v>
      </c>
      <c r="M363">
        <f t="shared" si="37"/>
        <v>0</v>
      </c>
      <c r="N363">
        <f t="shared" si="38"/>
        <v>0</v>
      </c>
    </row>
    <row r="364" spans="1:14" x14ac:dyDescent="0.3">
      <c r="A364" s="1">
        <v>5</v>
      </c>
      <c r="B364" t="s">
        <v>132</v>
      </c>
      <c r="C364" t="s">
        <v>2372</v>
      </c>
      <c r="I364" t="str">
        <f t="shared" si="33"/>
        <v>N/A</v>
      </c>
      <c r="J364" t="str">
        <f t="shared" si="34"/>
        <v>4.99</v>
      </c>
      <c r="K364">
        <f t="shared" si="35"/>
        <v>0</v>
      </c>
      <c r="L364">
        <f t="shared" si="36"/>
        <v>0</v>
      </c>
      <c r="M364">
        <f t="shared" si="37"/>
        <v>0</v>
      </c>
      <c r="N364">
        <f t="shared" si="38"/>
        <v>0</v>
      </c>
    </row>
    <row r="365" spans="1:14" x14ac:dyDescent="0.3">
      <c r="A365" s="1">
        <v>6</v>
      </c>
      <c r="B365" t="s">
        <v>134</v>
      </c>
      <c r="C365" t="s">
        <v>2373</v>
      </c>
      <c r="I365" t="str">
        <f t="shared" si="33"/>
        <v>N/A</v>
      </c>
      <c r="J365" t="str">
        <f t="shared" si="34"/>
        <v>1.55</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2374</v>
      </c>
      <c r="I370" t="str">
        <f t="shared" si="33"/>
        <v>N/A</v>
      </c>
      <c r="J370">
        <f t="shared" si="34"/>
        <v>90150000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2375</v>
      </c>
      <c r="I372" t="str">
        <f t="shared" si="33"/>
        <v>N/A</v>
      </c>
      <c r="J372" t="str">
        <f t="shared" si="34"/>
        <v>14.95</v>
      </c>
      <c r="K372">
        <f t="shared" si="35"/>
        <v>0</v>
      </c>
      <c r="L372">
        <f t="shared" si="36"/>
        <v>0</v>
      </c>
      <c r="M372">
        <f t="shared" si="37"/>
        <v>0</v>
      </c>
      <c r="N372">
        <f t="shared" si="38"/>
        <v>0</v>
      </c>
    </row>
    <row r="373" spans="1:14" x14ac:dyDescent="0.3">
      <c r="A373" s="1">
        <v>3</v>
      </c>
      <c r="B373" t="s">
        <v>128</v>
      </c>
      <c r="C373" t="s">
        <v>2376</v>
      </c>
      <c r="I373" t="str">
        <f t="shared" si="33"/>
        <v>N/A</v>
      </c>
      <c r="J373" t="str">
        <f t="shared" si="34"/>
        <v>16.03</v>
      </c>
      <c r="K373">
        <f t="shared" si="35"/>
        <v>0</v>
      </c>
      <c r="L373">
        <f t="shared" si="36"/>
        <v>0</v>
      </c>
      <c r="M373">
        <f t="shared" si="37"/>
        <v>0</v>
      </c>
      <c r="N373">
        <f t="shared" si="38"/>
        <v>0</v>
      </c>
    </row>
    <row r="374" spans="1:14" x14ac:dyDescent="0.3">
      <c r="A374" s="1">
        <v>4</v>
      </c>
      <c r="B374" t="s">
        <v>130</v>
      </c>
      <c r="C374" t="s">
        <v>2377</v>
      </c>
      <c r="I374" t="str">
        <f t="shared" si="33"/>
        <v>N/A</v>
      </c>
      <c r="J374" t="str">
        <f t="shared" si="34"/>
        <v>1.18</v>
      </c>
      <c r="K374">
        <f t="shared" si="35"/>
        <v>0</v>
      </c>
      <c r="L374">
        <f t="shared" si="36"/>
        <v>0</v>
      </c>
      <c r="M374">
        <f t="shared" si="37"/>
        <v>0</v>
      </c>
      <c r="N374">
        <f t="shared" si="38"/>
        <v>0</v>
      </c>
    </row>
    <row r="375" spans="1:14" x14ac:dyDescent="0.3">
      <c r="A375" s="1">
        <v>5</v>
      </c>
      <c r="B375" t="s">
        <v>132</v>
      </c>
      <c r="C375" t="s">
        <v>2378</v>
      </c>
      <c r="I375" t="str">
        <f t="shared" si="33"/>
        <v>N/A</v>
      </c>
      <c r="J375" t="str">
        <f t="shared" si="34"/>
        <v>3.91</v>
      </c>
      <c r="K375">
        <f t="shared" si="35"/>
        <v>0</v>
      </c>
      <c r="L375">
        <f t="shared" si="36"/>
        <v>0</v>
      </c>
      <c r="M375">
        <f t="shared" si="37"/>
        <v>0</v>
      </c>
      <c r="N375">
        <f t="shared" si="38"/>
        <v>0</v>
      </c>
    </row>
    <row r="376" spans="1:14" x14ac:dyDescent="0.3">
      <c r="A376" s="1">
        <v>6</v>
      </c>
      <c r="B376" t="s">
        <v>134</v>
      </c>
      <c r="C376" t="s">
        <v>2379</v>
      </c>
      <c r="I376" t="str">
        <f t="shared" si="33"/>
        <v>N/A</v>
      </c>
      <c r="J376" t="str">
        <f t="shared" si="34"/>
        <v>1.08</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2380</v>
      </c>
      <c r="I381" t="str">
        <f t="shared" si="39"/>
        <v>N/A</v>
      </c>
      <c r="J381">
        <f t="shared" si="40"/>
        <v>539740000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2381</v>
      </c>
      <c r="I383" t="str">
        <f t="shared" si="39"/>
        <v>N/A</v>
      </c>
      <c r="J383" t="str">
        <f t="shared" si="40"/>
        <v>19.15</v>
      </c>
      <c r="K383">
        <f t="shared" si="41"/>
        <v>0</v>
      </c>
      <c r="L383">
        <f t="shared" si="42"/>
        <v>0</v>
      </c>
      <c r="M383">
        <f t="shared" si="43"/>
        <v>0</v>
      </c>
      <c r="N383">
        <f t="shared" si="44"/>
        <v>0</v>
      </c>
    </row>
    <row r="384" spans="1:14" x14ac:dyDescent="0.3">
      <c r="A384" s="1">
        <v>3</v>
      </c>
      <c r="B384" t="s">
        <v>128</v>
      </c>
      <c r="C384" t="s">
        <v>2382</v>
      </c>
      <c r="I384" t="str">
        <f t="shared" si="39"/>
        <v>N/A</v>
      </c>
      <c r="J384" t="str">
        <f t="shared" si="40"/>
        <v>14.45</v>
      </c>
      <c r="K384">
        <f t="shared" si="41"/>
        <v>0</v>
      </c>
      <c r="L384">
        <f t="shared" si="42"/>
        <v>0</v>
      </c>
      <c r="M384">
        <f t="shared" si="43"/>
        <v>0</v>
      </c>
      <c r="N384">
        <f t="shared" si="44"/>
        <v>0</v>
      </c>
    </row>
    <row r="385" spans="1:14" x14ac:dyDescent="0.3">
      <c r="A385" s="1">
        <v>4</v>
      </c>
      <c r="B385" t="s">
        <v>130</v>
      </c>
      <c r="C385" t="s">
        <v>2383</v>
      </c>
      <c r="I385" t="str">
        <f t="shared" si="39"/>
        <v>N/A</v>
      </c>
      <c r="J385" t="str">
        <f t="shared" si="40"/>
        <v>2.55</v>
      </c>
      <c r="K385">
        <f t="shared" si="41"/>
        <v>0</v>
      </c>
      <c r="L385">
        <f t="shared" si="42"/>
        <v>0</v>
      </c>
      <c r="M385">
        <f t="shared" si="43"/>
        <v>0</v>
      </c>
      <c r="N385">
        <f t="shared" si="44"/>
        <v>0</v>
      </c>
    </row>
    <row r="386" spans="1:14" x14ac:dyDescent="0.3">
      <c r="A386" s="1">
        <v>5</v>
      </c>
      <c r="B386" t="s">
        <v>132</v>
      </c>
      <c r="C386" t="s">
        <v>2384</v>
      </c>
      <c r="I386" t="str">
        <f t="shared" si="39"/>
        <v>N/A</v>
      </c>
      <c r="J386" t="str">
        <f t="shared" si="40"/>
        <v>7.46</v>
      </c>
      <c r="K386">
        <f t="shared" si="41"/>
        <v>0</v>
      </c>
      <c r="L386">
        <f t="shared" si="42"/>
        <v>0</v>
      </c>
      <c r="M386">
        <f t="shared" si="43"/>
        <v>0</v>
      </c>
      <c r="N386">
        <f t="shared" si="44"/>
        <v>0</v>
      </c>
    </row>
    <row r="387" spans="1:14" x14ac:dyDescent="0.3">
      <c r="A387" s="1">
        <v>6</v>
      </c>
      <c r="B387" t="s">
        <v>134</v>
      </c>
      <c r="C387" t="s">
        <v>2385</v>
      </c>
      <c r="I387" t="str">
        <f t="shared" si="39"/>
        <v>N/A</v>
      </c>
      <c r="J387" t="str">
        <f t="shared" si="40"/>
        <v>2.31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3034</v>
      </c>
    </row>
    <row r="501" spans="3:3" x14ac:dyDescent="0.3">
      <c r="C501" t="s">
        <v>751</v>
      </c>
    </row>
    <row r="502" spans="3:3" x14ac:dyDescent="0.3">
      <c r="C502" t="s">
        <v>8915</v>
      </c>
    </row>
    <row r="503" spans="3:3" x14ac:dyDescent="0.3">
      <c r="C503" t="s">
        <v>751</v>
      </c>
    </row>
    <row r="504" spans="3:3" x14ac:dyDescent="0.3">
      <c r="C504" t="s">
        <v>3568</v>
      </c>
    </row>
    <row r="505" spans="3:3" x14ac:dyDescent="0.3">
      <c r="C505" t="s">
        <v>750</v>
      </c>
    </row>
    <row r="506" spans="3:3" x14ac:dyDescent="0.3">
      <c r="C506" t="s">
        <v>749</v>
      </c>
    </row>
    <row r="507" spans="3:3" x14ac:dyDescent="0.3">
      <c r="C507" t="s">
        <v>755</v>
      </c>
    </row>
    <row r="508" spans="3:3" x14ac:dyDescent="0.3">
      <c r="C508" t="s">
        <v>3569</v>
      </c>
    </row>
    <row r="509" spans="3:3" x14ac:dyDescent="0.3">
      <c r="C509" t="s">
        <v>749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11517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Franklin Financial Services</v>
      </c>
    </row>
    <row r="2" spans="1:16" x14ac:dyDescent="0.3">
      <c r="B2" t="s">
        <v>2</v>
      </c>
      <c r="C2" t="s">
        <v>11518</v>
      </c>
      <c r="K2" t="str">
        <f>LEFT(C1,FIND("(",C1) - 2)</f>
        <v>Franklin Financial Services Corporation</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$32.55, down 1.36%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$32.55, down 1.36% after opening a bit below yesterday's closing price</v>
      </c>
    </row>
    <row r="5" spans="1:16" x14ac:dyDescent="0.3">
      <c r="J5">
        <f ca="1">RANDBETWEEN(1,2)</f>
        <v>1</v>
      </c>
      <c r="K5" t="str">
        <f>"The one year target estimate for " &amp; D1 &amp; " is " &amp; TEXT(C23,"$####.00")</f>
        <v>The one year target estimate for Franklin Financial Services is $.00</v>
      </c>
      <c r="L5" t="str">
        <f>D1 &amp; " is expected to be trading at " &amp; TEXT(C23, "$####.00") &amp; ", based on target estimates"</f>
        <v>Franklin Financial Services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9792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11519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8919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8919</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11520</v>
      </c>
      <c r="K11" t="str">
        <f>IF(B145="Interest Income",U42, K42)</f>
        <v>Franklin Financial Services has managed to increase and retained earnings each year since 2012</v>
      </c>
    </row>
    <row r="12" spans="1:16" x14ac:dyDescent="0.3">
      <c r="A12" s="1">
        <v>5</v>
      </c>
      <c r="B12" t="s">
        <v>15</v>
      </c>
      <c r="C12" t="s">
        <v>11521</v>
      </c>
      <c r="D12" t="str">
        <f>LEFT(C12,FIND("-",C12)-2)</f>
        <v>23.65</v>
      </c>
      <c r="E12" t="str">
        <f>TRIM(RIGHT(C12,FIND("-",C12)-1))</f>
        <v>33.00</v>
      </c>
      <c r="K12" t="str">
        <f ca="1">D78</f>
        <v>Inconclusive</v>
      </c>
    </row>
    <row r="13" spans="1:16" x14ac:dyDescent="0.3">
      <c r="A13" s="1">
        <v>6</v>
      </c>
      <c r="B13" t="s">
        <v>17</v>
      </c>
      <c r="C13" t="s">
        <v>2318</v>
      </c>
      <c r="K13" t="str">
        <f ca="1">D89</f>
        <v>There are some indications that Franklin Financial Services may be undervalued. The company has a lower trailing p/e, price/sales, and price/book than the comparable average</v>
      </c>
    </row>
    <row r="14" spans="1:16" x14ac:dyDescent="0.3">
      <c r="A14" s="1">
        <v>7</v>
      </c>
      <c r="B14" t="s">
        <v>19</v>
      </c>
      <c r="C14" t="s">
        <v>11522</v>
      </c>
    </row>
    <row r="16" spans="1:16" x14ac:dyDescent="0.3">
      <c r="A16" s="1">
        <v>0</v>
      </c>
      <c r="B16" t="s">
        <v>21</v>
      </c>
      <c r="C16" t="s">
        <v>11523</v>
      </c>
    </row>
    <row r="17" spans="1:23" x14ac:dyDescent="0.3">
      <c r="A17" s="1">
        <v>1</v>
      </c>
      <c r="B17" t="s">
        <v>23</v>
      </c>
      <c r="C17" t="s">
        <v>820</v>
      </c>
      <c r="K17" t="str">
        <f ca="1">K2 &amp; IF(J3=1, K3,IF(J3=2,L3,IF(J3=3,M3,IF(J3=4,N3,IF(J3=5,O3,IF(J3=6,P3)))))) &amp; ". " &amp; IF(J4=1,K4,IF(J4=2,L4)) &amp; ". " &amp; IF(J5=1,K5,IF(J5=2,L5)) &amp; K6 &amp; ". " &amp; K7 &amp; ". " &amp; K8 &amp; ". " &amp; K9 &amp; "."</f>
        <v>Franklin Financial Services Corporation is scheduled to report earnings between Jul 24, 2017 and Jul 28, 2017. The current stock price is $32.55, down 1.36% after opening a bit below yesterday's closing price. The one year target estimate for Franklin Financial Services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11524</v>
      </c>
    </row>
    <row r="19" spans="1:23" x14ac:dyDescent="0.3">
      <c r="A19" s="1">
        <v>3</v>
      </c>
      <c r="B19" t="s">
        <v>27</v>
      </c>
      <c r="C19" t="s">
        <v>732</v>
      </c>
    </row>
    <row r="20" spans="1:23" x14ac:dyDescent="0.3">
      <c r="A20" s="1">
        <v>4</v>
      </c>
      <c r="B20" t="s">
        <v>29</v>
      </c>
      <c r="C20" t="s">
        <v>771</v>
      </c>
    </row>
    <row r="21" spans="1:23" x14ac:dyDescent="0.3">
      <c r="A21" s="1">
        <v>5</v>
      </c>
      <c r="B21" t="s">
        <v>31</v>
      </c>
      <c r="C21" t="s">
        <v>11525</v>
      </c>
    </row>
    <row r="22" spans="1:23" x14ac:dyDescent="0.3">
      <c r="A22" s="1">
        <v>6</v>
      </c>
      <c r="B22" t="s">
        <v>33</v>
      </c>
      <c r="C22" t="s">
        <v>3050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37</v>
      </c>
      <c r="C26" s="1" t="s">
        <v>110</v>
      </c>
      <c r="D26" s="1" t="s">
        <v>112</v>
      </c>
      <c r="E26" s="1" t="s">
        <v>114</v>
      </c>
      <c r="F26" s="1" t="s">
        <v>116</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44</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47</v>
      </c>
      <c r="C33" s="1" t="s">
        <v>110</v>
      </c>
      <c r="D33" s="1" t="s">
        <v>112</v>
      </c>
      <c r="E33" s="1" t="s">
        <v>114</v>
      </c>
      <c r="F33" s="1" t="s">
        <v>116</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43</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retained earnings</v>
      </c>
    </row>
    <row r="36" spans="1:23" x14ac:dyDescent="0.3">
      <c r="A36" s="1">
        <v>2</v>
      </c>
      <c r="B36" t="s">
        <v>44</v>
      </c>
      <c r="J36">
        <f>IF(K36 &lt;&gt; "",15, 0)</f>
        <v>0</v>
      </c>
      <c r="K36" t="str">
        <f>IF(I202="pos_trend",B202,"")</f>
        <v/>
      </c>
      <c r="L36" t="str">
        <f t="shared" si="0"/>
        <v/>
      </c>
      <c r="M36" t="str">
        <f t="shared" si="2"/>
        <v/>
      </c>
      <c r="T36">
        <f>IF(U36 &lt;&gt; "",15, 0)</f>
        <v>0</v>
      </c>
      <c r="U36" t="str">
        <f>IF(I336="pos_trend",B336,"")</f>
        <v/>
      </c>
      <c r="V36" t="str">
        <f t="shared" si="1"/>
        <v/>
      </c>
      <c r="W36" t="str">
        <f t="shared" si="3"/>
        <v>, retained earnings</v>
      </c>
    </row>
    <row r="37" spans="1:23" x14ac:dyDescent="0.3">
      <c r="A37" s="1">
        <v>3</v>
      </c>
      <c r="B37" t="s">
        <v>45</v>
      </c>
      <c r="J37">
        <f>IF(K37 &lt;&gt; "",16, 0)</f>
        <v>0</v>
      </c>
      <c r="K37" t="str">
        <f>IF(I203="pos_trend",B203,"")</f>
        <v/>
      </c>
      <c r="L37" t="str">
        <f t="shared" si="0"/>
        <v/>
      </c>
      <c r="M37" t="str">
        <f t="shared" si="2"/>
        <v/>
      </c>
      <c r="T37">
        <f>IF(U37 &lt;&gt; "",16, 0)</f>
        <v>0</v>
      </c>
      <c r="U37" t="str">
        <f>IF(I235="pos_trend",B235,"")</f>
        <v/>
      </c>
      <c r="V37" t="str">
        <f t="shared" si="1"/>
        <v/>
      </c>
      <c r="W37" t="str">
        <f t="shared" si="3"/>
        <v>, retained earnings</v>
      </c>
    </row>
    <row r="38" spans="1:23" x14ac:dyDescent="0.3">
      <c r="A38" s="1">
        <v>4</v>
      </c>
      <c r="B38" t="s">
        <v>61</v>
      </c>
      <c r="J38">
        <f>IF(K38 &lt;&gt; "",17, 0)</f>
        <v>0</v>
      </c>
      <c r="K38" t="str">
        <f>IF(I351="pos_trend",B351,"")</f>
        <v/>
      </c>
      <c r="L38" t="str">
        <f t="shared" si="0"/>
        <v/>
      </c>
      <c r="M38" t="str">
        <f t="shared" si="2"/>
        <v/>
      </c>
      <c r="T38">
        <f>IF(U38 &lt;&gt; "",17, 0)</f>
        <v>0</v>
      </c>
      <c r="U38" t="str">
        <f>IF(I236="pos_trend",B236,"")</f>
        <v/>
      </c>
      <c r="V38" t="str">
        <f t="shared" si="1"/>
        <v/>
      </c>
      <c r="W38" t="str">
        <f t="shared" si="3"/>
        <v>, retained earnings</v>
      </c>
    </row>
    <row r="39" spans="1:23" x14ac:dyDescent="0.3">
      <c r="A39" s="1">
        <v>5</v>
      </c>
      <c r="B39" t="s">
        <v>65</v>
      </c>
      <c r="K39" t="str">
        <f>IF(I352="pos_trend",B352,"")</f>
        <v/>
      </c>
      <c r="M39" t="str">
        <f t="shared" si="2"/>
        <v/>
      </c>
      <c r="W39" t="str">
        <f t="shared" si="3"/>
        <v>,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and retained earnings</v>
      </c>
    </row>
    <row r="41" spans="1:23" x14ac:dyDescent="0.3">
      <c r="B41" s="1" t="s">
        <v>70</v>
      </c>
      <c r="C41" s="1" t="s">
        <v>1751</v>
      </c>
      <c r="D41" s="1" t="s">
        <v>1752</v>
      </c>
      <c r="E41" s="1" t="s">
        <v>1753</v>
      </c>
      <c r="F41" s="1" t="s">
        <v>1754</v>
      </c>
    </row>
    <row r="42" spans="1:23" x14ac:dyDescent="0.3">
      <c r="A42" s="1">
        <v>0</v>
      </c>
      <c r="B42" t="s">
        <v>75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Franklin Financial Services has managed to increase and retained earnings each year since 2012</v>
      </c>
    </row>
    <row r="43" spans="1:23" x14ac:dyDescent="0.3">
      <c r="A43" s="1">
        <v>1</v>
      </c>
      <c r="B43" t="s">
        <v>79</v>
      </c>
    </row>
    <row r="44" spans="1:23" x14ac:dyDescent="0.3">
      <c r="A44" s="1">
        <v>2</v>
      </c>
      <c r="B44" t="s">
        <v>84</v>
      </c>
    </row>
    <row r="45" spans="1:23" x14ac:dyDescent="0.3">
      <c r="A45" s="1">
        <v>3</v>
      </c>
      <c r="B45" t="s">
        <v>89</v>
      </c>
    </row>
    <row r="47" spans="1:23" x14ac:dyDescent="0.3">
      <c r="B47" s="1" t="s">
        <v>94</v>
      </c>
      <c r="C47" s="1" t="s">
        <v>110</v>
      </c>
      <c r="D47" s="1" t="s">
        <v>112</v>
      </c>
      <c r="E47" s="1" t="s">
        <v>114</v>
      </c>
      <c r="F47" s="1" t="s">
        <v>116</v>
      </c>
    </row>
    <row r="48" spans="1:23" x14ac:dyDescent="0.3">
      <c r="A48" s="1">
        <v>0</v>
      </c>
      <c r="B48" t="s">
        <v>95</v>
      </c>
    </row>
    <row r="49" spans="1:14" x14ac:dyDescent="0.3">
      <c r="A49" s="1">
        <v>1</v>
      </c>
      <c r="B49" t="s">
        <v>96</v>
      </c>
    </row>
    <row r="50" spans="1:14" x14ac:dyDescent="0.3">
      <c r="A50" s="1">
        <v>2</v>
      </c>
      <c r="B50" t="s">
        <v>97</v>
      </c>
    </row>
    <row r="51" spans="1:14" x14ac:dyDescent="0.3">
      <c r="A51" s="1">
        <v>3</v>
      </c>
      <c r="B51" t="s">
        <v>98</v>
      </c>
    </row>
    <row r="52" spans="1:14" x14ac:dyDescent="0.3">
      <c r="A52" s="1">
        <v>4</v>
      </c>
      <c r="B52" t="s">
        <v>99</v>
      </c>
    </row>
    <row r="54" spans="1:14" x14ac:dyDescent="0.3">
      <c r="B54" s="1" t="s">
        <v>100</v>
      </c>
      <c r="C54" s="1" t="s">
        <v>110</v>
      </c>
      <c r="D54" s="1" t="s">
        <v>112</v>
      </c>
      <c r="E54" s="1" t="s">
        <v>114</v>
      </c>
      <c r="F54" s="1" t="s">
        <v>116</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11526</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FRAF</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E61">
        <v>-1</v>
      </c>
      <c r="F61">
        <v>0.19</v>
      </c>
      <c r="I61" t="str">
        <f t="shared" si="4"/>
        <v>N/A</v>
      </c>
      <c r="J61">
        <f t="shared" si="5"/>
        <v>0</v>
      </c>
      <c r="K61">
        <f t="shared" si="6"/>
        <v>0</v>
      </c>
      <c r="L61">
        <f t="shared" si="7"/>
        <v>-1</v>
      </c>
      <c r="M61">
        <f t="shared" si="8"/>
        <v>0.19</v>
      </c>
      <c r="N61">
        <f t="shared" si="9"/>
        <v>0</v>
      </c>
    </row>
    <row r="62" spans="1:14" x14ac:dyDescent="0.3">
      <c r="A62" s="1">
        <v>1</v>
      </c>
      <c r="B62" t="s">
        <v>112</v>
      </c>
      <c r="E62">
        <v>-1</v>
      </c>
      <c r="F62">
        <v>0.22</v>
      </c>
      <c r="I62" t="str">
        <f t="shared" si="4"/>
        <v>N/A</v>
      </c>
      <c r="J62">
        <f t="shared" si="5"/>
        <v>0</v>
      </c>
      <c r="K62">
        <f t="shared" si="6"/>
        <v>0</v>
      </c>
      <c r="L62">
        <f t="shared" si="7"/>
        <v>-1</v>
      </c>
      <c r="M62">
        <f t="shared" si="8"/>
        <v>0.22</v>
      </c>
      <c r="N62">
        <f t="shared" si="9"/>
        <v>0</v>
      </c>
    </row>
    <row r="63" spans="1:14" x14ac:dyDescent="0.3">
      <c r="A63" s="1">
        <v>2</v>
      </c>
      <c r="B63" t="s">
        <v>114</v>
      </c>
      <c r="F63">
        <v>0.08</v>
      </c>
      <c r="I63" t="str">
        <f t="shared" si="4"/>
        <v>N/A</v>
      </c>
      <c r="J63">
        <f t="shared" si="5"/>
        <v>0</v>
      </c>
      <c r="K63">
        <f t="shared" si="6"/>
        <v>0</v>
      </c>
      <c r="L63">
        <f t="shared" si="7"/>
        <v>0</v>
      </c>
      <c r="M63">
        <f t="shared" si="8"/>
        <v>0.08</v>
      </c>
      <c r="N63">
        <f t="shared" si="9"/>
        <v>0</v>
      </c>
    </row>
    <row r="64" spans="1:14" x14ac:dyDescent="0.3">
      <c r="A64" s="1">
        <v>3</v>
      </c>
      <c r="B64" t="s">
        <v>116</v>
      </c>
      <c r="F64">
        <v>0.12</v>
      </c>
      <c r="I64" t="str">
        <f t="shared" si="4"/>
        <v>N/A</v>
      </c>
      <c r="J64">
        <f t="shared" si="5"/>
        <v>0</v>
      </c>
      <c r="K64">
        <f t="shared" si="6"/>
        <v>0</v>
      </c>
      <c r="L64">
        <f t="shared" si="7"/>
        <v>0</v>
      </c>
      <c r="M64">
        <f t="shared" si="8"/>
        <v>0.12</v>
      </c>
      <c r="N64">
        <f t="shared" si="9"/>
        <v>0</v>
      </c>
    </row>
    <row r="65" spans="1:14" x14ac:dyDescent="0.3">
      <c r="A65" s="1">
        <v>4</v>
      </c>
      <c r="B65" t="s">
        <v>118</v>
      </c>
      <c r="E65">
        <v>0.18</v>
      </c>
      <c r="F65">
        <v>0.08</v>
      </c>
      <c r="I65" t="str">
        <f t="shared" si="4"/>
        <v>N/A</v>
      </c>
      <c r="J65">
        <f t="shared" si="5"/>
        <v>0</v>
      </c>
      <c r="K65">
        <f t="shared" si="6"/>
        <v>0</v>
      </c>
      <c r="L65">
        <f t="shared" si="7"/>
        <v>0.18</v>
      </c>
      <c r="M65">
        <f t="shared" si="8"/>
        <v>0.08</v>
      </c>
      <c r="N65">
        <f t="shared" si="9"/>
        <v>0</v>
      </c>
    </row>
    <row r="66" spans="1:14" x14ac:dyDescent="0.3">
      <c r="A66" s="1">
        <v>5</v>
      </c>
      <c r="B66" t="s">
        <v>120</v>
      </c>
      <c r="C66" t="s">
        <v>11527</v>
      </c>
      <c r="I66" t="str">
        <f t="shared" si="4"/>
        <v>N/A</v>
      </c>
      <c r="J66">
        <f t="shared" si="5"/>
        <v>3.6900000000000002E-2</v>
      </c>
      <c r="K66">
        <f t="shared" si="6"/>
        <v>0</v>
      </c>
      <c r="L66">
        <f t="shared" si="7"/>
        <v>0</v>
      </c>
      <c r="M66">
        <f t="shared" si="8"/>
        <v>0</v>
      </c>
      <c r="N66">
        <f t="shared" si="9"/>
        <v>0</v>
      </c>
    </row>
    <row r="67" spans="1:14" x14ac:dyDescent="0.3">
      <c r="D67" t="s">
        <v>122</v>
      </c>
      <c r="E67" t="str">
        <f>C1</f>
        <v>Franklin Financial Services Corporation (FRAF)</v>
      </c>
      <c r="I67" t="str">
        <f t="shared" si="4"/>
        <v>N/A</v>
      </c>
      <c r="J67">
        <f t="shared" si="5"/>
        <v>0</v>
      </c>
      <c r="K67" t="str">
        <f t="shared" si="6"/>
        <v>Comp Average</v>
      </c>
      <c r="L67" t="str">
        <f t="shared" si="7"/>
        <v>Franklin Financial Services Corporation (FRAF)</v>
      </c>
      <c r="M67">
        <f t="shared" si="8"/>
        <v>0</v>
      </c>
      <c r="N67">
        <f t="shared" si="9"/>
        <v>0</v>
      </c>
    </row>
    <row r="68" spans="1:14" x14ac:dyDescent="0.3">
      <c r="A68" s="1">
        <v>0</v>
      </c>
      <c r="B68" t="s">
        <v>123</v>
      </c>
      <c r="C68" t="s">
        <v>11523</v>
      </c>
      <c r="D68">
        <f ca="1">AVERAGE(VALUE(INDIRECT("J"&amp;(MATCH(B68,B69:B500,0)+68))),VALUE(INDIRECT("J"&amp;(MATCH(B68,B69:B500,0)+79))),VALUE(INDIRECT("J"&amp;(MATCH(B68,B69:B500,0)+90))),VALUE(INDIRECT("J"&amp;(MATCH(B68,B69:B500,0)+101))))</f>
        <v>343712500</v>
      </c>
      <c r="E68" t="str">
        <f t="shared" ref="E68:E76" ca="1" si="10">IF(AND(C68&lt;&gt;"",D68&lt;&gt;0),IF(VALUE(J68)&gt;VALUE(K68),"above average","below average"),"no data")</f>
        <v>below average</v>
      </c>
      <c r="I68" t="str">
        <f t="shared" ca="1" si="4"/>
        <v>N/A</v>
      </c>
      <c r="J68">
        <f t="shared" si="5"/>
        <v>140850000</v>
      </c>
      <c r="K68">
        <f t="shared" ca="1" si="6"/>
        <v>343712500</v>
      </c>
      <c r="L68" t="str">
        <f t="shared" ca="1" si="7"/>
        <v>below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11524</v>
      </c>
      <c r="D70">
        <f ca="1">AVERAGE(VALUE(INDIRECT("J"&amp;(MATCH(B70,B71:B502,0)+70))),VALUE(INDIRECT("J"&amp;(MATCH(B70,B71:B502,0)+81))),VALUE(INDIRECT("J"&amp;(MATCH(B70,B71:B502,0)+92))),VALUE(INDIRECT("J"&amp;(MATCH(B70,B71:B502,0)+103))))</f>
        <v>17.422499999999999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16.75</v>
      </c>
      <c r="K70">
        <f t="shared" ca="1" si="6"/>
        <v>17.422499999999999</v>
      </c>
      <c r="L70" t="str">
        <f t="shared" ca="1" si="7"/>
        <v>below average</v>
      </c>
      <c r="M70" t="str">
        <f t="shared" ca="1" si="8"/>
        <v/>
      </c>
      <c r="N70" t="str">
        <f t="shared" ca="1" si="9"/>
        <v/>
      </c>
    </row>
    <row r="71" spans="1:14" x14ac:dyDescent="0.3">
      <c r="A71" s="1">
        <v>3</v>
      </c>
      <c r="B71" t="s">
        <v>128</v>
      </c>
      <c r="D71">
        <f ca="1">AVERAGE(VALUE(INDIRECT("J"&amp;(MATCH(B71,B72:B503,0)+71))),VALUE(INDIRECT("J"&amp;(MATCH(B71,B72:B503,0)+82))),VALUE(INDIRECT("J"&amp;(MATCH(B71,B72:B503,0)+93))),VALUE(INDIRECT("J"&amp;(MATCH(B71,B72:B503,0)+104))))</f>
        <v>14.777499999999998</v>
      </c>
      <c r="E71" t="str">
        <f t="shared" ca="1" si="10"/>
        <v>no data</v>
      </c>
      <c r="F71" t="str">
        <f t="shared" ca="1" si="11"/>
        <v/>
      </c>
      <c r="G71" t="str">
        <f t="shared" ref="G71:G76" ca="1" si="12">IF(F71&lt;&gt;"", G70 &amp; ", " &amp; IFERROR(LEFT(F71,FIND("(",F71) - 2),F71),G70)</f>
        <v/>
      </c>
      <c r="I71" t="str">
        <f t="shared" ca="1" si="4"/>
        <v>N/A</v>
      </c>
      <c r="J71">
        <f t="shared" si="5"/>
        <v>0</v>
      </c>
      <c r="K71">
        <f t="shared" ca="1" si="6"/>
        <v>14.777499999999998</v>
      </c>
      <c r="L71" t="str">
        <f t="shared" ca="1" si="7"/>
        <v>no data</v>
      </c>
      <c r="M71" t="str">
        <f t="shared" ca="1" si="8"/>
        <v/>
      </c>
      <c r="N71" t="str">
        <f t="shared" ca="1" si="9"/>
        <v/>
      </c>
    </row>
    <row r="72" spans="1:14" x14ac:dyDescent="0.3">
      <c r="A72" s="1">
        <v>4</v>
      </c>
      <c r="B72" t="s">
        <v>130</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132</v>
      </c>
      <c r="C73" t="s">
        <v>11528</v>
      </c>
      <c r="D73">
        <f ca="1">AVERAGE(VALUE(INDIRECT("J"&amp;(MATCH(B73,B74:B505,0)+73))),VALUE(INDIRECT("J"&amp;(MATCH(B73,B74:B505,0)+84))),VALUE(INDIRECT("J"&amp;(MATCH(B73,B74:B505,0)+95))),VALUE(INDIRECT("J"&amp;(MATCH(B73,B74:B505,0)+106))))</f>
        <v>5.18</v>
      </c>
      <c r="E73" t="str">
        <f t="shared" ca="1" si="10"/>
        <v>below average</v>
      </c>
      <c r="F73" t="str">
        <f t="shared" ca="1" si="11"/>
        <v/>
      </c>
      <c r="G73" t="str">
        <f t="shared" ca="1" si="12"/>
        <v/>
      </c>
      <c r="I73" t="str">
        <f t="shared" ca="1" si="4"/>
        <v>N/A</v>
      </c>
      <c r="J73" t="str">
        <f t="shared" si="5"/>
        <v>3.27</v>
      </c>
      <c r="K73">
        <f t="shared" ca="1" si="6"/>
        <v>5.18</v>
      </c>
      <c r="L73" t="str">
        <f t="shared" ca="1" si="7"/>
        <v>below average</v>
      </c>
      <c r="M73" t="str">
        <f t="shared" ca="1" si="8"/>
        <v/>
      </c>
      <c r="N73" t="str">
        <f t="shared" ca="1" si="9"/>
        <v/>
      </c>
    </row>
    <row r="74" spans="1:14" x14ac:dyDescent="0.3">
      <c r="A74" s="1">
        <v>6</v>
      </c>
      <c r="B74" t="s">
        <v>134</v>
      </c>
      <c r="C74" t="s">
        <v>2377</v>
      </c>
      <c r="D74">
        <f ca="1">AVERAGE(VALUE(INDIRECT("J"&amp;(MATCH(B74,B75:B506,0)+74))),VALUE(INDIRECT("J"&amp;(MATCH(B74,B75:B506,0)+85))),VALUE(INDIRECT("J"&amp;(MATCH(B74,B75:B506,0)+96))),VALUE(INDIRECT("J"&amp;(MATCH(B74,B75:B506,0)+107))))</f>
        <v>1.6875</v>
      </c>
      <c r="E74" t="str">
        <f t="shared" ca="1" si="10"/>
        <v>below average</v>
      </c>
      <c r="F74" t="str">
        <f t="shared" ca="1" si="11"/>
        <v/>
      </c>
      <c r="G74" t="str">
        <f t="shared" ca="1" si="12"/>
        <v/>
      </c>
      <c r="I74" t="str">
        <f t="shared" ca="1" si="4"/>
        <v>N/A</v>
      </c>
      <c r="J74" t="str">
        <f t="shared" si="5"/>
        <v>1.18</v>
      </c>
      <c r="K74">
        <f t="shared" ca="1" si="6"/>
        <v>1.6875</v>
      </c>
      <c r="L74" t="str">
        <f t="shared" ca="1" si="7"/>
        <v>below average</v>
      </c>
      <c r="M74" t="str">
        <f t="shared" ca="1" si="8"/>
        <v/>
      </c>
      <c r="N74" t="str">
        <f t="shared" ca="1" si="9"/>
        <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275</v>
      </c>
      <c r="F81" t="str">
        <f t="shared" ref="F81:F87" ca="1" si="13">IF(E70="below average",LOWER(TRIM(IF(ISNUMBER(VALUE(RIGHT(B70,1))),REPLACE(B70,LEN(B70),1,""),B70))),"")</f>
        <v>trailing p/e</v>
      </c>
      <c r="G81" t="str">
        <f ca="1">IFERROR(LEFT(F81,FIND("(",F81) - 2),F81)</f>
        <v>trailing p/e</v>
      </c>
      <c r="I81" t="str">
        <f t="shared" ca="1" si="4"/>
        <v>N/A</v>
      </c>
      <c r="J81">
        <f t="shared" si="5"/>
        <v>0.1943</v>
      </c>
      <c r="K81">
        <f t="shared" si="6"/>
        <v>0</v>
      </c>
      <c r="L81">
        <f t="shared" si="7"/>
        <v>0</v>
      </c>
      <c r="M81" t="str">
        <f t="shared" ca="1" si="8"/>
        <v>trailing p/e</v>
      </c>
      <c r="N81" t="str">
        <f t="shared" ca="1" si="9"/>
        <v>trailing p/e</v>
      </c>
    </row>
    <row r="82" spans="1:14" x14ac:dyDescent="0.3">
      <c r="A82" s="1">
        <v>1</v>
      </c>
      <c r="B82" t="s">
        <v>144</v>
      </c>
      <c r="C82" t="s">
        <v>8211</v>
      </c>
      <c r="F82" t="str">
        <f t="shared" ca="1" si="13"/>
        <v/>
      </c>
      <c r="G82" t="str">
        <f t="shared" ref="G82:G87" ca="1" si="14">IF(F82&lt;&gt;"", G81 &amp; ", " &amp; IFERROR(LEFT(F82,FIND("(",F82) - 2),F82),G81)</f>
        <v>trailing p/e</v>
      </c>
      <c r="I82" t="str">
        <f t="shared" ca="1" si="4"/>
        <v>N/A</v>
      </c>
      <c r="J82">
        <f t="shared" si="5"/>
        <v>0.27010000000000001</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11529</v>
      </c>
      <c r="F84" t="str">
        <f t="shared" ca="1" si="13"/>
        <v>price/sales (ttm)</v>
      </c>
      <c r="G84" t="str">
        <f t="shared" ca="1" si="14"/>
        <v>trailing p/e, price/sales</v>
      </c>
      <c r="I84" t="str">
        <f t="shared" ca="1" si="4"/>
        <v>N/A</v>
      </c>
      <c r="J84">
        <f t="shared" si="5"/>
        <v>7.6E-3</v>
      </c>
      <c r="K84">
        <f t="shared" si="6"/>
        <v>0</v>
      </c>
      <c r="L84">
        <f t="shared" si="7"/>
        <v>0</v>
      </c>
      <c r="M84" t="str">
        <f t="shared" ca="1" si="8"/>
        <v>price/sales (ttm)</v>
      </c>
      <c r="N84" t="str">
        <f t="shared" ca="1" si="9"/>
        <v>trailing p/e, price/sales</v>
      </c>
    </row>
    <row r="85" spans="1:14" x14ac:dyDescent="0.3">
      <c r="A85" s="1">
        <v>1</v>
      </c>
      <c r="B85" t="s">
        <v>148</v>
      </c>
      <c r="C85" t="s">
        <v>11530</v>
      </c>
      <c r="F85" t="str">
        <f t="shared" ca="1" si="13"/>
        <v>price/book (mrq)</v>
      </c>
      <c r="G85" t="str">
        <f t="shared" ca="1" si="14"/>
        <v>trailing p/e, price/sales, price/book</v>
      </c>
      <c r="I85" t="str">
        <f t="shared" ca="1" si="4"/>
        <v>N/A</v>
      </c>
      <c r="J85">
        <f t="shared" si="5"/>
        <v>7.1800000000000003E-2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150</v>
      </c>
      <c r="C87" t="s">
        <v>11531</v>
      </c>
      <c r="F87" t="str">
        <f t="shared" ca="1" si="13"/>
        <v/>
      </c>
      <c r="G87" t="str">
        <f t="shared" ca="1" si="14"/>
        <v>trailing p/e, price/sales, price/book</v>
      </c>
      <c r="I87" t="str">
        <f t="shared" ca="1" si="4"/>
        <v>N/A</v>
      </c>
      <c r="J87">
        <f t="shared" si="5"/>
        <v>43130000</v>
      </c>
      <c r="K87">
        <f t="shared" si="6"/>
        <v>0</v>
      </c>
      <c r="L87">
        <f t="shared" si="7"/>
        <v>0</v>
      </c>
      <c r="M87" t="str">
        <f t="shared" ca="1" si="8"/>
        <v/>
      </c>
      <c r="N87" t="str">
        <f t="shared" ca="1" si="9"/>
        <v>trailing p/e, price/sales, price/book</v>
      </c>
    </row>
    <row r="88" spans="1:14" x14ac:dyDescent="0.3">
      <c r="A88" s="1">
        <v>1</v>
      </c>
      <c r="B88" t="s">
        <v>152</v>
      </c>
      <c r="C88" t="s">
        <v>11532</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10.02</v>
      </c>
      <c r="K88">
        <f t="shared" si="6"/>
        <v>0</v>
      </c>
      <c r="L88">
        <f t="shared" si="7"/>
        <v>0</v>
      </c>
      <c r="M88" t="str">
        <f t="shared" ca="1" si="8"/>
        <v>price/book</v>
      </c>
      <c r="N88" t="str">
        <f t="shared" ca="1" si="9"/>
        <v>trailing p/e, price/sales, and price/book</v>
      </c>
    </row>
    <row r="89" spans="1:14" x14ac:dyDescent="0.3">
      <c r="A89" s="1">
        <v>2</v>
      </c>
      <c r="B89" t="s">
        <v>154</v>
      </c>
      <c r="C89" t="s">
        <v>5563</v>
      </c>
      <c r="D89" t="str">
        <f ca="1">IF(COUNTIF(E70:E76,"=below average")&gt;0,"There are some indications that "&amp;D1&amp;" may be undervalued. The company has a lower " &amp; G88 &amp; " than the comparable average", "Inconclusive")</f>
        <v>There are some indications that Franklin Financial Services may be undervalued. The company has a lower trailing p/e, price/sales, and price/book than the comparable average</v>
      </c>
      <c r="I89" t="str">
        <f t="shared" ca="1" si="4"/>
        <v>N/A</v>
      </c>
      <c r="J89">
        <f t="shared" si="5"/>
        <v>0.05</v>
      </c>
      <c r="K89" t="str">
        <f t="shared" ca="1" si="6"/>
        <v>There are some indications that Franklin Financial Services may be undervalued. The company has a lower trailing p/e, price/sales, and price/book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10213</v>
      </c>
      <c r="I92" t="str">
        <f t="shared" si="4"/>
        <v>N/A</v>
      </c>
      <c r="J92">
        <f t="shared" si="5"/>
        <v>8380000.0000000009</v>
      </c>
      <c r="K92">
        <f t="shared" si="6"/>
        <v>0</v>
      </c>
      <c r="L92">
        <f t="shared" si="7"/>
        <v>0</v>
      </c>
      <c r="M92">
        <f t="shared" si="8"/>
        <v>0</v>
      </c>
      <c r="N92">
        <f t="shared" si="9"/>
        <v>0</v>
      </c>
    </row>
    <row r="93" spans="1:14" x14ac:dyDescent="0.3">
      <c r="A93" s="1">
        <v>6</v>
      </c>
      <c r="B93" t="s">
        <v>162</v>
      </c>
      <c r="C93" t="s">
        <v>732</v>
      </c>
      <c r="I93" t="str">
        <f t="shared" si="4"/>
        <v>N/A</v>
      </c>
      <c r="J93" t="str">
        <f t="shared" si="5"/>
        <v>1.94</v>
      </c>
      <c r="K93">
        <f t="shared" si="6"/>
        <v>0</v>
      </c>
      <c r="L93">
        <f t="shared" si="7"/>
        <v>0</v>
      </c>
      <c r="M93">
        <f t="shared" si="8"/>
        <v>0</v>
      </c>
      <c r="N93">
        <f t="shared" si="9"/>
        <v>0</v>
      </c>
    </row>
    <row r="94" spans="1:14" x14ac:dyDescent="0.3">
      <c r="A94" s="1">
        <v>7</v>
      </c>
      <c r="B94" t="s">
        <v>163</v>
      </c>
      <c r="C94" t="s">
        <v>2434</v>
      </c>
      <c r="I94" t="str">
        <f t="shared" si="4"/>
        <v>N/A</v>
      </c>
      <c r="J94">
        <f t="shared" si="5"/>
        <v>0.10800000000000001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11533</v>
      </c>
      <c r="I96" t="str">
        <f t="shared" si="4"/>
        <v>N/A</v>
      </c>
      <c r="J96">
        <f t="shared" si="5"/>
        <v>26170000</v>
      </c>
      <c r="K96">
        <f t="shared" si="6"/>
        <v>0</v>
      </c>
      <c r="L96">
        <f t="shared" si="7"/>
        <v>0</v>
      </c>
      <c r="M96">
        <f t="shared" si="8"/>
        <v>0</v>
      </c>
      <c r="N96">
        <f t="shared" si="9"/>
        <v>0</v>
      </c>
    </row>
    <row r="97" spans="1:14" x14ac:dyDescent="0.3">
      <c r="A97" s="1">
        <v>1</v>
      </c>
      <c r="B97" t="s">
        <v>167</v>
      </c>
      <c r="C97" t="s">
        <v>11534</v>
      </c>
      <c r="I97" t="str">
        <f t="shared" si="4"/>
        <v>N/A</v>
      </c>
      <c r="J97" t="str">
        <f t="shared" si="5"/>
        <v>6.05</v>
      </c>
      <c r="K97">
        <f t="shared" si="6"/>
        <v>0</v>
      </c>
      <c r="L97">
        <f t="shared" si="7"/>
        <v>0</v>
      </c>
      <c r="M97">
        <f t="shared" si="8"/>
        <v>0</v>
      </c>
      <c r="N97">
        <f t="shared" si="9"/>
        <v>0</v>
      </c>
    </row>
    <row r="98" spans="1:14" x14ac:dyDescent="0.3">
      <c r="A98" s="1">
        <v>2</v>
      </c>
      <c r="B98" t="s">
        <v>169</v>
      </c>
      <c r="I98" t="str">
        <f t="shared" si="4"/>
        <v>N/A</v>
      </c>
      <c r="J98">
        <f t="shared" si="5"/>
        <v>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11535</v>
      </c>
      <c r="I101" t="str">
        <f t="shared" si="4"/>
        <v>N/A</v>
      </c>
      <c r="J101" t="str">
        <f t="shared" si="5"/>
        <v>27.55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11536</v>
      </c>
      <c r="I103" t="str">
        <f t="shared" si="4"/>
        <v>N/A</v>
      </c>
      <c r="J103">
        <f t="shared" si="5"/>
        <v>15650000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820</v>
      </c>
      <c r="I106" t="str">
        <f t="shared" si="4"/>
        <v>N/A</v>
      </c>
      <c r="J106" t="str">
        <f t="shared" si="5"/>
        <v>0.42</v>
      </c>
      <c r="K106">
        <f t="shared" si="6"/>
        <v>0</v>
      </c>
      <c r="L106">
        <f t="shared" si="7"/>
        <v>0</v>
      </c>
      <c r="M106">
        <f t="shared" si="8"/>
        <v>0</v>
      </c>
      <c r="N106">
        <f t="shared" si="9"/>
        <v>0</v>
      </c>
    </row>
    <row r="107" spans="1:14" x14ac:dyDescent="0.3">
      <c r="A107" s="1">
        <v>1</v>
      </c>
      <c r="B107" t="s">
        <v>181</v>
      </c>
      <c r="C107" t="s">
        <v>11537</v>
      </c>
      <c r="I107" t="str">
        <f t="shared" si="4"/>
        <v>N/A</v>
      </c>
      <c r="J107">
        <f t="shared" si="5"/>
        <v>0.39530000000000004</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9792</v>
      </c>
      <c r="I109" t="str">
        <f t="shared" si="4"/>
        <v>N/A</v>
      </c>
      <c r="J109" t="str">
        <f t="shared" si="5"/>
        <v>33.00</v>
      </c>
      <c r="K109">
        <f t="shared" si="6"/>
        <v>0</v>
      </c>
      <c r="L109">
        <f t="shared" si="7"/>
        <v>0</v>
      </c>
      <c r="M109">
        <f t="shared" si="8"/>
        <v>0</v>
      </c>
      <c r="N109">
        <f t="shared" si="9"/>
        <v>0</v>
      </c>
    </row>
    <row r="110" spans="1:14" x14ac:dyDescent="0.3">
      <c r="A110" s="1">
        <v>4</v>
      </c>
      <c r="B110" t="s">
        <v>187</v>
      </c>
      <c r="C110" t="s">
        <v>11538</v>
      </c>
      <c r="I110" t="str">
        <f t="shared" si="4"/>
        <v>N/A</v>
      </c>
      <c r="J110" t="str">
        <f t="shared" si="5"/>
        <v>23.65</v>
      </c>
      <c r="K110">
        <f t="shared" si="6"/>
        <v>0</v>
      </c>
      <c r="L110">
        <f t="shared" si="7"/>
        <v>0</v>
      </c>
      <c r="M110">
        <f t="shared" si="8"/>
        <v>0</v>
      </c>
      <c r="N110">
        <f t="shared" si="9"/>
        <v>0</v>
      </c>
    </row>
    <row r="111" spans="1:14" x14ac:dyDescent="0.3">
      <c r="A111" s="1">
        <v>5</v>
      </c>
      <c r="B111" t="s">
        <v>189</v>
      </c>
      <c r="C111" t="s">
        <v>11539</v>
      </c>
      <c r="I111" t="str">
        <f t="shared" si="4"/>
        <v>N/A</v>
      </c>
      <c r="J111" t="str">
        <f t="shared" si="5"/>
        <v>31.66</v>
      </c>
      <c r="K111">
        <f t="shared" si="6"/>
        <v>0</v>
      </c>
      <c r="L111">
        <f t="shared" si="7"/>
        <v>0</v>
      </c>
      <c r="M111">
        <f t="shared" si="8"/>
        <v>0</v>
      </c>
      <c r="N111">
        <f t="shared" si="9"/>
        <v>0</v>
      </c>
    </row>
    <row r="112" spans="1:14" x14ac:dyDescent="0.3">
      <c r="A112" s="1">
        <v>6</v>
      </c>
      <c r="B112" t="s">
        <v>191</v>
      </c>
      <c r="C112" t="s">
        <v>11540</v>
      </c>
      <c r="I112" t="str">
        <f t="shared" si="4"/>
        <v>N/A</v>
      </c>
      <c r="J112" t="str">
        <f t="shared" si="5"/>
        <v>30.57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11541</v>
      </c>
      <c r="I114" t="str">
        <f t="shared" si="4"/>
        <v>N/A</v>
      </c>
      <c r="J114" t="str">
        <f t="shared" si="5"/>
        <v>1.33k</v>
      </c>
      <c r="K114">
        <f t="shared" si="6"/>
        <v>0</v>
      </c>
      <c r="L114">
        <f t="shared" si="7"/>
        <v>0</v>
      </c>
      <c r="M114">
        <f t="shared" si="8"/>
        <v>0</v>
      </c>
      <c r="N114">
        <f t="shared" si="9"/>
        <v>0</v>
      </c>
    </row>
    <row r="115" spans="1:14" x14ac:dyDescent="0.3">
      <c r="A115" s="1">
        <v>1</v>
      </c>
      <c r="B115" t="s">
        <v>195</v>
      </c>
      <c r="C115" t="s">
        <v>11542</v>
      </c>
      <c r="I115" t="str">
        <f t="shared" si="4"/>
        <v>N/A</v>
      </c>
      <c r="J115" t="str">
        <f t="shared" si="5"/>
        <v>1.95k</v>
      </c>
      <c r="K115">
        <f t="shared" si="6"/>
        <v>0</v>
      </c>
      <c r="L115">
        <f t="shared" si="7"/>
        <v>0</v>
      </c>
      <c r="M115">
        <f t="shared" si="8"/>
        <v>0</v>
      </c>
      <c r="N115">
        <f t="shared" si="9"/>
        <v>0</v>
      </c>
    </row>
    <row r="116" spans="1:14" x14ac:dyDescent="0.3">
      <c r="A116" s="1">
        <v>2</v>
      </c>
      <c r="B116" t="s">
        <v>197</v>
      </c>
      <c r="C116" t="s">
        <v>7837</v>
      </c>
      <c r="I116" t="str">
        <f t="shared" si="4"/>
        <v>N/A</v>
      </c>
      <c r="J116">
        <f t="shared" si="5"/>
        <v>4330000</v>
      </c>
      <c r="K116">
        <f t="shared" si="6"/>
        <v>0</v>
      </c>
      <c r="L116">
        <f t="shared" si="7"/>
        <v>0</v>
      </c>
      <c r="M116">
        <f t="shared" si="8"/>
        <v>0</v>
      </c>
      <c r="N116">
        <f t="shared" si="9"/>
        <v>0</v>
      </c>
    </row>
    <row r="117" spans="1:14" x14ac:dyDescent="0.3">
      <c r="A117" s="1">
        <v>3</v>
      </c>
      <c r="B117" t="s">
        <v>199</v>
      </c>
      <c r="C117" t="s">
        <v>5653</v>
      </c>
      <c r="I117" t="str">
        <f t="shared" si="4"/>
        <v>N/A</v>
      </c>
      <c r="J117">
        <f t="shared" si="5"/>
        <v>4130000</v>
      </c>
      <c r="K117">
        <f t="shared" si="6"/>
        <v>0</v>
      </c>
      <c r="L117">
        <f t="shared" si="7"/>
        <v>0</v>
      </c>
      <c r="M117">
        <f t="shared" si="8"/>
        <v>0</v>
      </c>
      <c r="N117">
        <f t="shared" si="9"/>
        <v>0</v>
      </c>
    </row>
    <row r="118" spans="1:14" x14ac:dyDescent="0.3">
      <c r="A118" s="1">
        <v>4</v>
      </c>
      <c r="B118" t="s">
        <v>201</v>
      </c>
      <c r="C118" t="s">
        <v>11095</v>
      </c>
      <c r="I118" t="str">
        <f t="shared" si="4"/>
        <v>N/A</v>
      </c>
      <c r="J118">
        <f t="shared" si="5"/>
        <v>3.6499999999999998E-2</v>
      </c>
      <c r="K118">
        <f t="shared" si="6"/>
        <v>0</v>
      </c>
      <c r="L118">
        <f t="shared" si="7"/>
        <v>0</v>
      </c>
      <c r="M118">
        <f t="shared" si="8"/>
        <v>0</v>
      </c>
      <c r="N118">
        <f t="shared" si="9"/>
        <v>0</v>
      </c>
    </row>
    <row r="119" spans="1:14" x14ac:dyDescent="0.3">
      <c r="A119" s="1">
        <v>5</v>
      </c>
      <c r="B119" t="s">
        <v>203</v>
      </c>
      <c r="C119" t="s">
        <v>822</v>
      </c>
      <c r="I119" t="str">
        <f t="shared" si="4"/>
        <v>N/A</v>
      </c>
      <c r="J119">
        <f t="shared" si="5"/>
        <v>1.7000000000000001E-2</v>
      </c>
      <c r="K119">
        <f t="shared" si="6"/>
        <v>0</v>
      </c>
      <c r="L119">
        <f t="shared" si="7"/>
        <v>0</v>
      </c>
      <c r="M119">
        <f t="shared" si="8"/>
        <v>0</v>
      </c>
      <c r="N119">
        <f t="shared" si="9"/>
        <v>0</v>
      </c>
    </row>
    <row r="120" spans="1:14" x14ac:dyDescent="0.3">
      <c r="A120" s="1">
        <v>6</v>
      </c>
      <c r="B120" t="s">
        <v>205</v>
      </c>
      <c r="I120" t="str">
        <f t="shared" si="4"/>
        <v>N/A</v>
      </c>
      <c r="J120">
        <f t="shared" si="5"/>
        <v>0</v>
      </c>
      <c r="K120">
        <f t="shared" si="6"/>
        <v>0</v>
      </c>
      <c r="L120">
        <f t="shared" si="7"/>
        <v>0</v>
      </c>
      <c r="M120">
        <f t="shared" si="8"/>
        <v>0</v>
      </c>
      <c r="N120">
        <f t="shared" si="9"/>
        <v>0</v>
      </c>
    </row>
    <row r="121" spans="1:14" x14ac:dyDescent="0.3">
      <c r="A121" s="1">
        <v>7</v>
      </c>
      <c r="B121" t="s">
        <v>207</v>
      </c>
      <c r="I121" t="str">
        <f t="shared" si="4"/>
        <v>N/A</v>
      </c>
      <c r="J121">
        <f t="shared" si="5"/>
        <v>0</v>
      </c>
      <c r="K121">
        <f t="shared" si="6"/>
        <v>0</v>
      </c>
      <c r="L121">
        <f t="shared" si="7"/>
        <v>0</v>
      </c>
      <c r="M121">
        <f t="shared" si="8"/>
        <v>0</v>
      </c>
      <c r="N121">
        <f t="shared" si="9"/>
        <v>0</v>
      </c>
    </row>
    <row r="122" spans="1:14" x14ac:dyDescent="0.3">
      <c r="A122" s="1">
        <v>8</v>
      </c>
      <c r="B122" t="s">
        <v>209</v>
      </c>
      <c r="I122" t="str">
        <f t="shared" si="4"/>
        <v>N/A</v>
      </c>
      <c r="J122">
        <f t="shared" si="5"/>
        <v>0</v>
      </c>
      <c r="K122">
        <f t="shared" si="6"/>
        <v>0</v>
      </c>
      <c r="L122">
        <f t="shared" si="7"/>
        <v>0</v>
      </c>
      <c r="M122">
        <f t="shared" si="8"/>
        <v>0</v>
      </c>
      <c r="N122">
        <f t="shared" si="9"/>
        <v>0</v>
      </c>
    </row>
    <row r="123" spans="1:14" x14ac:dyDescent="0.3">
      <c r="A123" s="1">
        <v>9</v>
      </c>
      <c r="B123" t="s">
        <v>211</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5430</v>
      </c>
      <c r="I125" t="str">
        <f t="shared" si="15"/>
        <v>N/A</v>
      </c>
      <c r="J125" t="str">
        <f t="shared" si="16"/>
        <v>0.96</v>
      </c>
      <c r="K125">
        <f t="shared" si="17"/>
        <v>0</v>
      </c>
      <c r="L125">
        <f t="shared" si="18"/>
        <v>0</v>
      </c>
      <c r="M125">
        <f t="shared" si="19"/>
        <v>0</v>
      </c>
      <c r="N125">
        <f t="shared" si="20"/>
        <v>0</v>
      </c>
    </row>
    <row r="126" spans="1:14" x14ac:dyDescent="0.3">
      <c r="A126" s="1">
        <v>1</v>
      </c>
      <c r="B126" t="s">
        <v>215</v>
      </c>
      <c r="C126" t="s">
        <v>11543</v>
      </c>
      <c r="I126" t="str">
        <f t="shared" si="15"/>
        <v>N/A</v>
      </c>
      <c r="J126">
        <f t="shared" si="16"/>
        <v>2.98E-2</v>
      </c>
      <c r="K126">
        <f t="shared" si="17"/>
        <v>0</v>
      </c>
      <c r="L126">
        <f t="shared" si="18"/>
        <v>0</v>
      </c>
      <c r="M126">
        <f t="shared" si="19"/>
        <v>0</v>
      </c>
      <c r="N126">
        <f t="shared" si="20"/>
        <v>0</v>
      </c>
    </row>
    <row r="127" spans="1:14" x14ac:dyDescent="0.3">
      <c r="A127" s="1">
        <v>2</v>
      </c>
      <c r="B127" t="s">
        <v>217</v>
      </c>
      <c r="C127" t="s">
        <v>3047</v>
      </c>
      <c r="I127" t="str">
        <f t="shared" si="15"/>
        <v>N/A</v>
      </c>
      <c r="J127" t="str">
        <f t="shared" si="16"/>
        <v>0.84</v>
      </c>
      <c r="K127">
        <f t="shared" si="17"/>
        <v>0</v>
      </c>
      <c r="L127">
        <f t="shared" si="18"/>
        <v>0</v>
      </c>
      <c r="M127">
        <f t="shared" si="19"/>
        <v>0</v>
      </c>
      <c r="N127">
        <f t="shared" si="20"/>
        <v>0</v>
      </c>
    </row>
    <row r="128" spans="1:14" x14ac:dyDescent="0.3">
      <c r="A128" s="1">
        <v>3</v>
      </c>
      <c r="B128" t="s">
        <v>219</v>
      </c>
      <c r="C128" t="s">
        <v>2301</v>
      </c>
      <c r="I128" t="str">
        <f t="shared" si="15"/>
        <v>N/A</v>
      </c>
      <c r="J128">
        <f t="shared" si="16"/>
        <v>2.5499999999999998E-2</v>
      </c>
      <c r="K128">
        <f t="shared" si="17"/>
        <v>0</v>
      </c>
      <c r="L128">
        <f t="shared" si="18"/>
        <v>0</v>
      </c>
      <c r="M128">
        <f t="shared" si="19"/>
        <v>0</v>
      </c>
      <c r="N128">
        <f t="shared" si="20"/>
        <v>0</v>
      </c>
    </row>
    <row r="129" spans="1:14" x14ac:dyDescent="0.3">
      <c r="A129" s="1">
        <v>4</v>
      </c>
      <c r="B129" t="s">
        <v>221</v>
      </c>
      <c r="C129" t="s">
        <v>2651</v>
      </c>
      <c r="I129" t="str">
        <f t="shared" si="15"/>
        <v>N/A</v>
      </c>
      <c r="J129" t="str">
        <f t="shared" si="16"/>
        <v>3.69</v>
      </c>
      <c r="K129">
        <f t="shared" si="17"/>
        <v>0</v>
      </c>
      <c r="L129">
        <f t="shared" si="18"/>
        <v>0</v>
      </c>
      <c r="M129">
        <f t="shared" si="19"/>
        <v>0</v>
      </c>
      <c r="N129">
        <f t="shared" si="20"/>
        <v>0</v>
      </c>
    </row>
    <row r="130" spans="1:14" x14ac:dyDescent="0.3">
      <c r="A130" s="1">
        <v>5</v>
      </c>
      <c r="B130" t="s">
        <v>223</v>
      </c>
      <c r="C130" t="s">
        <v>11544</v>
      </c>
      <c r="I130" t="str">
        <f t="shared" si="15"/>
        <v>N/A</v>
      </c>
      <c r="J130">
        <f t="shared" si="16"/>
        <v>0.433</v>
      </c>
      <c r="K130">
        <f t="shared" si="17"/>
        <v>0</v>
      </c>
      <c r="L130">
        <f t="shared" si="18"/>
        <v>0</v>
      </c>
      <c r="M130">
        <f t="shared" si="19"/>
        <v>0</v>
      </c>
      <c r="N130">
        <f t="shared" si="20"/>
        <v>0</v>
      </c>
    </row>
    <row r="131" spans="1:14" x14ac:dyDescent="0.3">
      <c r="A131" s="1">
        <v>6</v>
      </c>
      <c r="B131" t="s">
        <v>225</v>
      </c>
      <c r="C131" t="s">
        <v>9844</v>
      </c>
      <c r="I131" t="str">
        <f t="shared" si="15"/>
        <v>N/A</v>
      </c>
      <c r="J131" t="str">
        <f t="shared" si="16"/>
        <v>May 24, 2017</v>
      </c>
      <c r="K131">
        <f t="shared" si="17"/>
        <v>0</v>
      </c>
      <c r="L131">
        <f t="shared" si="18"/>
        <v>0</v>
      </c>
      <c r="M131">
        <f t="shared" si="19"/>
        <v>0</v>
      </c>
      <c r="N131">
        <f t="shared" si="20"/>
        <v>0</v>
      </c>
    </row>
    <row r="132" spans="1:14" x14ac:dyDescent="0.3">
      <c r="A132" s="1">
        <v>7</v>
      </c>
      <c r="B132" t="s">
        <v>227</v>
      </c>
      <c r="C132" t="s">
        <v>3116</v>
      </c>
      <c r="I132" t="str">
        <f t="shared" si="15"/>
        <v>N/A</v>
      </c>
      <c r="J132" t="str">
        <f t="shared" si="16"/>
        <v>May 3, 2017</v>
      </c>
      <c r="K132">
        <f t="shared" si="17"/>
        <v>0</v>
      </c>
      <c r="L132">
        <f t="shared" si="18"/>
        <v>0</v>
      </c>
      <c r="M132">
        <f t="shared" si="19"/>
        <v>0</v>
      </c>
      <c r="N132">
        <f t="shared" si="20"/>
        <v>0</v>
      </c>
    </row>
    <row r="133" spans="1:14" x14ac:dyDescent="0.3">
      <c r="A133" s="1">
        <v>8</v>
      </c>
      <c r="B133" t="s">
        <v>229</v>
      </c>
      <c r="C133" t="s">
        <v>11545</v>
      </c>
      <c r="I133" t="str">
        <f t="shared" si="15"/>
        <v>N/A</v>
      </c>
      <c r="J133" t="str">
        <f t="shared" si="16"/>
        <v>125/100</v>
      </c>
      <c r="K133">
        <f t="shared" si="17"/>
        <v>0</v>
      </c>
      <c r="L133">
        <f t="shared" si="18"/>
        <v>0</v>
      </c>
      <c r="M133">
        <f t="shared" si="19"/>
        <v>0</v>
      </c>
      <c r="N133">
        <f t="shared" si="20"/>
        <v>0</v>
      </c>
    </row>
    <row r="134" spans="1:14" x14ac:dyDescent="0.3">
      <c r="A134" s="1">
        <v>9</v>
      </c>
      <c r="B134" t="s">
        <v>230</v>
      </c>
      <c r="C134" t="s">
        <v>11546</v>
      </c>
      <c r="I134" t="str">
        <f t="shared" si="15"/>
        <v>N/A</v>
      </c>
      <c r="J134" t="str">
        <f t="shared" si="16"/>
        <v>Jun 29, 2004</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11547</v>
      </c>
      <c r="C138" t="s">
        <v>240</v>
      </c>
      <c r="D138" t="s">
        <v>11548</v>
      </c>
      <c r="F138">
        <v>58</v>
      </c>
      <c r="I138" t="str">
        <f t="shared" si="15"/>
        <v>N/A</v>
      </c>
      <c r="J138" t="str">
        <f t="shared" si="16"/>
        <v>Chief Exec. Officer, Pres and Director</v>
      </c>
      <c r="K138" t="str">
        <f t="shared" si="17"/>
        <v>238k</v>
      </c>
      <c r="L138">
        <f t="shared" si="18"/>
        <v>0</v>
      </c>
      <c r="M138">
        <f t="shared" si="19"/>
        <v>58</v>
      </c>
      <c r="N138">
        <f t="shared" si="20"/>
        <v>0</v>
      </c>
    </row>
    <row r="139" spans="1:14" x14ac:dyDescent="0.3">
      <c r="A139" s="1">
        <v>1</v>
      </c>
      <c r="B139" t="s">
        <v>11549</v>
      </c>
      <c r="C139" t="s">
        <v>11550</v>
      </c>
      <c r="D139" t="s">
        <v>11551</v>
      </c>
      <c r="E139" t="s">
        <v>11552</v>
      </c>
      <c r="F139">
        <v>55</v>
      </c>
      <c r="I139" t="str">
        <f t="shared" si="15"/>
        <v>neg_trend</v>
      </c>
      <c r="J139" t="str">
        <f t="shared" si="16"/>
        <v>Chief Financial Officer, Sr. VP and Treasurer</v>
      </c>
      <c r="K139" t="str">
        <f t="shared" si="17"/>
        <v>230.65k</v>
      </c>
      <c r="L139" t="str">
        <f t="shared" si="18"/>
        <v>2.38k</v>
      </c>
      <c r="M139">
        <f t="shared" si="19"/>
        <v>55</v>
      </c>
      <c r="N139">
        <f t="shared" si="20"/>
        <v>0</v>
      </c>
    </row>
    <row r="140" spans="1:14" x14ac:dyDescent="0.3">
      <c r="A140" s="1">
        <v>2</v>
      </c>
      <c r="B140" t="s">
        <v>11553</v>
      </c>
      <c r="C140" t="s">
        <v>11554</v>
      </c>
      <c r="D140" t="s">
        <v>11555</v>
      </c>
      <c r="F140">
        <v>60</v>
      </c>
      <c r="I140" t="str">
        <f t="shared" si="15"/>
        <v>N/A</v>
      </c>
      <c r="J140" t="str">
        <f t="shared" si="16"/>
        <v>Sr. VP of F&amp;M Trust and Technology Service Mang. of F&amp;M Trust</v>
      </c>
      <c r="K140" t="str">
        <f t="shared" si="17"/>
        <v>154.06k</v>
      </c>
      <c r="L140">
        <f t="shared" si="18"/>
        <v>0</v>
      </c>
      <c r="M140">
        <f t="shared" si="19"/>
        <v>60</v>
      </c>
      <c r="N140">
        <f t="shared" si="20"/>
        <v>0</v>
      </c>
    </row>
    <row r="141" spans="1:14" x14ac:dyDescent="0.3">
      <c r="A141" s="1">
        <v>3</v>
      </c>
      <c r="B141" t="s">
        <v>11556</v>
      </c>
      <c r="C141" t="s">
        <v>11557</v>
      </c>
      <c r="D141" t="s">
        <v>11558</v>
      </c>
      <c r="F141">
        <v>60</v>
      </c>
      <c r="I141" t="str">
        <f t="shared" si="15"/>
        <v>N/A</v>
      </c>
      <c r="J141" t="str">
        <f t="shared" si="16"/>
        <v>Sr. VP of F&amp;M Trust and Investment &amp; Trust Services Mang.</v>
      </c>
      <c r="K141" t="str">
        <f t="shared" si="17"/>
        <v>173.87k</v>
      </c>
      <c r="L141">
        <f t="shared" si="18"/>
        <v>0</v>
      </c>
      <c r="M141">
        <f t="shared" si="19"/>
        <v>60</v>
      </c>
      <c r="N141">
        <f t="shared" si="20"/>
        <v>0</v>
      </c>
    </row>
    <row r="142" spans="1:14" x14ac:dyDescent="0.3">
      <c r="A142" s="1">
        <v>4</v>
      </c>
      <c r="B142" t="s">
        <v>11559</v>
      </c>
      <c r="C142" t="s">
        <v>11560</v>
      </c>
      <c r="D142" t="s">
        <v>11561</v>
      </c>
      <c r="F142">
        <v>52</v>
      </c>
      <c r="I142" t="str">
        <f t="shared" si="15"/>
        <v>N/A</v>
      </c>
      <c r="J142" t="str">
        <f t="shared" si="16"/>
        <v>Sr. VP of F&amp;M Trust and Commercial Services Market Mang. of F&amp;M Trust</v>
      </c>
      <c r="K142" t="str">
        <f t="shared" si="17"/>
        <v>192.99k</v>
      </c>
      <c r="L142">
        <f t="shared" si="18"/>
        <v>0</v>
      </c>
      <c r="M142">
        <f t="shared" si="19"/>
        <v>52</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3856</v>
      </c>
      <c r="D145" t="s">
        <v>11562</v>
      </c>
      <c r="E145" t="s">
        <v>4992</v>
      </c>
      <c r="F145" t="s">
        <v>6752</v>
      </c>
      <c r="G145" t="s">
        <v>11563</v>
      </c>
      <c r="I145" t="str">
        <f t="shared" si="15"/>
        <v>N/A</v>
      </c>
      <c r="J145">
        <f t="shared" si="16"/>
        <v>39140000</v>
      </c>
      <c r="K145">
        <f t="shared" si="17"/>
        <v>36040000</v>
      </c>
      <c r="L145">
        <f t="shared" si="18"/>
        <v>35360000</v>
      </c>
      <c r="M145">
        <f t="shared" si="19"/>
        <v>34620000</v>
      </c>
      <c r="N145">
        <f t="shared" si="20"/>
        <v>36980000</v>
      </c>
    </row>
    <row r="146" spans="1:14" x14ac:dyDescent="0.3">
      <c r="A146" s="1">
        <v>1</v>
      </c>
      <c r="B146" t="s">
        <v>1871</v>
      </c>
      <c r="C146" t="s">
        <v>5220</v>
      </c>
      <c r="D146" t="s">
        <v>11564</v>
      </c>
      <c r="E146" t="s">
        <v>11565</v>
      </c>
      <c r="F146" t="s">
        <v>9865</v>
      </c>
      <c r="G146" t="s">
        <v>11566</v>
      </c>
      <c r="I146" t="str">
        <f t="shared" si="15"/>
        <v>N/A</v>
      </c>
      <c r="J146">
        <f t="shared" si="16"/>
        <v>35650000</v>
      </c>
      <c r="K146">
        <f t="shared" si="17"/>
        <v>32460000</v>
      </c>
      <c r="L146">
        <f t="shared" si="18"/>
        <v>30380000</v>
      </c>
      <c r="M146">
        <f t="shared" si="19"/>
        <v>30280000</v>
      </c>
      <c r="N146">
        <f t="shared" si="20"/>
        <v>32990000.000000004</v>
      </c>
    </row>
    <row r="147" spans="1:14" x14ac:dyDescent="0.3">
      <c r="A147" s="1">
        <v>2</v>
      </c>
      <c r="B147" t="s">
        <v>1877</v>
      </c>
      <c r="C147" t="s">
        <v>264</v>
      </c>
      <c r="D147" t="s">
        <v>264</v>
      </c>
      <c r="E147" t="s">
        <v>264</v>
      </c>
      <c r="F147" t="s">
        <v>264</v>
      </c>
      <c r="G147" t="s">
        <v>264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11567</v>
      </c>
      <c r="D149" t="s">
        <v>11568</v>
      </c>
      <c r="E149" t="s">
        <v>11569</v>
      </c>
      <c r="F149" t="s">
        <v>11570</v>
      </c>
      <c r="G149" t="s">
        <v>8977</v>
      </c>
      <c r="I149" t="str">
        <f t="shared" si="15"/>
        <v>N/A</v>
      </c>
      <c r="J149" t="str">
        <f t="shared" si="16"/>
        <v>207000</v>
      </c>
      <c r="K149" t="str">
        <f t="shared" si="17"/>
        <v>213000</v>
      </c>
      <c r="L149" t="str">
        <f t="shared" si="18"/>
        <v>182000</v>
      </c>
      <c r="M149" t="str">
        <f t="shared" si="19"/>
        <v>247000</v>
      </c>
      <c r="N149" t="str">
        <f t="shared" si="20"/>
        <v>287000</v>
      </c>
    </row>
    <row r="150" spans="1:14" x14ac:dyDescent="0.3">
      <c r="A150" s="1">
        <v>5</v>
      </c>
      <c r="B150" t="s">
        <v>1885</v>
      </c>
      <c r="C150" t="s">
        <v>10053</v>
      </c>
      <c r="D150" t="s">
        <v>2213</v>
      </c>
      <c r="E150" t="s">
        <v>11571</v>
      </c>
      <c r="F150" t="s">
        <v>11572</v>
      </c>
      <c r="G150" t="s">
        <v>11573</v>
      </c>
      <c r="I150" t="str">
        <f t="shared" si="15"/>
        <v>N/A</v>
      </c>
      <c r="J150">
        <f t="shared" si="16"/>
        <v>3290000</v>
      </c>
      <c r="K150">
        <f t="shared" si="17"/>
        <v>3370000</v>
      </c>
      <c r="L150">
        <f t="shared" si="18"/>
        <v>4800000</v>
      </c>
      <c r="M150">
        <f t="shared" si="19"/>
        <v>4090000</v>
      </c>
      <c r="N150">
        <f t="shared" si="20"/>
        <v>3700000</v>
      </c>
    </row>
    <row r="151" spans="1:14" x14ac:dyDescent="0.3">
      <c r="A151" s="1">
        <v>6</v>
      </c>
      <c r="B151" t="s">
        <v>1890</v>
      </c>
      <c r="C151" t="s">
        <v>264</v>
      </c>
      <c r="D151" t="s">
        <v>3157</v>
      </c>
      <c r="E151" t="s">
        <v>11574</v>
      </c>
      <c r="F151" t="s">
        <v>11575</v>
      </c>
      <c r="G151" t="s">
        <v>6039</v>
      </c>
      <c r="I151" t="str">
        <f t="shared" si="15"/>
        <v>N/A</v>
      </c>
      <c r="J151" t="str">
        <f t="shared" si="16"/>
        <v>N/A</v>
      </c>
      <c r="K151">
        <f t="shared" si="17"/>
        <v>-7.9200000000000007E-2</v>
      </c>
      <c r="L151">
        <f t="shared" si="18"/>
        <v>-1.89E-2</v>
      </c>
      <c r="M151">
        <f t="shared" si="19"/>
        <v>-2.1100000000000001E-2</v>
      </c>
      <c r="N151">
        <f t="shared" si="20"/>
        <v>6.83E-2</v>
      </c>
    </row>
    <row r="152" spans="1:14" x14ac:dyDescent="0.3">
      <c r="A152" s="1">
        <v>7</v>
      </c>
      <c r="B152" t="s">
        <v>285</v>
      </c>
      <c r="C152" t="s">
        <v>3208</v>
      </c>
      <c r="D152" t="s">
        <v>9031</v>
      </c>
      <c r="E152" t="s">
        <v>11576</v>
      </c>
      <c r="F152" t="s">
        <v>7060</v>
      </c>
      <c r="G152" t="s">
        <v>3162</v>
      </c>
      <c r="I152" t="str">
        <f t="shared" si="15"/>
        <v>N/A</v>
      </c>
      <c r="J152">
        <f t="shared" si="16"/>
        <v>6150000</v>
      </c>
      <c r="K152">
        <f t="shared" si="17"/>
        <v>4380000</v>
      </c>
      <c r="L152">
        <f t="shared" si="18"/>
        <v>3180000</v>
      </c>
      <c r="M152">
        <f t="shared" si="19"/>
        <v>2210000</v>
      </c>
      <c r="N152">
        <f t="shared" si="20"/>
        <v>2250000</v>
      </c>
    </row>
    <row r="153" spans="1:14" x14ac:dyDescent="0.3">
      <c r="A153" s="1">
        <v>8</v>
      </c>
      <c r="B153" t="s">
        <v>1900</v>
      </c>
      <c r="C153" t="s">
        <v>2249</v>
      </c>
      <c r="D153" t="s">
        <v>484</v>
      </c>
      <c r="E153" t="s">
        <v>9484</v>
      </c>
      <c r="F153" t="s">
        <v>7060</v>
      </c>
      <c r="G153" t="s">
        <v>7060</v>
      </c>
      <c r="I153" t="str">
        <f t="shared" si="15"/>
        <v>N/A</v>
      </c>
      <c r="J153">
        <f t="shared" si="16"/>
        <v>5170000</v>
      </c>
      <c r="K153">
        <f t="shared" si="17"/>
        <v>3840000</v>
      </c>
      <c r="L153">
        <f t="shared" si="18"/>
        <v>2740000</v>
      </c>
      <c r="M153">
        <f t="shared" si="19"/>
        <v>2210000</v>
      </c>
      <c r="N153">
        <f t="shared" si="20"/>
        <v>2210000</v>
      </c>
    </row>
    <row r="154" spans="1:14" x14ac:dyDescent="0.3">
      <c r="A154" s="1">
        <v>9</v>
      </c>
      <c r="B154" t="s">
        <v>1905</v>
      </c>
      <c r="C154" t="s">
        <v>11577</v>
      </c>
      <c r="D154" t="s">
        <v>11578</v>
      </c>
      <c r="E154" t="s">
        <v>11579</v>
      </c>
      <c r="F154" t="s">
        <v>2319</v>
      </c>
      <c r="G154" t="s">
        <v>264</v>
      </c>
      <c r="I154" t="str">
        <f t="shared" si="15"/>
        <v>N/A</v>
      </c>
      <c r="J154" t="str">
        <f t="shared" si="16"/>
        <v>903000</v>
      </c>
      <c r="K154" t="str">
        <f t="shared" si="17"/>
        <v>491000</v>
      </c>
      <c r="L154" t="str">
        <f t="shared" si="18"/>
        <v>424000</v>
      </c>
      <c r="M154" t="str">
        <f t="shared" si="19"/>
        <v>4000</v>
      </c>
      <c r="N154" t="str">
        <f t="shared" si="20"/>
        <v>N/A</v>
      </c>
    </row>
    <row r="155" spans="1:14" x14ac:dyDescent="0.3">
      <c r="A155" s="1">
        <v>10</v>
      </c>
      <c r="B155" t="s">
        <v>1911</v>
      </c>
      <c r="C155" t="s">
        <v>11577</v>
      </c>
      <c r="D155" t="s">
        <v>11578</v>
      </c>
      <c r="E155" t="s">
        <v>11579</v>
      </c>
      <c r="F155" t="s">
        <v>2319</v>
      </c>
      <c r="G155" t="s">
        <v>264</v>
      </c>
      <c r="I155" t="str">
        <f t="shared" si="15"/>
        <v>N/A</v>
      </c>
      <c r="J155" t="str">
        <f t="shared" si="16"/>
        <v>903000</v>
      </c>
      <c r="K155" t="str">
        <f t="shared" si="17"/>
        <v>491000</v>
      </c>
      <c r="L155" t="str">
        <f t="shared" si="18"/>
        <v>424000</v>
      </c>
      <c r="M155" t="str">
        <f t="shared" si="19"/>
        <v>4000</v>
      </c>
      <c r="N155" t="str">
        <f t="shared" si="20"/>
        <v>N/A</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11580</v>
      </c>
      <c r="E158" t="s">
        <v>11581</v>
      </c>
      <c r="F158" t="s">
        <v>11582</v>
      </c>
      <c r="G158" t="s">
        <v>11583</v>
      </c>
      <c r="I158" t="str">
        <f t="shared" si="15"/>
        <v>N/A</v>
      </c>
      <c r="J158" t="str">
        <f t="shared" si="16"/>
        <v>N/A</v>
      </c>
      <c r="K158">
        <f t="shared" si="17"/>
        <v>-0.28860000000000002</v>
      </c>
      <c r="L158">
        <f t="shared" si="18"/>
        <v>-0.27360000000000001</v>
      </c>
      <c r="M158">
        <f t="shared" si="19"/>
        <v>-0.30469999999999997</v>
      </c>
      <c r="N158">
        <f t="shared" si="20"/>
        <v>1.54E-2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11566</v>
      </c>
      <c r="D161" t="s">
        <v>11584</v>
      </c>
      <c r="E161" t="s">
        <v>11585</v>
      </c>
      <c r="F161" t="s">
        <v>11586</v>
      </c>
      <c r="G161" t="s">
        <v>11587</v>
      </c>
      <c r="I161" t="str">
        <f t="shared" si="15"/>
        <v>N/A</v>
      </c>
      <c r="J161">
        <f t="shared" si="16"/>
        <v>32990000.000000004</v>
      </c>
      <c r="K161">
        <f t="shared" si="17"/>
        <v>31660000</v>
      </c>
      <c r="L161">
        <f t="shared" si="18"/>
        <v>32180000</v>
      </c>
      <c r="M161">
        <f t="shared" si="19"/>
        <v>32400000</v>
      </c>
      <c r="N161">
        <f t="shared" si="20"/>
        <v>34730000</v>
      </c>
    </row>
    <row r="162" spans="1:14" x14ac:dyDescent="0.3">
      <c r="A162" s="1">
        <v>1</v>
      </c>
      <c r="B162" t="s">
        <v>1927</v>
      </c>
      <c r="C162" t="s">
        <v>264</v>
      </c>
      <c r="D162" t="s">
        <v>11588</v>
      </c>
      <c r="E162" t="s">
        <v>1534</v>
      </c>
      <c r="F162" t="s">
        <v>11589</v>
      </c>
      <c r="G162" t="s">
        <v>2882</v>
      </c>
      <c r="I162" t="str">
        <f t="shared" si="15"/>
        <v>N/A</v>
      </c>
      <c r="J162" t="str">
        <f t="shared" si="16"/>
        <v>N/A</v>
      </c>
      <c r="K162">
        <f t="shared" si="17"/>
        <v>-4.0099999999999997E-2</v>
      </c>
      <c r="L162">
        <f t="shared" si="18"/>
        <v>1.6399999999999998E-2</v>
      </c>
      <c r="M162">
        <f t="shared" si="19"/>
        <v>6.8999999999999999E-3</v>
      </c>
      <c r="N162">
        <f t="shared" si="20"/>
        <v>7.1900000000000006E-2</v>
      </c>
    </row>
    <row r="163" spans="1:14" x14ac:dyDescent="0.3">
      <c r="A163" s="1">
        <v>2</v>
      </c>
      <c r="B163" t="s">
        <v>1932</v>
      </c>
      <c r="C163" t="s">
        <v>5524</v>
      </c>
      <c r="D163" t="s">
        <v>4231</v>
      </c>
      <c r="E163" t="s">
        <v>5991</v>
      </c>
      <c r="F163" t="s">
        <v>1123</v>
      </c>
      <c r="G163" t="s">
        <v>11590</v>
      </c>
      <c r="I163" t="str">
        <f t="shared" si="15"/>
        <v>N/A</v>
      </c>
      <c r="J163">
        <f t="shared" si="16"/>
        <v>5230000</v>
      </c>
      <c r="K163">
        <f t="shared" si="17"/>
        <v>2920000</v>
      </c>
      <c r="L163" t="str">
        <f t="shared" si="18"/>
        <v>764000</v>
      </c>
      <c r="M163">
        <f t="shared" si="19"/>
        <v>1290000</v>
      </c>
      <c r="N163">
        <f t="shared" si="20"/>
        <v>3780000</v>
      </c>
    </row>
    <row r="164" spans="1:14" x14ac:dyDescent="0.3">
      <c r="A164" s="1">
        <v>3</v>
      </c>
      <c r="B164" t="s">
        <v>1937</v>
      </c>
      <c r="C164" t="s">
        <v>264</v>
      </c>
      <c r="D164" t="s">
        <v>11591</v>
      </c>
      <c r="E164" t="s">
        <v>11592</v>
      </c>
      <c r="F164" t="s">
        <v>11593</v>
      </c>
      <c r="G164" t="s">
        <v>11594</v>
      </c>
      <c r="I164" t="str">
        <f t="shared" si="15"/>
        <v>N/A</v>
      </c>
      <c r="J164" t="str">
        <f t="shared" si="16"/>
        <v>N/A</v>
      </c>
      <c r="K164">
        <f t="shared" si="17"/>
        <v>-0.44109999999999999</v>
      </c>
      <c r="L164">
        <f t="shared" si="18"/>
        <v>-0.73840000000000006</v>
      </c>
      <c r="M164">
        <f t="shared" si="19"/>
        <v>0.68189999999999995</v>
      </c>
      <c r="N164">
        <f t="shared" si="20"/>
        <v>1.9377000000000002</v>
      </c>
    </row>
    <row r="165" spans="1:14" x14ac:dyDescent="0.3">
      <c r="A165" s="1">
        <v>4</v>
      </c>
      <c r="B165" t="s">
        <v>1942</v>
      </c>
      <c r="C165" t="s">
        <v>11595</v>
      </c>
      <c r="D165" t="s">
        <v>11596</v>
      </c>
      <c r="E165" t="s">
        <v>11597</v>
      </c>
      <c r="F165" t="s">
        <v>11598</v>
      </c>
      <c r="G165" t="s">
        <v>5450</v>
      </c>
      <c r="I165" t="str">
        <f t="shared" si="15"/>
        <v>N/A</v>
      </c>
      <c r="J165">
        <f t="shared" si="16"/>
        <v>27760000</v>
      </c>
      <c r="K165">
        <f t="shared" si="17"/>
        <v>28740000</v>
      </c>
      <c r="L165">
        <f t="shared" si="18"/>
        <v>31420000</v>
      </c>
      <c r="M165">
        <f t="shared" si="19"/>
        <v>31120000</v>
      </c>
      <c r="N165">
        <f t="shared" si="20"/>
        <v>30960000</v>
      </c>
    </row>
    <row r="166" spans="1:14" x14ac:dyDescent="0.3">
      <c r="A166" s="1">
        <v>5</v>
      </c>
      <c r="B166" t="s">
        <v>1948</v>
      </c>
      <c r="C166" t="s">
        <v>264</v>
      </c>
      <c r="D166" t="s">
        <v>11599</v>
      </c>
      <c r="E166" t="s">
        <v>10376</v>
      </c>
      <c r="F166" t="s">
        <v>11600</v>
      </c>
      <c r="G166" t="s">
        <v>1892</v>
      </c>
      <c r="I166" t="str">
        <f t="shared" si="15"/>
        <v>N/A</v>
      </c>
      <c r="J166" t="str">
        <f t="shared" si="16"/>
        <v>N/A</v>
      </c>
      <c r="K166">
        <f t="shared" si="17"/>
        <v>3.5299999999999998E-2</v>
      </c>
      <c r="L166">
        <f t="shared" si="18"/>
        <v>9.3000000000000013E-2</v>
      </c>
      <c r="M166">
        <f t="shared" si="19"/>
        <v>-9.4999999999999998E-3</v>
      </c>
      <c r="N166">
        <f t="shared" si="20"/>
        <v>-5.1000000000000004E-3</v>
      </c>
    </row>
    <row r="167" spans="1:14" x14ac:dyDescent="0.3">
      <c r="A167" s="1">
        <v>6</v>
      </c>
      <c r="B167" t="s">
        <v>1953</v>
      </c>
      <c r="C167" t="s">
        <v>264</v>
      </c>
      <c r="D167" t="s">
        <v>264</v>
      </c>
      <c r="E167" t="s">
        <v>264</v>
      </c>
      <c r="F167" t="s">
        <v>264</v>
      </c>
      <c r="G167" t="s">
        <v>11171</v>
      </c>
      <c r="I167" t="str">
        <f t="shared" si="15"/>
        <v>N/A</v>
      </c>
      <c r="J167" t="str">
        <f t="shared" si="16"/>
        <v>N/A</v>
      </c>
      <c r="K167" t="str">
        <f t="shared" si="17"/>
        <v>N/A</v>
      </c>
      <c r="L167" t="str">
        <f t="shared" si="18"/>
        <v>N/A</v>
      </c>
      <c r="M167" t="str">
        <f t="shared" si="19"/>
        <v>N/A</v>
      </c>
      <c r="N167">
        <f t="shared" si="20"/>
        <v>3.6200000000000003E-2</v>
      </c>
    </row>
    <row r="168" spans="1:14" x14ac:dyDescent="0.3">
      <c r="A168" s="1">
        <v>7</v>
      </c>
      <c r="B168" t="s">
        <v>1955</v>
      </c>
      <c r="C168" t="s">
        <v>6535</v>
      </c>
      <c r="D168" t="s">
        <v>11013</v>
      </c>
      <c r="E168" t="s">
        <v>7426</v>
      </c>
      <c r="F168" t="s">
        <v>3905</v>
      </c>
      <c r="G168" t="s">
        <v>11601</v>
      </c>
      <c r="I168" t="str">
        <f t="shared" si="15"/>
        <v>N/A</v>
      </c>
      <c r="J168">
        <f t="shared" si="16"/>
        <v>8820000</v>
      </c>
      <c r="K168">
        <f t="shared" si="17"/>
        <v>10260000</v>
      </c>
      <c r="L168">
        <f t="shared" si="18"/>
        <v>10350000</v>
      </c>
      <c r="M168">
        <f t="shared" si="19"/>
        <v>11780000</v>
      </c>
      <c r="N168">
        <f t="shared" si="20"/>
        <v>11650000</v>
      </c>
    </row>
    <row r="169" spans="1:14" x14ac:dyDescent="0.3">
      <c r="A169" s="1">
        <v>8</v>
      </c>
      <c r="B169" t="s">
        <v>1960</v>
      </c>
      <c r="C169" t="s">
        <v>11602</v>
      </c>
      <c r="D169" t="s">
        <v>11603</v>
      </c>
      <c r="E169" t="s">
        <v>11604</v>
      </c>
      <c r="F169" t="s">
        <v>2510</v>
      </c>
      <c r="G169" t="s">
        <v>3260</v>
      </c>
      <c r="I169" t="str">
        <f t="shared" si="15"/>
        <v>N/A</v>
      </c>
      <c r="J169" t="str">
        <f t="shared" si="16"/>
        <v>44000</v>
      </c>
      <c r="K169" t="str">
        <f t="shared" si="17"/>
        <v>33000</v>
      </c>
      <c r="L169" t="str">
        <f t="shared" si="18"/>
        <v>280000</v>
      </c>
      <c r="M169" t="str">
        <f t="shared" si="19"/>
        <v>8000</v>
      </c>
      <c r="N169" t="str">
        <f t="shared" si="20"/>
        <v>22000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11605</v>
      </c>
      <c r="D171" t="s">
        <v>5704</v>
      </c>
      <c r="E171" t="s">
        <v>11606</v>
      </c>
      <c r="F171" t="s">
        <v>5105</v>
      </c>
      <c r="G171" t="s">
        <v>5026</v>
      </c>
      <c r="I171" t="str">
        <f t="shared" si="15"/>
        <v>N/A</v>
      </c>
      <c r="J171">
        <f t="shared" si="16"/>
        <v>8090000</v>
      </c>
      <c r="K171">
        <f t="shared" si="17"/>
        <v>9380000</v>
      </c>
      <c r="L171">
        <f t="shared" si="18"/>
        <v>10190000</v>
      </c>
      <c r="M171">
        <f t="shared" si="19"/>
        <v>10960000</v>
      </c>
      <c r="N171">
        <f t="shared" si="20"/>
        <v>10880000</v>
      </c>
    </row>
    <row r="172" spans="1:14" x14ac:dyDescent="0.3">
      <c r="A172" s="1">
        <v>11</v>
      </c>
      <c r="B172" t="s">
        <v>273</v>
      </c>
      <c r="C172" t="s">
        <v>11607</v>
      </c>
      <c r="D172" t="s">
        <v>11608</v>
      </c>
      <c r="E172" t="s">
        <v>11609</v>
      </c>
      <c r="F172" t="s">
        <v>11610</v>
      </c>
      <c r="G172" t="s">
        <v>3382</v>
      </c>
      <c r="I172" t="str">
        <f t="shared" si="15"/>
        <v>N/A</v>
      </c>
      <c r="J172">
        <f t="shared" si="16"/>
        <v>4000000</v>
      </c>
      <c r="K172">
        <f t="shared" si="17"/>
        <v>4950000</v>
      </c>
      <c r="L172">
        <f t="shared" si="18"/>
        <v>5610000</v>
      </c>
      <c r="M172">
        <f t="shared" si="19"/>
        <v>5930000</v>
      </c>
      <c r="N172">
        <f t="shared" si="20"/>
        <v>5910000</v>
      </c>
    </row>
    <row r="173" spans="1:14" x14ac:dyDescent="0.3">
      <c r="A173" s="1">
        <v>12</v>
      </c>
      <c r="B173" t="s">
        <v>1969</v>
      </c>
      <c r="C173" t="s">
        <v>11611</v>
      </c>
      <c r="D173" t="s">
        <v>11612</v>
      </c>
      <c r="E173" t="s">
        <v>11613</v>
      </c>
      <c r="F173" t="s">
        <v>11614</v>
      </c>
      <c r="G173" t="s">
        <v>5290</v>
      </c>
      <c r="I173" t="str">
        <f t="shared" si="15"/>
        <v>N/A</v>
      </c>
      <c r="J173" t="str">
        <f t="shared" si="16"/>
        <v>685000</v>
      </c>
      <c r="K173" t="str">
        <f t="shared" si="17"/>
        <v>845000</v>
      </c>
      <c r="L173" t="str">
        <f t="shared" si="18"/>
        <v>(111,000)</v>
      </c>
      <c r="M173" t="str">
        <f t="shared" si="19"/>
        <v>813000</v>
      </c>
      <c r="N173" t="str">
        <f t="shared" si="20"/>
        <v>746000</v>
      </c>
    </row>
    <row r="174" spans="1:14" x14ac:dyDescent="0.3">
      <c r="A174" s="1">
        <v>13</v>
      </c>
      <c r="B174" t="s">
        <v>1974</v>
      </c>
      <c r="C174" t="s">
        <v>11615</v>
      </c>
      <c r="D174" t="s">
        <v>11616</v>
      </c>
      <c r="E174" t="s">
        <v>11617</v>
      </c>
      <c r="F174" t="s">
        <v>11618</v>
      </c>
      <c r="G174" t="s">
        <v>11619</v>
      </c>
      <c r="I174" t="str">
        <f t="shared" si="15"/>
        <v>N/A</v>
      </c>
      <c r="J174">
        <f t="shared" si="16"/>
        <v>30600000</v>
      </c>
      <c r="K174">
        <f t="shared" si="17"/>
        <v>31090000</v>
      </c>
      <c r="L174">
        <f t="shared" si="18"/>
        <v>31300000</v>
      </c>
      <c r="M174">
        <f t="shared" si="19"/>
        <v>31140000</v>
      </c>
      <c r="N174">
        <f t="shared" si="20"/>
        <v>33180000</v>
      </c>
    </row>
    <row r="175" spans="1:14" x14ac:dyDescent="0.3">
      <c r="A175" s="1">
        <v>14</v>
      </c>
      <c r="B175" t="s">
        <v>1980</v>
      </c>
      <c r="C175" t="s">
        <v>4982</v>
      </c>
      <c r="D175" t="s">
        <v>11620</v>
      </c>
      <c r="E175" t="s">
        <v>1421</v>
      </c>
      <c r="F175" t="s">
        <v>11621</v>
      </c>
      <c r="G175" t="s">
        <v>11622</v>
      </c>
      <c r="I175" t="str">
        <f t="shared" si="15"/>
        <v>N/A</v>
      </c>
      <c r="J175">
        <f t="shared" si="16"/>
        <v>16629999.999999998</v>
      </c>
      <c r="K175">
        <f t="shared" si="17"/>
        <v>16590000</v>
      </c>
      <c r="L175">
        <f t="shared" si="18"/>
        <v>17740000</v>
      </c>
      <c r="M175">
        <f t="shared" si="19"/>
        <v>17790000</v>
      </c>
      <c r="N175">
        <f t="shared" si="20"/>
        <v>18770000</v>
      </c>
    </row>
    <row r="176" spans="1:14" x14ac:dyDescent="0.3">
      <c r="A176" s="1">
        <v>15</v>
      </c>
      <c r="B176" t="s">
        <v>1986</v>
      </c>
      <c r="C176" t="s">
        <v>3181</v>
      </c>
      <c r="D176" t="s">
        <v>3612</v>
      </c>
      <c r="E176" t="s">
        <v>2611</v>
      </c>
      <c r="F176" t="s">
        <v>3936</v>
      </c>
      <c r="G176" t="s">
        <v>11623</v>
      </c>
      <c r="I176" t="str">
        <f t="shared" si="15"/>
        <v>N/A</v>
      </c>
      <c r="J176">
        <f t="shared" si="16"/>
        <v>2900000</v>
      </c>
      <c r="K176">
        <f t="shared" si="17"/>
        <v>3230000</v>
      </c>
      <c r="L176">
        <f t="shared" si="18"/>
        <v>3340000</v>
      </c>
      <c r="M176">
        <f t="shared" si="19"/>
        <v>3160000</v>
      </c>
      <c r="N176">
        <f t="shared" si="20"/>
        <v>3120000</v>
      </c>
    </row>
    <row r="177" spans="1:14" x14ac:dyDescent="0.3">
      <c r="A177" s="1">
        <v>16</v>
      </c>
      <c r="B177" t="s">
        <v>297</v>
      </c>
      <c r="C177" t="s">
        <v>11624</v>
      </c>
      <c r="D177" t="s">
        <v>3663</v>
      </c>
      <c r="E177" t="s">
        <v>11625</v>
      </c>
      <c r="F177" t="s">
        <v>11506</v>
      </c>
      <c r="G177" t="s">
        <v>3200</v>
      </c>
      <c r="I177" t="str">
        <f t="shared" si="15"/>
        <v>N/A</v>
      </c>
      <c r="J177">
        <f t="shared" si="16"/>
        <v>8930000</v>
      </c>
      <c r="K177">
        <f t="shared" si="17"/>
        <v>8970000</v>
      </c>
      <c r="L177">
        <f t="shared" si="18"/>
        <v>8119999.9999999991</v>
      </c>
      <c r="M177">
        <f t="shared" si="19"/>
        <v>8039999.9999999991</v>
      </c>
      <c r="N177">
        <f t="shared" si="20"/>
        <v>9040000</v>
      </c>
    </row>
    <row r="178" spans="1:14" x14ac:dyDescent="0.3">
      <c r="A178" s="1">
        <v>17</v>
      </c>
      <c r="B178" t="s">
        <v>300</v>
      </c>
      <c r="C178" t="s">
        <v>8826</v>
      </c>
      <c r="D178" t="s">
        <v>4938</v>
      </c>
      <c r="E178" t="s">
        <v>11626</v>
      </c>
      <c r="F178" t="s">
        <v>6255</v>
      </c>
      <c r="G178" t="s">
        <v>11627</v>
      </c>
      <c r="I178" t="str">
        <f t="shared" si="15"/>
        <v>N/A</v>
      </c>
      <c r="J178">
        <f t="shared" si="16"/>
        <v>5980000</v>
      </c>
      <c r="K178">
        <f t="shared" si="17"/>
        <v>7910000</v>
      </c>
      <c r="L178">
        <f t="shared" si="18"/>
        <v>10470000</v>
      </c>
      <c r="M178">
        <f t="shared" si="19"/>
        <v>11770000</v>
      </c>
      <c r="N178">
        <f t="shared" si="20"/>
        <v>9430000</v>
      </c>
    </row>
    <row r="179" spans="1:14" x14ac:dyDescent="0.3">
      <c r="A179" s="1">
        <v>18</v>
      </c>
      <c r="B179" t="s">
        <v>306</v>
      </c>
      <c r="C179" t="s">
        <v>264</v>
      </c>
      <c r="D179" t="s">
        <v>11628</v>
      </c>
      <c r="E179" t="s">
        <v>11365</v>
      </c>
      <c r="F179" t="s">
        <v>8062</v>
      </c>
      <c r="G179" t="s">
        <v>4667</v>
      </c>
      <c r="I179" t="str">
        <f t="shared" si="15"/>
        <v>N/A</v>
      </c>
      <c r="J179" t="str">
        <f t="shared" si="16"/>
        <v>N/A</v>
      </c>
      <c r="K179">
        <f t="shared" si="17"/>
        <v>0.32310000000000005</v>
      </c>
      <c r="L179">
        <f t="shared" si="18"/>
        <v>0.32380000000000003</v>
      </c>
      <c r="M179">
        <f t="shared" si="19"/>
        <v>0.12400000000000001</v>
      </c>
      <c r="N179">
        <f t="shared" si="20"/>
        <v>-0.19870000000000002</v>
      </c>
    </row>
    <row r="180" spans="1:14" x14ac:dyDescent="0.3">
      <c r="A180" s="1">
        <v>19</v>
      </c>
      <c r="B180" t="s">
        <v>2003</v>
      </c>
      <c r="C180" t="s">
        <v>264</v>
      </c>
      <c r="D180" t="s">
        <v>264</v>
      </c>
      <c r="E180" t="s">
        <v>264</v>
      </c>
      <c r="F180" t="s">
        <v>264</v>
      </c>
      <c r="G180" t="s">
        <v>11629</v>
      </c>
      <c r="I180" t="str">
        <f t="shared" si="15"/>
        <v>N/A</v>
      </c>
      <c r="J180" t="str">
        <f t="shared" si="16"/>
        <v>N/A</v>
      </c>
      <c r="K180" t="str">
        <f t="shared" si="17"/>
        <v>N/A</v>
      </c>
      <c r="L180" t="str">
        <f t="shared" si="18"/>
        <v>N/A</v>
      </c>
      <c r="M180" t="str">
        <f t="shared" si="19"/>
        <v>N/A</v>
      </c>
      <c r="N180">
        <f t="shared" si="20"/>
        <v>0.19390000000000002</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7517</v>
      </c>
      <c r="D185" t="s">
        <v>11630</v>
      </c>
      <c r="E185" t="s">
        <v>11631</v>
      </c>
      <c r="F185" t="s">
        <v>2251</v>
      </c>
      <c r="G185" t="s">
        <v>11194</v>
      </c>
      <c r="I185" t="str">
        <f t="shared" si="15"/>
        <v>N/A</v>
      </c>
      <c r="J185" t="str">
        <f t="shared" si="16"/>
        <v>100000</v>
      </c>
      <c r="K185" t="str">
        <f t="shared" si="17"/>
        <v>381000</v>
      </c>
      <c r="L185" t="str">
        <f t="shared" si="18"/>
        <v>61000</v>
      </c>
      <c r="M185" t="str">
        <f t="shared" si="19"/>
        <v>(708,000)</v>
      </c>
      <c r="N185" t="str">
        <f t="shared" si="20"/>
        <v>40000</v>
      </c>
    </row>
    <row r="186" spans="1:14" x14ac:dyDescent="0.3">
      <c r="A186" s="1">
        <v>25</v>
      </c>
      <c r="B186" t="s">
        <v>322</v>
      </c>
      <c r="C186" t="s">
        <v>7776</v>
      </c>
      <c r="D186" t="s">
        <v>11632</v>
      </c>
      <c r="E186" t="s">
        <v>8112</v>
      </c>
      <c r="F186" t="s">
        <v>4608</v>
      </c>
      <c r="G186" t="s">
        <v>11633</v>
      </c>
      <c r="I186" t="str">
        <f t="shared" si="15"/>
        <v>N/A</v>
      </c>
      <c r="J186">
        <f t="shared" si="16"/>
        <v>5880000</v>
      </c>
      <c r="K186">
        <f t="shared" si="17"/>
        <v>7530000</v>
      </c>
      <c r="L186">
        <f t="shared" si="18"/>
        <v>10410000</v>
      </c>
      <c r="M186">
        <f t="shared" si="19"/>
        <v>12480000</v>
      </c>
      <c r="N186">
        <f t="shared" si="20"/>
        <v>9390000</v>
      </c>
    </row>
    <row r="187" spans="1:14" x14ac:dyDescent="0.3">
      <c r="A187" s="1">
        <v>26</v>
      </c>
      <c r="B187" t="s">
        <v>326</v>
      </c>
      <c r="C187" t="s">
        <v>264</v>
      </c>
      <c r="D187" t="s">
        <v>11634</v>
      </c>
      <c r="E187" t="s">
        <v>11635</v>
      </c>
      <c r="F187" t="s">
        <v>1216</v>
      </c>
      <c r="G187" t="s">
        <v>11636</v>
      </c>
      <c r="I187" t="str">
        <f t="shared" si="15"/>
        <v>N/A</v>
      </c>
      <c r="J187" t="str">
        <f t="shared" si="16"/>
        <v>N/A</v>
      </c>
      <c r="K187">
        <f t="shared" si="17"/>
        <v>0.28079999999999999</v>
      </c>
      <c r="L187">
        <f t="shared" si="18"/>
        <v>0.38280000000000003</v>
      </c>
      <c r="M187">
        <f t="shared" si="19"/>
        <v>0.1986</v>
      </c>
      <c r="N187">
        <f t="shared" si="20"/>
        <v>-0.24739999999999998</v>
      </c>
    </row>
    <row r="188" spans="1:14" x14ac:dyDescent="0.3">
      <c r="A188" s="1">
        <v>27</v>
      </c>
      <c r="B188" t="s">
        <v>330</v>
      </c>
      <c r="C188" t="s">
        <v>264</v>
      </c>
      <c r="D188" t="s">
        <v>264</v>
      </c>
      <c r="E188" t="s">
        <v>264</v>
      </c>
      <c r="F188" t="s">
        <v>264</v>
      </c>
      <c r="G188" t="s">
        <v>11637</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0.19309999999999999</v>
      </c>
    </row>
    <row r="189" spans="1:14" x14ac:dyDescent="0.3">
      <c r="A189" s="1">
        <v>28</v>
      </c>
      <c r="B189" t="s">
        <v>332</v>
      </c>
      <c r="C189" t="s">
        <v>11638</v>
      </c>
      <c r="D189" t="s">
        <v>6495</v>
      </c>
      <c r="E189" t="s">
        <v>9651</v>
      </c>
      <c r="F189" t="s">
        <v>1343</v>
      </c>
      <c r="G189" t="s">
        <v>6495</v>
      </c>
      <c r="I189" t="str">
        <f t="shared" si="21"/>
        <v>N/A</v>
      </c>
      <c r="J189" t="str">
        <f t="shared" si="22"/>
        <v>512000</v>
      </c>
      <c r="K189">
        <f t="shared" si="23"/>
        <v>1300000</v>
      </c>
      <c r="L189">
        <f t="shared" si="24"/>
        <v>2009999.9999999998</v>
      </c>
      <c r="M189">
        <f t="shared" si="25"/>
        <v>2270000</v>
      </c>
      <c r="N189">
        <f t="shared" si="26"/>
        <v>1300000</v>
      </c>
    </row>
    <row r="190" spans="1:14" x14ac:dyDescent="0.3">
      <c r="A190" s="1">
        <v>29</v>
      </c>
      <c r="B190" t="s">
        <v>333</v>
      </c>
      <c r="C190" t="s">
        <v>3651</v>
      </c>
      <c r="D190" t="s">
        <v>11639</v>
      </c>
      <c r="E190" t="s">
        <v>4230</v>
      </c>
      <c r="F190" t="s">
        <v>7139</v>
      </c>
      <c r="G190" t="s">
        <v>5992</v>
      </c>
      <c r="I190" t="str">
        <f t="shared" si="21"/>
        <v>N/A</v>
      </c>
      <c r="J190" t="str">
        <f t="shared" si="22"/>
        <v>145000</v>
      </c>
      <c r="K190" t="str">
        <f t="shared" si="23"/>
        <v>947000</v>
      </c>
      <c r="L190">
        <f t="shared" si="24"/>
        <v>1710000</v>
      </c>
      <c r="M190">
        <f t="shared" si="25"/>
        <v>2380000</v>
      </c>
      <c r="N190">
        <f t="shared" si="26"/>
        <v>2130000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11640</v>
      </c>
      <c r="D192" t="s">
        <v>11641</v>
      </c>
      <c r="E192" t="s">
        <v>11642</v>
      </c>
      <c r="F192" t="s">
        <v>11613</v>
      </c>
      <c r="G192" t="s">
        <v>11643</v>
      </c>
      <c r="I192" t="str">
        <f t="shared" si="21"/>
        <v>N/A</v>
      </c>
      <c r="J192" t="str">
        <f t="shared" si="22"/>
        <v>367000</v>
      </c>
      <c r="K192" t="str">
        <f t="shared" si="23"/>
        <v>348000</v>
      </c>
      <c r="L192" t="str">
        <f t="shared" si="24"/>
        <v>294000</v>
      </c>
      <c r="M192" t="str">
        <f t="shared" si="25"/>
        <v>(111,000)</v>
      </c>
      <c r="N192" t="str">
        <f t="shared" si="26"/>
        <v>(832,000)</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6812</v>
      </c>
      <c r="D197" t="s">
        <v>11644</v>
      </c>
      <c r="E197" t="s">
        <v>3319</v>
      </c>
      <c r="F197" t="s">
        <v>2567</v>
      </c>
      <c r="G197" t="s">
        <v>11605</v>
      </c>
      <c r="I197" t="str">
        <f t="shared" si="21"/>
        <v>N/A</v>
      </c>
      <c r="J197">
        <f t="shared" si="22"/>
        <v>5370000</v>
      </c>
      <c r="K197">
        <f t="shared" si="23"/>
        <v>6230000</v>
      </c>
      <c r="L197">
        <f t="shared" si="24"/>
        <v>8400000</v>
      </c>
      <c r="M197">
        <f t="shared" si="25"/>
        <v>10200000</v>
      </c>
      <c r="N197">
        <f t="shared" si="26"/>
        <v>8090000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6812</v>
      </c>
      <c r="D199" t="s">
        <v>11644</v>
      </c>
      <c r="E199" t="s">
        <v>3319</v>
      </c>
      <c r="F199" t="s">
        <v>2567</v>
      </c>
      <c r="G199" t="s">
        <v>11605</v>
      </c>
      <c r="I199" t="str">
        <f t="shared" si="21"/>
        <v>N/A</v>
      </c>
      <c r="J199">
        <f t="shared" si="22"/>
        <v>5370000</v>
      </c>
      <c r="K199">
        <f t="shared" si="23"/>
        <v>6230000</v>
      </c>
      <c r="L199">
        <f t="shared" si="24"/>
        <v>8400000</v>
      </c>
      <c r="M199">
        <f t="shared" si="25"/>
        <v>10200000</v>
      </c>
      <c r="N199">
        <f t="shared" si="26"/>
        <v>8090000</v>
      </c>
    </row>
    <row r="200" spans="1:14" x14ac:dyDescent="0.3">
      <c r="A200" s="1">
        <v>39</v>
      </c>
      <c r="B200" t="s">
        <v>353</v>
      </c>
      <c r="C200" t="s">
        <v>264</v>
      </c>
      <c r="D200" t="s">
        <v>11645</v>
      </c>
      <c r="E200" t="s">
        <v>11646</v>
      </c>
      <c r="F200" t="s">
        <v>11647</v>
      </c>
      <c r="G200" t="s">
        <v>11648</v>
      </c>
      <c r="I200" t="str">
        <f t="shared" si="21"/>
        <v>N/A</v>
      </c>
      <c r="J200" t="str">
        <f t="shared" si="22"/>
        <v>N/A</v>
      </c>
      <c r="K200">
        <f t="shared" si="23"/>
        <v>0.16159999999999999</v>
      </c>
      <c r="L200">
        <f t="shared" si="24"/>
        <v>0.34820000000000001</v>
      </c>
      <c r="M200">
        <f t="shared" si="25"/>
        <v>0.2145</v>
      </c>
      <c r="N200">
        <f t="shared" si="26"/>
        <v>-0.20750000000000002</v>
      </c>
    </row>
    <row r="201" spans="1:14" x14ac:dyDescent="0.3">
      <c r="A201" s="1">
        <v>40</v>
      </c>
      <c r="B201" t="s">
        <v>358</v>
      </c>
      <c r="C201" t="s">
        <v>264</v>
      </c>
      <c r="D201" t="s">
        <v>264</v>
      </c>
      <c r="E201" t="s">
        <v>264</v>
      </c>
      <c r="F201" t="s">
        <v>264</v>
      </c>
      <c r="G201" t="s">
        <v>11649</v>
      </c>
      <c r="I201" t="str">
        <f t="shared" si="21"/>
        <v>N/A</v>
      </c>
      <c r="J201" t="str">
        <f t="shared" si="22"/>
        <v>N/A</v>
      </c>
      <c r="K201" t="str">
        <f t="shared" si="23"/>
        <v>N/A</v>
      </c>
      <c r="L201" t="str">
        <f t="shared" si="24"/>
        <v>N/A</v>
      </c>
      <c r="M201" t="str">
        <f t="shared" si="25"/>
        <v>N/A</v>
      </c>
      <c r="N201">
        <f t="shared" si="26"/>
        <v>0.1663</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6812</v>
      </c>
      <c r="D208" t="s">
        <v>11644</v>
      </c>
      <c r="E208" t="s">
        <v>3319</v>
      </c>
      <c r="F208" t="s">
        <v>2567</v>
      </c>
      <c r="G208" t="s">
        <v>11605</v>
      </c>
      <c r="I208" t="str">
        <f t="shared" si="21"/>
        <v>N/A</v>
      </c>
      <c r="J208">
        <f t="shared" si="22"/>
        <v>5370000</v>
      </c>
      <c r="K208">
        <f t="shared" si="23"/>
        <v>6230000</v>
      </c>
      <c r="L208">
        <f t="shared" si="24"/>
        <v>8400000</v>
      </c>
      <c r="M208">
        <f t="shared" si="25"/>
        <v>10200000</v>
      </c>
      <c r="N208">
        <f t="shared" si="26"/>
        <v>8090000</v>
      </c>
    </row>
    <row r="209" spans="1:14" x14ac:dyDescent="0.3">
      <c r="A209" s="1">
        <v>48</v>
      </c>
      <c r="B209" t="s">
        <v>382</v>
      </c>
      <c r="C209" t="s">
        <v>3618</v>
      </c>
      <c r="D209" t="s">
        <v>742</v>
      </c>
      <c r="E209" t="s">
        <v>11650</v>
      </c>
      <c r="F209" t="s">
        <v>11651</v>
      </c>
      <c r="G209" t="s">
        <v>11652</v>
      </c>
      <c r="I209" t="str">
        <f t="shared" si="21"/>
        <v>N/A</v>
      </c>
      <c r="J209" t="str">
        <f t="shared" si="22"/>
        <v>1.32</v>
      </c>
      <c r="K209" t="str">
        <f t="shared" si="23"/>
        <v>1.51</v>
      </c>
      <c r="L209" t="str">
        <f t="shared" si="24"/>
        <v>2.01</v>
      </c>
      <c r="M209" t="str">
        <f t="shared" si="25"/>
        <v>2.40</v>
      </c>
      <c r="N209" t="str">
        <f t="shared" si="26"/>
        <v>1.88</v>
      </c>
    </row>
    <row r="210" spans="1:14" x14ac:dyDescent="0.3">
      <c r="A210" s="1">
        <v>49</v>
      </c>
      <c r="B210" t="s">
        <v>2042</v>
      </c>
      <c r="C210" t="s">
        <v>264</v>
      </c>
      <c r="D210" t="s">
        <v>11653</v>
      </c>
      <c r="E210" t="s">
        <v>11654</v>
      </c>
      <c r="F210" t="s">
        <v>11655</v>
      </c>
      <c r="G210" t="s">
        <v>11656</v>
      </c>
      <c r="I210" t="str">
        <f t="shared" si="21"/>
        <v>N/A</v>
      </c>
      <c r="J210" t="str">
        <f t="shared" si="22"/>
        <v>N/A</v>
      </c>
      <c r="K210">
        <f t="shared" si="23"/>
        <v>0.1439</v>
      </c>
      <c r="L210">
        <f t="shared" si="24"/>
        <v>0.33110000000000001</v>
      </c>
      <c r="M210">
        <f t="shared" si="25"/>
        <v>0.19399999999999998</v>
      </c>
      <c r="N210">
        <f t="shared" si="26"/>
        <v>-0.21670000000000003</v>
      </c>
    </row>
    <row r="211" spans="1:14" x14ac:dyDescent="0.3">
      <c r="A211" s="1">
        <v>50</v>
      </c>
      <c r="B211" t="s">
        <v>393</v>
      </c>
      <c r="C211" t="s">
        <v>11657</v>
      </c>
      <c r="D211" t="s">
        <v>1904</v>
      </c>
      <c r="E211" t="s">
        <v>3665</v>
      </c>
      <c r="F211" t="s">
        <v>1994</v>
      </c>
      <c r="G211" t="s">
        <v>6002</v>
      </c>
      <c r="I211" t="str">
        <f t="shared" si="21"/>
        <v>pos_trend</v>
      </c>
      <c r="J211">
        <f t="shared" si="22"/>
        <v>4070000.0000000005</v>
      </c>
      <c r="K211">
        <f t="shared" si="23"/>
        <v>4139999.9999999995</v>
      </c>
      <c r="L211">
        <f t="shared" si="24"/>
        <v>4190000.0000000005</v>
      </c>
      <c r="M211">
        <f t="shared" si="25"/>
        <v>4240000</v>
      </c>
      <c r="N211">
        <f t="shared" si="26"/>
        <v>4300000</v>
      </c>
    </row>
    <row r="212" spans="1:14" x14ac:dyDescent="0.3">
      <c r="A212" s="1">
        <v>51</v>
      </c>
      <c r="B212" t="s">
        <v>399</v>
      </c>
      <c r="C212" t="s">
        <v>3618</v>
      </c>
      <c r="D212" t="s">
        <v>742</v>
      </c>
      <c r="E212" t="s">
        <v>11658</v>
      </c>
      <c r="F212" t="s">
        <v>11651</v>
      </c>
      <c r="G212" t="s">
        <v>11652</v>
      </c>
      <c r="I212" t="str">
        <f t="shared" si="21"/>
        <v>N/A</v>
      </c>
      <c r="J212" t="str">
        <f t="shared" si="22"/>
        <v>1.32</v>
      </c>
      <c r="K212" t="str">
        <f t="shared" si="23"/>
        <v>1.51</v>
      </c>
      <c r="L212" t="str">
        <f t="shared" si="24"/>
        <v>2.00</v>
      </c>
      <c r="M212" t="str">
        <f t="shared" si="25"/>
        <v>2.40</v>
      </c>
      <c r="N212" t="str">
        <f t="shared" si="26"/>
        <v>1.88</v>
      </c>
    </row>
    <row r="213" spans="1:14" x14ac:dyDescent="0.3">
      <c r="A213" s="1">
        <v>52</v>
      </c>
      <c r="B213" t="s">
        <v>402</v>
      </c>
      <c r="C213" t="s">
        <v>264</v>
      </c>
      <c r="D213" t="s">
        <v>11653</v>
      </c>
      <c r="E213" t="s">
        <v>11659</v>
      </c>
      <c r="F213" t="s">
        <v>814</v>
      </c>
      <c r="G213" t="s">
        <v>11656</v>
      </c>
      <c r="I213" t="str">
        <f t="shared" si="21"/>
        <v>N/A</v>
      </c>
      <c r="J213" t="str">
        <f t="shared" si="22"/>
        <v>N/A</v>
      </c>
      <c r="K213">
        <f t="shared" si="23"/>
        <v>0.1439</v>
      </c>
      <c r="L213">
        <f t="shared" si="24"/>
        <v>0.32450000000000001</v>
      </c>
      <c r="M213">
        <f t="shared" si="25"/>
        <v>0.2</v>
      </c>
      <c r="N213">
        <f t="shared" si="26"/>
        <v>-0.21670000000000003</v>
      </c>
    </row>
    <row r="214" spans="1:14" x14ac:dyDescent="0.3">
      <c r="A214" s="1">
        <v>53</v>
      </c>
      <c r="B214" t="s">
        <v>407</v>
      </c>
      <c r="C214" t="s">
        <v>11657</v>
      </c>
      <c r="D214" t="s">
        <v>1904</v>
      </c>
      <c r="E214" t="s">
        <v>8985</v>
      </c>
      <c r="F214" t="s">
        <v>2286</v>
      </c>
      <c r="G214" t="s">
        <v>6002</v>
      </c>
      <c r="I214" t="str">
        <f t="shared" si="21"/>
        <v>pos_trend</v>
      </c>
      <c r="J214">
        <f t="shared" si="22"/>
        <v>4070000.0000000005</v>
      </c>
      <c r="K214">
        <f t="shared" si="23"/>
        <v>4139999.9999999995</v>
      </c>
      <c r="L214">
        <f t="shared" si="24"/>
        <v>4200000</v>
      </c>
      <c r="M214">
        <f t="shared" si="25"/>
        <v>4250000</v>
      </c>
      <c r="N214">
        <f t="shared" si="26"/>
        <v>4300000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11660</v>
      </c>
      <c r="D217" t="s">
        <v>9478</v>
      </c>
      <c r="E217" t="s">
        <v>11661</v>
      </c>
      <c r="F217" t="s">
        <v>11662</v>
      </c>
      <c r="G217" t="s">
        <v>11663</v>
      </c>
      <c r="I217" t="str">
        <f t="shared" si="21"/>
        <v>N/A</v>
      </c>
      <c r="J217">
        <f t="shared" si="22"/>
        <v>20580000</v>
      </c>
      <c r="K217">
        <f t="shared" si="23"/>
        <v>13540000</v>
      </c>
      <c r="L217">
        <f t="shared" si="24"/>
        <v>14260000</v>
      </c>
      <c r="M217">
        <f t="shared" si="25"/>
        <v>20660000</v>
      </c>
      <c r="N217">
        <f t="shared" si="26"/>
        <v>16890000</v>
      </c>
    </row>
    <row r="218" spans="1:14" x14ac:dyDescent="0.3">
      <c r="A218" s="1">
        <v>1</v>
      </c>
      <c r="B218" t="s">
        <v>2053</v>
      </c>
      <c r="C218" t="s">
        <v>264</v>
      </c>
      <c r="D218" t="s">
        <v>11664</v>
      </c>
      <c r="E218" t="s">
        <v>11665</v>
      </c>
      <c r="F218" t="s">
        <v>11666</v>
      </c>
      <c r="G218" t="s">
        <v>11667</v>
      </c>
      <c r="I218" t="str">
        <f t="shared" si="21"/>
        <v>N/A</v>
      </c>
      <c r="J218" t="str">
        <f t="shared" si="22"/>
        <v>N/A</v>
      </c>
      <c r="K218">
        <f t="shared" si="23"/>
        <v>-0.34189999999999998</v>
      </c>
      <c r="L218">
        <f t="shared" si="24"/>
        <v>5.2900000000000003E-2</v>
      </c>
      <c r="M218">
        <f t="shared" si="25"/>
        <v>0.44930000000000003</v>
      </c>
      <c r="N218">
        <f t="shared" si="26"/>
        <v>-0.1827</v>
      </c>
    </row>
    <row r="219" spans="1:14" x14ac:dyDescent="0.3">
      <c r="A219" s="1">
        <v>2</v>
      </c>
      <c r="B219" t="s">
        <v>2058</v>
      </c>
      <c r="C219" t="s">
        <v>11668</v>
      </c>
      <c r="D219" t="s">
        <v>11669</v>
      </c>
      <c r="E219" t="s">
        <v>11670</v>
      </c>
      <c r="F219" t="s">
        <v>11671</v>
      </c>
      <c r="G219" t="s">
        <v>11672</v>
      </c>
      <c r="I219" t="str">
        <f t="shared" si="21"/>
        <v>N/A</v>
      </c>
      <c r="J219">
        <f t="shared" si="22"/>
        <v>194220000</v>
      </c>
      <c r="K219">
        <f t="shared" si="23"/>
        <v>189130000</v>
      </c>
      <c r="L219">
        <f t="shared" si="24"/>
        <v>206910000</v>
      </c>
      <c r="M219">
        <f t="shared" si="25"/>
        <v>179220000</v>
      </c>
      <c r="N219">
        <f t="shared" si="26"/>
        <v>165960000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264</v>
      </c>
      <c r="D221" t="s">
        <v>264</v>
      </c>
      <c r="E221" t="s">
        <v>264</v>
      </c>
      <c r="F221" t="s">
        <v>264</v>
      </c>
      <c r="G221" t="s">
        <v>264</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2071</v>
      </c>
      <c r="C222" t="s">
        <v>264</v>
      </c>
      <c r="D222" t="s">
        <v>264</v>
      </c>
      <c r="E222" t="s">
        <v>264</v>
      </c>
      <c r="F222" t="s">
        <v>264</v>
      </c>
      <c r="G222" t="s">
        <v>264</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264</v>
      </c>
      <c r="D224" t="s">
        <v>264</v>
      </c>
      <c r="E224" t="s">
        <v>264</v>
      </c>
      <c r="F224" t="s">
        <v>264</v>
      </c>
      <c r="G224" t="s">
        <v>11673</v>
      </c>
      <c r="I224" t="str">
        <f t="shared" si="21"/>
        <v>N/A</v>
      </c>
      <c r="J224" t="str">
        <f t="shared" si="22"/>
        <v>N/A</v>
      </c>
      <c r="K224" t="str">
        <f t="shared" si="23"/>
        <v>N/A</v>
      </c>
      <c r="L224" t="str">
        <f t="shared" si="24"/>
        <v>N/A</v>
      </c>
      <c r="M224" t="str">
        <f t="shared" si="25"/>
        <v>N/A</v>
      </c>
      <c r="N224">
        <f t="shared" si="26"/>
        <v>12720000</v>
      </c>
    </row>
    <row r="225" spans="1:14" x14ac:dyDescent="0.3">
      <c r="A225" s="1">
        <v>8</v>
      </c>
      <c r="B225" t="s">
        <v>2079</v>
      </c>
      <c r="C225" t="s">
        <v>9016</v>
      </c>
      <c r="D225" t="s">
        <v>11258</v>
      </c>
      <c r="E225" t="s">
        <v>11211</v>
      </c>
      <c r="F225" t="s">
        <v>11674</v>
      </c>
      <c r="G225" t="s">
        <v>5544</v>
      </c>
      <c r="I225" t="str">
        <f t="shared" si="21"/>
        <v>N/A</v>
      </c>
      <c r="J225">
        <f t="shared" si="22"/>
        <v>12810000</v>
      </c>
      <c r="K225">
        <f t="shared" si="23"/>
        <v>11750000</v>
      </c>
      <c r="L225">
        <f t="shared" si="24"/>
        <v>15960000</v>
      </c>
      <c r="M225">
        <f t="shared" si="25"/>
        <v>13840000</v>
      </c>
      <c r="N225">
        <f t="shared" si="26"/>
        <v>1770000</v>
      </c>
    </row>
    <row r="226" spans="1:14" x14ac:dyDescent="0.3">
      <c r="A226" s="1">
        <v>9</v>
      </c>
      <c r="B226" t="s">
        <v>2080</v>
      </c>
      <c r="C226" t="s">
        <v>6342</v>
      </c>
      <c r="D226" t="s">
        <v>11675</v>
      </c>
      <c r="E226" t="s">
        <v>11676</v>
      </c>
      <c r="F226" t="s">
        <v>11677</v>
      </c>
      <c r="G226" t="s">
        <v>11678</v>
      </c>
      <c r="I226" t="str">
        <f t="shared" si="21"/>
        <v>N/A</v>
      </c>
      <c r="J226">
        <f t="shared" si="22"/>
        <v>61220000</v>
      </c>
      <c r="K226">
        <f t="shared" si="23"/>
        <v>56860000</v>
      </c>
      <c r="L226">
        <f t="shared" si="24"/>
        <v>68370000</v>
      </c>
      <c r="M226">
        <f t="shared" si="25"/>
        <v>69190000</v>
      </c>
      <c r="N226">
        <f t="shared" si="26"/>
        <v>62990000</v>
      </c>
    </row>
    <row r="227" spans="1:14" x14ac:dyDescent="0.3">
      <c r="A227" s="1">
        <v>10</v>
      </c>
      <c r="B227" t="s">
        <v>2086</v>
      </c>
      <c r="C227" t="s">
        <v>11679</v>
      </c>
      <c r="D227" t="s">
        <v>11680</v>
      </c>
      <c r="E227" t="s">
        <v>11681</v>
      </c>
      <c r="F227" t="s">
        <v>11682</v>
      </c>
      <c r="G227" t="s">
        <v>11683</v>
      </c>
      <c r="I227" t="str">
        <f t="shared" si="21"/>
        <v>N/A</v>
      </c>
      <c r="J227">
        <f t="shared" si="22"/>
        <v>51540000</v>
      </c>
      <c r="K227">
        <f t="shared" si="23"/>
        <v>83040000</v>
      </c>
      <c r="L227">
        <f t="shared" si="24"/>
        <v>81230000</v>
      </c>
      <c r="M227">
        <f t="shared" si="25"/>
        <v>70930000</v>
      </c>
      <c r="N227">
        <f t="shared" si="26"/>
        <v>62420000</v>
      </c>
    </row>
    <row r="228" spans="1:14" x14ac:dyDescent="0.3">
      <c r="A228" s="1">
        <v>11</v>
      </c>
      <c r="B228" t="s">
        <v>2090</v>
      </c>
      <c r="C228" t="s">
        <v>11684</v>
      </c>
      <c r="D228" t="s">
        <v>11348</v>
      </c>
      <c r="E228" t="s">
        <v>6052</v>
      </c>
      <c r="F228" t="s">
        <v>11685</v>
      </c>
      <c r="G228" t="s">
        <v>11686</v>
      </c>
      <c r="I228" t="str">
        <f t="shared" si="21"/>
        <v>neg_trend</v>
      </c>
      <c r="J228">
        <f t="shared" si="22"/>
        <v>11340000</v>
      </c>
      <c r="K228">
        <f t="shared" si="23"/>
        <v>9930000</v>
      </c>
      <c r="L228">
        <f t="shared" si="24"/>
        <v>6630000</v>
      </c>
      <c r="M228">
        <f t="shared" si="25"/>
        <v>6300000</v>
      </c>
      <c r="N228">
        <f t="shared" si="26"/>
        <v>5750000</v>
      </c>
    </row>
    <row r="229" spans="1:14" x14ac:dyDescent="0.3">
      <c r="A229" s="1">
        <v>12</v>
      </c>
      <c r="B229" t="s">
        <v>440</v>
      </c>
      <c r="C229" t="s">
        <v>11687</v>
      </c>
      <c r="D229" t="s">
        <v>11688</v>
      </c>
      <c r="E229" t="s">
        <v>11689</v>
      </c>
      <c r="F229" t="s">
        <v>7127</v>
      </c>
      <c r="G229" t="s">
        <v>8230</v>
      </c>
      <c r="I229" t="str">
        <f t="shared" si="21"/>
        <v>N/A</v>
      </c>
      <c r="J229">
        <f t="shared" si="22"/>
        <v>57320000</v>
      </c>
      <c r="K229">
        <f t="shared" si="23"/>
        <v>27550000</v>
      </c>
      <c r="L229">
        <f t="shared" si="24"/>
        <v>34720000</v>
      </c>
      <c r="M229">
        <f t="shared" si="25"/>
        <v>18960000</v>
      </c>
      <c r="N229">
        <f t="shared" si="26"/>
        <v>20320000</v>
      </c>
    </row>
    <row r="230" spans="1:14" x14ac:dyDescent="0.3">
      <c r="A230" s="1">
        <v>13</v>
      </c>
      <c r="B230" t="s">
        <v>2097</v>
      </c>
      <c r="C230" t="s">
        <v>264</v>
      </c>
      <c r="D230" t="s">
        <v>5064</v>
      </c>
      <c r="E230" t="s">
        <v>4846</v>
      </c>
      <c r="F230" t="s">
        <v>11690</v>
      </c>
      <c r="G230" t="s">
        <v>1301</v>
      </c>
      <c r="I230" t="str">
        <f t="shared" si="21"/>
        <v>N/A</v>
      </c>
      <c r="J230" t="str">
        <f t="shared" si="22"/>
        <v>N/A</v>
      </c>
      <c r="K230">
        <f t="shared" si="23"/>
        <v>-2.6200000000000001E-2</v>
      </c>
      <c r="L230">
        <f t="shared" si="24"/>
        <v>9.4E-2</v>
      </c>
      <c r="M230">
        <f t="shared" si="25"/>
        <v>-0.1338</v>
      </c>
      <c r="N230">
        <f t="shared" si="26"/>
        <v>-7.400000000000001E-2</v>
      </c>
    </row>
    <row r="231" spans="1:14" x14ac:dyDescent="0.3">
      <c r="A231" s="1">
        <v>14</v>
      </c>
      <c r="B231" t="s">
        <v>2102</v>
      </c>
      <c r="C231" t="s">
        <v>11691</v>
      </c>
      <c r="D231" t="s">
        <v>11692</v>
      </c>
      <c r="E231" t="s">
        <v>11693</v>
      </c>
      <c r="F231" t="s">
        <v>11694</v>
      </c>
      <c r="G231" t="s">
        <v>11695</v>
      </c>
      <c r="I231" t="str">
        <f t="shared" si="21"/>
        <v>N/A</v>
      </c>
      <c r="J231">
        <f t="shared" si="22"/>
        <v>743200000</v>
      </c>
      <c r="K231">
        <f t="shared" si="23"/>
        <v>713710000</v>
      </c>
      <c r="L231">
        <f t="shared" si="24"/>
        <v>717420000</v>
      </c>
      <c r="M231">
        <f t="shared" si="25"/>
        <v>771930000</v>
      </c>
      <c r="N231">
        <f t="shared" si="26"/>
        <v>882800000</v>
      </c>
    </row>
    <row r="232" spans="1:14" x14ac:dyDescent="0.3">
      <c r="A232" s="1">
        <v>15</v>
      </c>
      <c r="B232" t="s">
        <v>2108</v>
      </c>
      <c r="C232" t="s">
        <v>11696</v>
      </c>
      <c r="D232" t="s">
        <v>11697</v>
      </c>
      <c r="E232" t="s">
        <v>11698</v>
      </c>
      <c r="F232" t="s">
        <v>11699</v>
      </c>
      <c r="G232" t="s">
        <v>11700</v>
      </c>
      <c r="I232" t="str">
        <f t="shared" si="21"/>
        <v>N/A</v>
      </c>
      <c r="J232">
        <f t="shared" si="22"/>
        <v>753580000</v>
      </c>
      <c r="K232">
        <f t="shared" si="23"/>
        <v>723410000</v>
      </c>
      <c r="L232">
        <f t="shared" si="24"/>
        <v>726530000</v>
      </c>
      <c r="M232">
        <f t="shared" si="25"/>
        <v>782020000</v>
      </c>
      <c r="N232">
        <f t="shared" si="26"/>
        <v>893870000</v>
      </c>
    </row>
    <row r="233" spans="1:14" x14ac:dyDescent="0.3">
      <c r="A233" s="1">
        <v>16</v>
      </c>
      <c r="B233" t="s">
        <v>2114</v>
      </c>
      <c r="C233" t="s">
        <v>11701</v>
      </c>
      <c r="D233" t="s">
        <v>11702</v>
      </c>
      <c r="E233" t="s">
        <v>11703</v>
      </c>
      <c r="F233" t="s">
        <v>11704</v>
      </c>
      <c r="G233" t="s">
        <v>11705</v>
      </c>
      <c r="I233" t="str">
        <f t="shared" si="21"/>
        <v>N/A</v>
      </c>
      <c r="J233">
        <f t="shared" si="22"/>
        <v>530610000</v>
      </c>
      <c r="K233">
        <f t="shared" si="23"/>
        <v>499700000</v>
      </c>
      <c r="L233">
        <f t="shared" si="24"/>
        <v>505550000</v>
      </c>
      <c r="M233">
        <f t="shared" si="25"/>
        <v>556640000</v>
      </c>
      <c r="N233">
        <f t="shared" si="26"/>
        <v>661410000</v>
      </c>
    </row>
    <row r="234" spans="1:14" x14ac:dyDescent="0.3">
      <c r="A234" s="1">
        <v>17</v>
      </c>
      <c r="B234" t="s">
        <v>2120</v>
      </c>
      <c r="C234" t="s">
        <v>3712</v>
      </c>
      <c r="D234" t="s">
        <v>11706</v>
      </c>
      <c r="E234" t="s">
        <v>3208</v>
      </c>
      <c r="F234" t="s">
        <v>11707</v>
      </c>
      <c r="G234" t="s">
        <v>11708</v>
      </c>
      <c r="I234" t="str">
        <f t="shared" si="21"/>
        <v>neg_trend</v>
      </c>
      <c r="J234">
        <f t="shared" si="22"/>
        <v>10650000</v>
      </c>
      <c r="K234">
        <f t="shared" si="23"/>
        <v>8580000</v>
      </c>
      <c r="L234">
        <f t="shared" si="24"/>
        <v>6150000</v>
      </c>
      <c r="M234">
        <f t="shared" si="25"/>
        <v>5100000</v>
      </c>
      <c r="N234">
        <f t="shared" si="26"/>
        <v>4710000</v>
      </c>
    </row>
    <row r="235" spans="1:14" x14ac:dyDescent="0.3">
      <c r="A235" s="1">
        <v>18</v>
      </c>
      <c r="B235" t="s">
        <v>2126</v>
      </c>
      <c r="C235" t="s">
        <v>11709</v>
      </c>
      <c r="D235" t="s">
        <v>11710</v>
      </c>
      <c r="E235" t="s">
        <v>11711</v>
      </c>
      <c r="F235" t="s">
        <v>11712</v>
      </c>
      <c r="G235" t="s">
        <v>11713</v>
      </c>
      <c r="I235" t="str">
        <f t="shared" si="21"/>
        <v>N/A</v>
      </c>
      <c r="J235">
        <f t="shared" si="22"/>
        <v>212320000</v>
      </c>
      <c r="K235">
        <f t="shared" si="23"/>
        <v>215130000</v>
      </c>
      <c r="L235">
        <f t="shared" si="24"/>
        <v>214820000</v>
      </c>
      <c r="M235">
        <f t="shared" si="25"/>
        <v>220280000</v>
      </c>
      <c r="N235">
        <f t="shared" si="26"/>
        <v>227760000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264</v>
      </c>
      <c r="D240" t="s">
        <v>264</v>
      </c>
      <c r="E240" t="s">
        <v>264</v>
      </c>
      <c r="F240" t="s">
        <v>264</v>
      </c>
      <c r="G240" t="s">
        <v>264</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2142</v>
      </c>
      <c r="C241" t="s">
        <v>11714</v>
      </c>
      <c r="D241" t="s">
        <v>11715</v>
      </c>
      <c r="E241" t="s">
        <v>11716</v>
      </c>
      <c r="F241" t="s">
        <v>11717</v>
      </c>
      <c r="G241" t="s">
        <v>11718</v>
      </c>
      <c r="I241" t="str">
        <f t="shared" si="21"/>
        <v>N/A</v>
      </c>
      <c r="J241" t="str">
        <f t="shared" si="22"/>
        <v>(10.38M)</v>
      </c>
      <c r="K241" t="str">
        <f t="shared" si="23"/>
        <v>(9.7M)</v>
      </c>
      <c r="L241" t="str">
        <f t="shared" si="24"/>
        <v>(9.11M)</v>
      </c>
      <c r="M241" t="str">
        <f t="shared" si="25"/>
        <v>(10.09M)</v>
      </c>
      <c r="N241" t="str">
        <f t="shared" si="26"/>
        <v>(11.08M)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11719</v>
      </c>
      <c r="E243" t="s">
        <v>9168</v>
      </c>
      <c r="F243" t="s">
        <v>7238</v>
      </c>
      <c r="G243" t="s">
        <v>11720</v>
      </c>
      <c r="I243" t="str">
        <f t="shared" si="21"/>
        <v>N/A</v>
      </c>
      <c r="J243" t="str">
        <f t="shared" si="22"/>
        <v>N/A</v>
      </c>
      <c r="K243">
        <f t="shared" si="23"/>
        <v>-3.9700000000000006E-2</v>
      </c>
      <c r="L243">
        <f t="shared" si="24"/>
        <v>5.2000000000000006E-3</v>
      </c>
      <c r="M243">
        <f t="shared" si="25"/>
        <v>7.5999999999999998E-2</v>
      </c>
      <c r="N243">
        <f t="shared" si="26"/>
        <v>0.14360000000000001</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11721</v>
      </c>
      <c r="D246" t="s">
        <v>4976</v>
      </c>
      <c r="E246" t="s">
        <v>11722</v>
      </c>
      <c r="F246" t="s">
        <v>6620</v>
      </c>
      <c r="G246" t="s">
        <v>11723</v>
      </c>
      <c r="I246" t="str">
        <f t="shared" si="21"/>
        <v>neg_trend</v>
      </c>
      <c r="J246">
        <f t="shared" si="22"/>
        <v>17040000</v>
      </c>
      <c r="K246">
        <f t="shared" si="23"/>
        <v>16149999.999999998</v>
      </c>
      <c r="L246">
        <f t="shared" si="24"/>
        <v>15050000</v>
      </c>
      <c r="M246">
        <f t="shared" si="25"/>
        <v>14760000</v>
      </c>
      <c r="N246">
        <f t="shared" si="26"/>
        <v>14060000</v>
      </c>
    </row>
    <row r="247" spans="1:14" x14ac:dyDescent="0.3">
      <c r="A247" s="1">
        <v>30</v>
      </c>
      <c r="B247" t="s">
        <v>446</v>
      </c>
      <c r="C247" t="s">
        <v>11724</v>
      </c>
      <c r="D247" t="s">
        <v>11725</v>
      </c>
      <c r="E247" t="s">
        <v>11726</v>
      </c>
      <c r="F247" t="s">
        <v>11727</v>
      </c>
      <c r="G247" t="s">
        <v>11563</v>
      </c>
      <c r="I247" t="str">
        <f t="shared" si="21"/>
        <v>N/A</v>
      </c>
      <c r="J247">
        <f t="shared" si="22"/>
        <v>41740000</v>
      </c>
      <c r="K247">
        <f t="shared" si="23"/>
        <v>41900000</v>
      </c>
      <c r="L247">
        <f t="shared" si="24"/>
        <v>39820000</v>
      </c>
      <c r="M247">
        <f t="shared" si="25"/>
        <v>37520000</v>
      </c>
      <c r="N247">
        <f t="shared" si="26"/>
        <v>36980000</v>
      </c>
    </row>
    <row r="248" spans="1:14" x14ac:dyDescent="0.3">
      <c r="A248" s="1">
        <v>31</v>
      </c>
      <c r="B248" t="s">
        <v>452</v>
      </c>
      <c r="C248" t="s">
        <v>11728</v>
      </c>
      <c r="D248" t="s">
        <v>11729</v>
      </c>
      <c r="E248" t="s">
        <v>9419</v>
      </c>
      <c r="F248" t="s">
        <v>10241</v>
      </c>
      <c r="G248" t="s">
        <v>11730</v>
      </c>
      <c r="I248" t="str">
        <f t="shared" si="21"/>
        <v>N/A</v>
      </c>
      <c r="J248">
        <f t="shared" si="22"/>
        <v>31600000</v>
      </c>
      <c r="K248">
        <f t="shared" si="23"/>
        <v>32189999.999999996</v>
      </c>
      <c r="L248">
        <f t="shared" si="24"/>
        <v>30620000</v>
      </c>
      <c r="M248">
        <f t="shared" si="25"/>
        <v>28500000</v>
      </c>
      <c r="N248">
        <f t="shared" si="26"/>
        <v>27970000</v>
      </c>
    </row>
    <row r="249" spans="1:14" x14ac:dyDescent="0.3">
      <c r="A249" s="1">
        <v>32</v>
      </c>
      <c r="B249" t="s">
        <v>457</v>
      </c>
      <c r="C249" t="s">
        <v>1016</v>
      </c>
      <c r="D249" t="s">
        <v>4034</v>
      </c>
      <c r="E249" t="s">
        <v>5528</v>
      </c>
      <c r="F249" t="s">
        <v>3379</v>
      </c>
      <c r="G249" t="s">
        <v>3379</v>
      </c>
      <c r="I249" t="str">
        <f t="shared" si="21"/>
        <v>N/A</v>
      </c>
      <c r="J249">
        <f t="shared" si="22"/>
        <v>10140000</v>
      </c>
      <c r="K249">
        <f t="shared" si="23"/>
        <v>9710000</v>
      </c>
      <c r="L249">
        <f t="shared" si="24"/>
        <v>9200000</v>
      </c>
      <c r="M249">
        <f t="shared" si="25"/>
        <v>9020000</v>
      </c>
      <c r="N249">
        <f t="shared" si="26"/>
        <v>9020000</v>
      </c>
    </row>
    <row r="250" spans="1:14" x14ac:dyDescent="0.3">
      <c r="A250" s="1">
        <v>33</v>
      </c>
      <c r="B250" t="s">
        <v>2171</v>
      </c>
      <c r="C250" t="s">
        <v>264</v>
      </c>
      <c r="D250" t="s">
        <v>264</v>
      </c>
      <c r="E250" t="s">
        <v>264</v>
      </c>
      <c r="F250" t="s">
        <v>264</v>
      </c>
      <c r="G250" t="s">
        <v>264</v>
      </c>
      <c r="I250" t="str">
        <f t="shared" si="21"/>
        <v>N/A</v>
      </c>
      <c r="J250" t="str">
        <f t="shared" si="22"/>
        <v>N/A</v>
      </c>
      <c r="K250" t="str">
        <f t="shared" si="23"/>
        <v>N/A</v>
      </c>
      <c r="L250" t="str">
        <f t="shared" si="24"/>
        <v>N/A</v>
      </c>
      <c r="M250" t="str">
        <f t="shared" si="25"/>
        <v>N/A</v>
      </c>
      <c r="N250" t="str">
        <f t="shared" si="26"/>
        <v>N/A</v>
      </c>
    </row>
    <row r="251" spans="1:14" x14ac:dyDescent="0.3">
      <c r="A251" s="1">
        <v>34</v>
      </c>
      <c r="B251" t="s">
        <v>462</v>
      </c>
      <c r="C251" t="s">
        <v>3881</v>
      </c>
      <c r="D251" t="s">
        <v>11731</v>
      </c>
      <c r="E251" t="s">
        <v>7106</v>
      </c>
      <c r="F251" t="s">
        <v>1658</v>
      </c>
      <c r="G251" t="s">
        <v>3354</v>
      </c>
      <c r="I251" t="str">
        <f t="shared" si="21"/>
        <v>N/A</v>
      </c>
      <c r="J251">
        <f t="shared" si="22"/>
        <v>1030000000</v>
      </c>
      <c r="K251">
        <f t="shared" si="23"/>
        <v>987550000</v>
      </c>
      <c r="L251">
        <f t="shared" si="24"/>
        <v>1000000000</v>
      </c>
      <c r="M251">
        <f t="shared" si="25"/>
        <v>1040000000</v>
      </c>
      <c r="N251">
        <f t="shared" si="26"/>
        <v>1130000000</v>
      </c>
    </row>
    <row r="252" spans="1:14" x14ac:dyDescent="0.3">
      <c r="A252" s="1">
        <v>35</v>
      </c>
      <c r="B252" t="s">
        <v>2177</v>
      </c>
      <c r="C252" t="s">
        <v>264</v>
      </c>
      <c r="D252" t="s">
        <v>11732</v>
      </c>
      <c r="E252" t="s">
        <v>11733</v>
      </c>
      <c r="F252" t="s">
        <v>3550</v>
      </c>
      <c r="G252" t="s">
        <v>1118</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-4.1799999999999997E-2</v>
      </c>
      <c r="L252">
        <f t="shared" ref="L252:L315" si="30">IF(TRIM(E252)="-", "N/A", IF(RIGHT(E252,1)="M",1000000*VALUE(LEFT(E252,LEN(E252)-1)),IF(RIGHT(E252,1)="B",1000000000*VALUE(LEFT(E252,LEN(E252)-1)),IF(RIGHT(E252,1)="%",0.01*VALUE(LEFT(E252,LEN(E252)-1)),E252))))</f>
        <v>1.6799999999999999E-2</v>
      </c>
      <c r="M252">
        <f t="shared" ref="M252:M315" si="31">IF(TRIM(F252)="-", "N/A", IF(RIGHT(F252,1)="M",1000000*VALUE(LEFT(F252,LEN(F252)-1)),IF(RIGHT(F252,1)="B",1000000000*VALUE(LEFT(F252,LEN(F252)-1)),IF(RIGHT(F252,1)="%",0.01*VALUE(LEFT(F252,LEN(F252)-1)),F252))))</f>
        <v>3.3599999999999998E-2</v>
      </c>
      <c r="N252">
        <f t="shared" ref="N252:N315" si="32">IF(TRIM(G252)="-", "N/A", IF(RIGHT(G252,1)="M",1000000*VALUE(LEFT(G252,LEN(G252)-1)),IF(RIGHT(G252,1)="B",1000000000*VALUE(LEFT(G252,LEN(G252)-1)),IF(RIGHT(G252,1)="%",0.01*VALUE(LEFT(G252,LEN(G252)-1)),G252))))</f>
        <v>8.8200000000000001E-2</v>
      </c>
    </row>
    <row r="253" spans="1:14" x14ac:dyDescent="0.3">
      <c r="A253" s="1">
        <v>36</v>
      </c>
      <c r="B253" t="s">
        <v>473</v>
      </c>
      <c r="C253" t="s">
        <v>264</v>
      </c>
      <c r="D253" t="s">
        <v>264</v>
      </c>
      <c r="E253" t="s">
        <v>264</v>
      </c>
      <c r="F253" t="s">
        <v>264</v>
      </c>
      <c r="G253" t="s">
        <v>5826</v>
      </c>
      <c r="I253" t="str">
        <f t="shared" si="27"/>
        <v>N/A</v>
      </c>
      <c r="J253" t="str">
        <f t="shared" si="28"/>
        <v>N/A</v>
      </c>
      <c r="K253" t="str">
        <f t="shared" si="29"/>
        <v>N/A</v>
      </c>
      <c r="L253" t="str">
        <f t="shared" si="30"/>
        <v>N/A</v>
      </c>
      <c r="M253" t="str">
        <f t="shared" si="31"/>
        <v>N/A</v>
      </c>
      <c r="N253">
        <f t="shared" si="32"/>
        <v>7.4999999999999997E-3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11734</v>
      </c>
      <c r="D256" t="s">
        <v>11735</v>
      </c>
      <c r="E256" t="s">
        <v>11736</v>
      </c>
      <c r="F256" t="s">
        <v>11737</v>
      </c>
      <c r="G256" t="s">
        <v>11738</v>
      </c>
      <c r="I256" t="str">
        <f t="shared" si="27"/>
        <v>N/A</v>
      </c>
      <c r="J256">
        <f t="shared" si="28"/>
        <v>874440000</v>
      </c>
      <c r="K256">
        <f t="shared" si="29"/>
        <v>845720000</v>
      </c>
      <c r="L256">
        <f t="shared" si="30"/>
        <v>881180000</v>
      </c>
      <c r="M256">
        <f t="shared" si="31"/>
        <v>918510000</v>
      </c>
      <c r="N256">
        <f t="shared" si="32"/>
        <v>982120000</v>
      </c>
    </row>
    <row r="257" spans="1:14" x14ac:dyDescent="0.3">
      <c r="A257" s="1">
        <v>1</v>
      </c>
      <c r="B257" t="s">
        <v>2188</v>
      </c>
      <c r="C257" t="s">
        <v>11739</v>
      </c>
      <c r="D257" t="s">
        <v>11740</v>
      </c>
      <c r="E257" t="s">
        <v>11741</v>
      </c>
      <c r="F257" t="s">
        <v>6433</v>
      </c>
      <c r="G257" t="s">
        <v>11742</v>
      </c>
      <c r="I257" t="str">
        <f t="shared" si="27"/>
        <v>N/A</v>
      </c>
      <c r="J257">
        <f t="shared" si="28"/>
        <v>123620000</v>
      </c>
      <c r="K257">
        <f t="shared" si="29"/>
        <v>121570000</v>
      </c>
      <c r="L257">
        <f t="shared" si="30"/>
        <v>136910000</v>
      </c>
      <c r="M257">
        <f t="shared" si="31"/>
        <v>152100000</v>
      </c>
      <c r="N257">
        <f t="shared" si="32"/>
        <v>170350000</v>
      </c>
    </row>
    <row r="258" spans="1:14" x14ac:dyDescent="0.3">
      <c r="A258" s="1">
        <v>2</v>
      </c>
      <c r="B258" t="s">
        <v>2194</v>
      </c>
      <c r="C258" t="s">
        <v>11743</v>
      </c>
      <c r="D258" t="s">
        <v>11744</v>
      </c>
      <c r="E258" t="s">
        <v>11745</v>
      </c>
      <c r="F258" t="s">
        <v>11746</v>
      </c>
      <c r="G258" t="s">
        <v>11747</v>
      </c>
      <c r="I258" t="str">
        <f t="shared" si="27"/>
        <v>N/A</v>
      </c>
      <c r="J258">
        <f t="shared" si="28"/>
        <v>750820000</v>
      </c>
      <c r="K258">
        <f t="shared" si="29"/>
        <v>724160000</v>
      </c>
      <c r="L258">
        <f t="shared" si="30"/>
        <v>744270000</v>
      </c>
      <c r="M258">
        <f t="shared" si="31"/>
        <v>766420000</v>
      </c>
      <c r="N258">
        <f t="shared" si="32"/>
        <v>811780000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9400</v>
      </c>
      <c r="E260" t="s">
        <v>5556</v>
      </c>
      <c r="F260" t="s">
        <v>11748</v>
      </c>
      <c r="G260" t="s">
        <v>11749</v>
      </c>
      <c r="I260" t="str">
        <f t="shared" si="27"/>
        <v>N/A</v>
      </c>
      <c r="J260" t="str">
        <f t="shared" si="28"/>
        <v>N/A</v>
      </c>
      <c r="K260">
        <f t="shared" si="29"/>
        <v>-3.2799999999999996E-2</v>
      </c>
      <c r="L260">
        <f t="shared" si="30"/>
        <v>4.1900000000000007E-2</v>
      </c>
      <c r="M260">
        <f t="shared" si="31"/>
        <v>4.24E-2</v>
      </c>
      <c r="N260">
        <f t="shared" si="32"/>
        <v>6.93E-2</v>
      </c>
    </row>
    <row r="261" spans="1:14" x14ac:dyDescent="0.3">
      <c r="A261" s="1">
        <v>5</v>
      </c>
      <c r="B261" t="s">
        <v>475</v>
      </c>
      <c r="C261" t="s">
        <v>11750</v>
      </c>
      <c r="D261" t="s">
        <v>5004</v>
      </c>
      <c r="E261" t="s">
        <v>2956</v>
      </c>
      <c r="F261" t="s">
        <v>264</v>
      </c>
      <c r="G261" t="s">
        <v>6044</v>
      </c>
      <c r="I261" t="str">
        <f t="shared" si="27"/>
        <v>N/A</v>
      </c>
      <c r="J261">
        <f t="shared" si="28"/>
        <v>54620000</v>
      </c>
      <c r="K261">
        <f t="shared" si="29"/>
        <v>36240000</v>
      </c>
      <c r="L261">
        <f t="shared" si="30"/>
        <v>9080000</v>
      </c>
      <c r="M261" t="str">
        <f t="shared" si="31"/>
        <v>N/A</v>
      </c>
      <c r="N261">
        <f t="shared" si="32"/>
        <v>24270000</v>
      </c>
    </row>
    <row r="262" spans="1:14" x14ac:dyDescent="0.3">
      <c r="A262" s="1">
        <v>6</v>
      </c>
      <c r="B262" t="s">
        <v>481</v>
      </c>
      <c r="C262" t="s">
        <v>11751</v>
      </c>
      <c r="D262" t="s">
        <v>6018</v>
      </c>
      <c r="E262" t="s">
        <v>2956</v>
      </c>
      <c r="F262" t="s">
        <v>264</v>
      </c>
      <c r="G262" t="s">
        <v>6044</v>
      </c>
      <c r="I262" t="str">
        <f t="shared" si="27"/>
        <v>N/A</v>
      </c>
      <c r="J262">
        <f t="shared" si="28"/>
        <v>42220000</v>
      </c>
      <c r="K262">
        <f t="shared" si="29"/>
        <v>25840000</v>
      </c>
      <c r="L262">
        <f t="shared" si="30"/>
        <v>9080000</v>
      </c>
      <c r="M262" t="str">
        <f t="shared" si="31"/>
        <v>N/A</v>
      </c>
      <c r="N262">
        <f t="shared" si="32"/>
        <v>24270000</v>
      </c>
    </row>
    <row r="263" spans="1:14" x14ac:dyDescent="0.3">
      <c r="A263" s="1">
        <v>7</v>
      </c>
      <c r="B263" t="s">
        <v>486</v>
      </c>
      <c r="C263" t="s">
        <v>2510</v>
      </c>
      <c r="D263" t="s">
        <v>9651</v>
      </c>
      <c r="E263" t="s">
        <v>264</v>
      </c>
      <c r="F263" t="s">
        <v>264</v>
      </c>
      <c r="G263" t="s">
        <v>264</v>
      </c>
      <c r="I263" t="str">
        <f t="shared" si="27"/>
        <v>N/A</v>
      </c>
      <c r="J263" t="str">
        <f t="shared" si="28"/>
        <v>8000</v>
      </c>
      <c r="K263">
        <f t="shared" si="29"/>
        <v>2009999.9999999998</v>
      </c>
      <c r="L263" t="str">
        <f t="shared" si="30"/>
        <v>N/A</v>
      </c>
      <c r="M263" t="str">
        <f t="shared" si="31"/>
        <v>N/A</v>
      </c>
      <c r="N263" t="str">
        <f t="shared" si="32"/>
        <v>N/A</v>
      </c>
    </row>
    <row r="264" spans="1:14" x14ac:dyDescent="0.3">
      <c r="A264" s="1">
        <v>8</v>
      </c>
      <c r="B264" t="s">
        <v>485</v>
      </c>
      <c r="C264" t="s">
        <v>6001</v>
      </c>
      <c r="D264" t="s">
        <v>11752</v>
      </c>
      <c r="E264" t="s">
        <v>2956</v>
      </c>
      <c r="F264" t="s">
        <v>264</v>
      </c>
      <c r="G264" t="s">
        <v>6044</v>
      </c>
      <c r="I264" t="str">
        <f t="shared" si="27"/>
        <v>N/A</v>
      </c>
      <c r="J264">
        <f t="shared" si="28"/>
        <v>42210000</v>
      </c>
      <c r="K264">
        <f t="shared" si="29"/>
        <v>23830000</v>
      </c>
      <c r="L264">
        <f t="shared" si="30"/>
        <v>9080000</v>
      </c>
      <c r="M264" t="str">
        <f t="shared" si="31"/>
        <v>N/A</v>
      </c>
      <c r="N264">
        <f t="shared" si="32"/>
        <v>24270000</v>
      </c>
    </row>
    <row r="265" spans="1:14" x14ac:dyDescent="0.3">
      <c r="A265" s="1">
        <v>9</v>
      </c>
      <c r="B265" t="s">
        <v>487</v>
      </c>
      <c r="C265" t="s">
        <v>11420</v>
      </c>
      <c r="D265" t="s">
        <v>11753</v>
      </c>
      <c r="E265" t="s">
        <v>264</v>
      </c>
      <c r="F265" t="s">
        <v>264</v>
      </c>
      <c r="G265" t="s">
        <v>264</v>
      </c>
      <c r="I265" t="str">
        <f t="shared" si="27"/>
        <v>N/A</v>
      </c>
      <c r="J265">
        <f t="shared" si="28"/>
        <v>12400000</v>
      </c>
      <c r="K265">
        <f t="shared" si="29"/>
        <v>10400000</v>
      </c>
      <c r="L265" t="str">
        <f t="shared" si="30"/>
        <v>N/A</v>
      </c>
      <c r="M265" t="str">
        <f t="shared" si="31"/>
        <v>N/A</v>
      </c>
      <c r="N265" t="str">
        <f t="shared" si="32"/>
        <v>N/A</v>
      </c>
    </row>
    <row r="266" spans="1:14" x14ac:dyDescent="0.3">
      <c r="A266" s="1">
        <v>10</v>
      </c>
      <c r="B266" t="s">
        <v>491</v>
      </c>
      <c r="C266" t="s">
        <v>11420</v>
      </c>
      <c r="D266" t="s">
        <v>11753</v>
      </c>
      <c r="E266" t="s">
        <v>264</v>
      </c>
      <c r="F266" t="s">
        <v>264</v>
      </c>
      <c r="G266" t="s">
        <v>264</v>
      </c>
      <c r="I266" t="str">
        <f t="shared" si="27"/>
        <v>N/A</v>
      </c>
      <c r="J266">
        <f t="shared" si="28"/>
        <v>12400000</v>
      </c>
      <c r="K266">
        <f t="shared" si="29"/>
        <v>10400000</v>
      </c>
      <c r="L266" t="str">
        <f t="shared" si="30"/>
        <v>N/A</v>
      </c>
      <c r="M266" t="str">
        <f t="shared" si="31"/>
        <v>N/A</v>
      </c>
      <c r="N266" t="str">
        <f t="shared" si="32"/>
        <v>N/A</v>
      </c>
    </row>
    <row r="267" spans="1:14" x14ac:dyDescent="0.3">
      <c r="A267" s="1">
        <v>11</v>
      </c>
      <c r="B267" t="s">
        <v>492</v>
      </c>
      <c r="C267" t="s">
        <v>264</v>
      </c>
      <c r="D267" t="s">
        <v>264</v>
      </c>
      <c r="E267" t="s">
        <v>264</v>
      </c>
      <c r="F267" t="s">
        <v>264</v>
      </c>
      <c r="G267" t="s">
        <v>264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2217</v>
      </c>
      <c r="C268" t="s">
        <v>264</v>
      </c>
      <c r="D268" t="s">
        <v>11754</v>
      </c>
      <c r="E268" t="s">
        <v>264</v>
      </c>
      <c r="F268" t="s">
        <v>264</v>
      </c>
      <c r="G268" t="s">
        <v>264</v>
      </c>
      <c r="I268" t="str">
        <f t="shared" si="27"/>
        <v>N/A</v>
      </c>
      <c r="J268" t="str">
        <f t="shared" si="28"/>
        <v>N/A</v>
      </c>
      <c r="K268">
        <f t="shared" si="29"/>
        <v>-0.1618</v>
      </c>
      <c r="L268" t="str">
        <f t="shared" si="30"/>
        <v>N/A</v>
      </c>
      <c r="M268" t="str">
        <f t="shared" si="31"/>
        <v>N/A</v>
      </c>
      <c r="N268" t="str">
        <f t="shared" si="32"/>
        <v>N/A</v>
      </c>
    </row>
    <row r="269" spans="1:14" x14ac:dyDescent="0.3">
      <c r="A269" s="1">
        <v>13</v>
      </c>
      <c r="B269" t="s">
        <v>498</v>
      </c>
      <c r="C269" t="s">
        <v>2151</v>
      </c>
      <c r="D269" t="s">
        <v>210</v>
      </c>
      <c r="E269" t="s">
        <v>3066</v>
      </c>
      <c r="F269" t="s">
        <v>264</v>
      </c>
      <c r="G269" t="s">
        <v>11755</v>
      </c>
      <c r="I269" t="str">
        <f t="shared" si="27"/>
        <v>N/A</v>
      </c>
      <c r="J269">
        <f t="shared" si="28"/>
        <v>5.2999999999999999E-2</v>
      </c>
      <c r="K269">
        <f t="shared" si="29"/>
        <v>3.6700000000000003E-2</v>
      </c>
      <c r="L269">
        <f t="shared" si="30"/>
        <v>9.0000000000000011E-3</v>
      </c>
      <c r="M269" t="str">
        <f t="shared" si="31"/>
        <v>N/A</v>
      </c>
      <c r="N269">
        <f t="shared" si="32"/>
        <v>2.1499999999999998E-2</v>
      </c>
    </row>
    <row r="270" spans="1:14" x14ac:dyDescent="0.3">
      <c r="A270" s="1">
        <v>14</v>
      </c>
      <c r="B270" t="s">
        <v>506</v>
      </c>
      <c r="C270" t="s">
        <v>1888</v>
      </c>
      <c r="D270" t="s">
        <v>11756</v>
      </c>
      <c r="E270" t="s">
        <v>11757</v>
      </c>
      <c r="F270" t="s">
        <v>11758</v>
      </c>
      <c r="G270" t="s">
        <v>1964</v>
      </c>
      <c r="I270" t="str">
        <f t="shared" si="27"/>
        <v>N/A</v>
      </c>
      <c r="J270">
        <f t="shared" si="28"/>
        <v>6670000</v>
      </c>
      <c r="K270">
        <f t="shared" si="29"/>
        <v>7240000</v>
      </c>
      <c r="L270">
        <f t="shared" si="30"/>
        <v>7670000</v>
      </c>
      <c r="M270">
        <f t="shared" si="31"/>
        <v>5410000</v>
      </c>
      <c r="N270">
        <f t="shared" si="32"/>
        <v>4560000</v>
      </c>
    </row>
    <row r="271" spans="1:14" x14ac:dyDescent="0.3">
      <c r="A271" s="1">
        <v>15</v>
      </c>
      <c r="B271" t="s">
        <v>512</v>
      </c>
      <c r="C271" t="s">
        <v>1888</v>
      </c>
      <c r="D271" t="s">
        <v>11756</v>
      </c>
      <c r="E271" t="s">
        <v>11757</v>
      </c>
      <c r="F271" t="s">
        <v>11758</v>
      </c>
      <c r="G271" t="s">
        <v>1964</v>
      </c>
      <c r="I271" t="str">
        <f t="shared" si="27"/>
        <v>N/A</v>
      </c>
      <c r="J271">
        <f t="shared" si="28"/>
        <v>6670000</v>
      </c>
      <c r="K271">
        <f t="shared" si="29"/>
        <v>7240000</v>
      </c>
      <c r="L271">
        <f t="shared" si="30"/>
        <v>7670000</v>
      </c>
      <c r="M271">
        <f t="shared" si="31"/>
        <v>5410000</v>
      </c>
      <c r="N271">
        <f t="shared" si="32"/>
        <v>4560000</v>
      </c>
    </row>
    <row r="272" spans="1:14" x14ac:dyDescent="0.3">
      <c r="A272" s="1">
        <v>16</v>
      </c>
      <c r="B272" t="s">
        <v>517</v>
      </c>
      <c r="C272" t="s">
        <v>11759</v>
      </c>
      <c r="D272" t="s">
        <v>11760</v>
      </c>
      <c r="E272" t="s">
        <v>11761</v>
      </c>
      <c r="F272" t="s">
        <v>11762</v>
      </c>
      <c r="G272" t="s">
        <v>2850</v>
      </c>
      <c r="I272" t="str">
        <f t="shared" si="27"/>
        <v>N/A</v>
      </c>
      <c r="J272">
        <f t="shared" si="28"/>
        <v>939050000</v>
      </c>
      <c r="K272">
        <f t="shared" si="29"/>
        <v>892160000</v>
      </c>
      <c r="L272">
        <f t="shared" si="30"/>
        <v>900640000</v>
      </c>
      <c r="M272">
        <f t="shared" si="31"/>
        <v>926510000</v>
      </c>
      <c r="N272">
        <f t="shared" si="32"/>
        <v>1010000000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11763</v>
      </c>
      <c r="D276" t="s">
        <v>11764</v>
      </c>
      <c r="E276" t="s">
        <v>6221</v>
      </c>
      <c r="F276" t="s">
        <v>11765</v>
      </c>
      <c r="G276" t="s">
        <v>1390</v>
      </c>
      <c r="I276" t="str">
        <f t="shared" si="27"/>
        <v>pos_trend</v>
      </c>
      <c r="J276">
        <f t="shared" si="28"/>
        <v>91630000</v>
      </c>
      <c r="K276">
        <f t="shared" si="29"/>
        <v>95390000</v>
      </c>
      <c r="L276">
        <f t="shared" si="30"/>
        <v>103520000</v>
      </c>
      <c r="M276">
        <f t="shared" si="31"/>
        <v>111380000</v>
      </c>
      <c r="N276">
        <f t="shared" si="32"/>
        <v>116490000</v>
      </c>
    </row>
    <row r="277" spans="1:14" x14ac:dyDescent="0.3">
      <c r="A277" s="1">
        <v>21</v>
      </c>
      <c r="B277" t="s">
        <v>537</v>
      </c>
      <c r="C277" t="s">
        <v>3669</v>
      </c>
      <c r="D277" t="s">
        <v>1964</v>
      </c>
      <c r="E277" t="s">
        <v>11766</v>
      </c>
      <c r="F277" t="s">
        <v>286</v>
      </c>
      <c r="G277" t="s">
        <v>1990</v>
      </c>
      <c r="I277" t="str">
        <f t="shared" si="27"/>
        <v>pos_trend</v>
      </c>
      <c r="J277">
        <f t="shared" si="28"/>
        <v>4500000</v>
      </c>
      <c r="K277">
        <f t="shared" si="29"/>
        <v>4560000</v>
      </c>
      <c r="L277">
        <f t="shared" si="30"/>
        <v>4610000</v>
      </c>
      <c r="M277">
        <f t="shared" si="31"/>
        <v>4660000</v>
      </c>
      <c r="N277">
        <f t="shared" si="32"/>
        <v>4690000</v>
      </c>
    </row>
    <row r="278" spans="1:14" x14ac:dyDescent="0.3">
      <c r="A278" s="1">
        <v>22</v>
      </c>
      <c r="B278" t="s">
        <v>543</v>
      </c>
      <c r="C278" t="s">
        <v>258</v>
      </c>
      <c r="D278" t="s">
        <v>11767</v>
      </c>
      <c r="E278" t="s">
        <v>5802</v>
      </c>
      <c r="F278" t="s">
        <v>11768</v>
      </c>
      <c r="G278" t="s">
        <v>6256</v>
      </c>
      <c r="I278" t="str">
        <f t="shared" si="27"/>
        <v>pos_trend</v>
      </c>
      <c r="J278">
        <f t="shared" si="28"/>
        <v>35790000</v>
      </c>
      <c r="K278">
        <f t="shared" si="29"/>
        <v>36640000</v>
      </c>
      <c r="L278">
        <f t="shared" si="30"/>
        <v>37500000</v>
      </c>
      <c r="M278">
        <f t="shared" si="31"/>
        <v>38780000</v>
      </c>
      <c r="N278">
        <f t="shared" si="32"/>
        <v>39750000</v>
      </c>
    </row>
    <row r="279" spans="1:14" x14ac:dyDescent="0.3">
      <c r="A279" s="1">
        <v>23</v>
      </c>
      <c r="B279" t="s">
        <v>549</v>
      </c>
      <c r="C279" t="s">
        <v>5619</v>
      </c>
      <c r="D279" t="s">
        <v>11769</v>
      </c>
      <c r="E279" t="s">
        <v>11770</v>
      </c>
      <c r="F279" t="s">
        <v>11771</v>
      </c>
      <c r="G279" t="s">
        <v>11772</v>
      </c>
      <c r="I279" t="str">
        <f t="shared" si="27"/>
        <v>pos_trend</v>
      </c>
      <c r="J279">
        <f t="shared" si="28"/>
        <v>62480000</v>
      </c>
      <c r="K279">
        <f t="shared" si="29"/>
        <v>65900000.000000007</v>
      </c>
      <c r="L279">
        <f t="shared" si="30"/>
        <v>71450000</v>
      </c>
      <c r="M279">
        <f t="shared" si="31"/>
        <v>78520000</v>
      </c>
      <c r="N279">
        <f t="shared" si="32"/>
        <v>83080000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8389</v>
      </c>
      <c r="D282" t="s">
        <v>11773</v>
      </c>
      <c r="E282" t="s">
        <v>5481</v>
      </c>
      <c r="F282" t="s">
        <v>11774</v>
      </c>
      <c r="G282" t="s">
        <v>11775</v>
      </c>
      <c r="I282" t="str">
        <f t="shared" si="27"/>
        <v>N/A</v>
      </c>
      <c r="J282">
        <f t="shared" si="28"/>
        <v>1680000</v>
      </c>
      <c r="K282" t="str">
        <f t="shared" si="29"/>
        <v>(489,000)</v>
      </c>
      <c r="L282">
        <f t="shared" si="30"/>
        <v>1550000</v>
      </c>
      <c r="M282" t="str">
        <f t="shared" si="31"/>
        <v>751000</v>
      </c>
      <c r="N282" t="str">
        <f t="shared" si="32"/>
        <v>(13,000)</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10035</v>
      </c>
      <c r="D284" t="s">
        <v>11776</v>
      </c>
      <c r="E284" t="s">
        <v>11777</v>
      </c>
      <c r="F284" t="s">
        <v>11778</v>
      </c>
      <c r="G284" t="s">
        <v>11779</v>
      </c>
      <c r="I284" t="str">
        <f t="shared" si="27"/>
        <v>N/A</v>
      </c>
      <c r="J284" t="str">
        <f t="shared" si="28"/>
        <v>(5.73M)</v>
      </c>
      <c r="K284" t="str">
        <f t="shared" si="29"/>
        <v>(4.21M)</v>
      </c>
      <c r="L284" t="str">
        <f t="shared" si="30"/>
        <v>(4.65M)</v>
      </c>
      <c r="M284" t="str">
        <f t="shared" si="31"/>
        <v>(4.47M)</v>
      </c>
      <c r="N284" t="str">
        <f t="shared" si="32"/>
        <v>(4.2M)</v>
      </c>
    </row>
    <row r="285" spans="1:14" x14ac:dyDescent="0.3">
      <c r="A285" s="1">
        <v>29</v>
      </c>
      <c r="B285" t="s">
        <v>566</v>
      </c>
      <c r="C285" t="s">
        <v>11780</v>
      </c>
      <c r="D285" t="s">
        <v>11781</v>
      </c>
      <c r="E285" t="s">
        <v>5358</v>
      </c>
      <c r="F285" t="s">
        <v>11782</v>
      </c>
      <c r="G285" t="s">
        <v>6769</v>
      </c>
      <c r="I285" t="str">
        <f t="shared" si="27"/>
        <v>neg_trend</v>
      </c>
      <c r="J285" t="str">
        <f t="shared" si="28"/>
        <v>(7.08M)</v>
      </c>
      <c r="K285" t="str">
        <f t="shared" si="29"/>
        <v>(7.01M)</v>
      </c>
      <c r="L285" t="str">
        <f t="shared" si="30"/>
        <v>(6.94M)</v>
      </c>
      <c r="M285" t="str">
        <f t="shared" si="31"/>
        <v>(6.86M)</v>
      </c>
      <c r="N285" t="str">
        <f t="shared" si="32"/>
        <v>(6.81M)</v>
      </c>
    </row>
    <row r="286" spans="1:14" x14ac:dyDescent="0.3">
      <c r="A286" s="1">
        <v>30</v>
      </c>
      <c r="B286" t="s">
        <v>567</v>
      </c>
      <c r="C286" t="s">
        <v>3180</v>
      </c>
      <c r="D286" t="s">
        <v>11783</v>
      </c>
      <c r="E286" t="s">
        <v>11784</v>
      </c>
      <c r="F286" t="s">
        <v>4859</v>
      </c>
      <c r="G286" t="s">
        <v>11784</v>
      </c>
      <c r="I286" t="str">
        <f t="shared" si="27"/>
        <v>N/A</v>
      </c>
      <c r="J286">
        <f t="shared" si="28"/>
        <v>8.8900000000000007E-2</v>
      </c>
      <c r="K286">
        <f t="shared" si="29"/>
        <v>9.6600000000000005E-2</v>
      </c>
      <c r="L286">
        <f t="shared" si="30"/>
        <v>0.10310000000000001</v>
      </c>
      <c r="M286">
        <f t="shared" si="31"/>
        <v>0.10730000000000001</v>
      </c>
      <c r="N286">
        <f t="shared" si="32"/>
        <v>0.10310000000000001</v>
      </c>
    </row>
    <row r="287" spans="1:14" x14ac:dyDescent="0.3">
      <c r="A287" s="1">
        <v>31</v>
      </c>
      <c r="B287" t="s">
        <v>573</v>
      </c>
      <c r="C287" t="s">
        <v>11763</v>
      </c>
      <c r="D287" t="s">
        <v>11764</v>
      </c>
      <c r="E287" t="s">
        <v>6221</v>
      </c>
      <c r="F287" t="s">
        <v>11765</v>
      </c>
      <c r="G287" t="s">
        <v>1390</v>
      </c>
      <c r="I287" t="str">
        <f t="shared" si="27"/>
        <v>pos_trend</v>
      </c>
      <c r="J287">
        <f t="shared" si="28"/>
        <v>91630000</v>
      </c>
      <c r="K287">
        <f t="shared" si="29"/>
        <v>95390000</v>
      </c>
      <c r="L287">
        <f t="shared" si="30"/>
        <v>103520000</v>
      </c>
      <c r="M287">
        <f t="shared" si="31"/>
        <v>111380000</v>
      </c>
      <c r="N287">
        <f t="shared" si="32"/>
        <v>116490000</v>
      </c>
    </row>
    <row r="288" spans="1:14" x14ac:dyDescent="0.3">
      <c r="A288" s="1">
        <v>32</v>
      </c>
      <c r="B288" t="s">
        <v>574</v>
      </c>
      <c r="C288" t="s">
        <v>3180</v>
      </c>
      <c r="D288" t="s">
        <v>11783</v>
      </c>
      <c r="E288" t="s">
        <v>11784</v>
      </c>
      <c r="F288" t="s">
        <v>4859</v>
      </c>
      <c r="G288" t="s">
        <v>11784</v>
      </c>
      <c r="I288" t="str">
        <f t="shared" si="27"/>
        <v>N/A</v>
      </c>
      <c r="J288">
        <f t="shared" si="28"/>
        <v>8.8900000000000007E-2</v>
      </c>
      <c r="K288">
        <f t="shared" si="29"/>
        <v>9.6600000000000005E-2</v>
      </c>
      <c r="L288">
        <f t="shared" si="30"/>
        <v>0.10310000000000001</v>
      </c>
      <c r="M288">
        <f t="shared" si="31"/>
        <v>0.10730000000000001</v>
      </c>
      <c r="N288">
        <f t="shared" si="32"/>
        <v>0.10310000000000001</v>
      </c>
    </row>
    <row r="289" spans="1:14" x14ac:dyDescent="0.3">
      <c r="A289" s="1">
        <v>33</v>
      </c>
      <c r="B289" t="s">
        <v>575</v>
      </c>
      <c r="C289" t="s">
        <v>264</v>
      </c>
      <c r="D289" t="s">
        <v>264</v>
      </c>
      <c r="E289" t="s">
        <v>264</v>
      </c>
      <c r="F289" t="s">
        <v>264</v>
      </c>
      <c r="G289" t="s">
        <v>1303</v>
      </c>
      <c r="I289" t="str">
        <f t="shared" si="27"/>
        <v>N/A</v>
      </c>
      <c r="J289" t="str">
        <f t="shared" si="28"/>
        <v>N/A</v>
      </c>
      <c r="K289" t="str">
        <f t="shared" si="29"/>
        <v>N/A</v>
      </c>
      <c r="L289" t="str">
        <f t="shared" si="30"/>
        <v>N/A</v>
      </c>
      <c r="M289" t="str">
        <f t="shared" si="31"/>
        <v>N/A</v>
      </c>
      <c r="N289">
        <f t="shared" si="32"/>
        <v>7.0999999999999994E-2</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11763</v>
      </c>
      <c r="D291" t="s">
        <v>11764</v>
      </c>
      <c r="E291" t="s">
        <v>6221</v>
      </c>
      <c r="F291" t="s">
        <v>11765</v>
      </c>
      <c r="G291" t="s">
        <v>1390</v>
      </c>
      <c r="I291" t="str">
        <f t="shared" si="27"/>
        <v>pos_trend</v>
      </c>
      <c r="J291">
        <f t="shared" si="28"/>
        <v>91630000</v>
      </c>
      <c r="K291">
        <f t="shared" si="29"/>
        <v>95390000</v>
      </c>
      <c r="L291">
        <f t="shared" si="30"/>
        <v>103520000</v>
      </c>
      <c r="M291">
        <f t="shared" si="31"/>
        <v>111380000</v>
      </c>
      <c r="N291">
        <f t="shared" si="32"/>
        <v>116490000</v>
      </c>
    </row>
    <row r="292" spans="1:14" x14ac:dyDescent="0.3">
      <c r="A292" s="1">
        <v>36</v>
      </c>
      <c r="B292" t="s">
        <v>589</v>
      </c>
      <c r="C292" t="s">
        <v>3881</v>
      </c>
      <c r="D292" t="s">
        <v>11731</v>
      </c>
      <c r="E292" t="s">
        <v>7106</v>
      </c>
      <c r="F292" t="s">
        <v>1658</v>
      </c>
      <c r="G292" t="s">
        <v>3354</v>
      </c>
      <c r="I292" t="str">
        <f t="shared" si="27"/>
        <v>N/A</v>
      </c>
      <c r="J292">
        <f t="shared" si="28"/>
        <v>1030000000</v>
      </c>
      <c r="K292">
        <f t="shared" si="29"/>
        <v>987550000</v>
      </c>
      <c r="L292">
        <f t="shared" si="30"/>
        <v>1000000000</v>
      </c>
      <c r="M292">
        <f t="shared" si="31"/>
        <v>1040000000</v>
      </c>
      <c r="N292">
        <f t="shared" si="32"/>
        <v>1130000000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7704</v>
      </c>
      <c r="D295" t="s">
        <v>3950</v>
      </c>
      <c r="E295" t="s">
        <v>11785</v>
      </c>
      <c r="F295" t="s">
        <v>3461</v>
      </c>
      <c r="G295" t="s">
        <v>11786</v>
      </c>
      <c r="I295" t="str">
        <f t="shared" si="27"/>
        <v>N/A</v>
      </c>
      <c r="J295" t="str">
        <f t="shared" si="28"/>
        <v>(2.3M)</v>
      </c>
      <c r="K295" t="str">
        <f t="shared" si="29"/>
        <v>(527,000)</v>
      </c>
      <c r="L295" t="str">
        <f t="shared" si="30"/>
        <v>(345,000)</v>
      </c>
      <c r="M295" t="str">
        <f t="shared" si="31"/>
        <v>(1.04M)</v>
      </c>
      <c r="N295" t="str">
        <f t="shared" si="32"/>
        <v>(579,000)</v>
      </c>
    </row>
    <row r="296" spans="1:14" x14ac:dyDescent="0.3">
      <c r="A296" s="1">
        <v>1</v>
      </c>
      <c r="B296" t="s">
        <v>596</v>
      </c>
      <c r="C296" t="s">
        <v>7704</v>
      </c>
      <c r="D296" t="s">
        <v>3950</v>
      </c>
      <c r="E296" t="s">
        <v>11785</v>
      </c>
      <c r="F296" t="s">
        <v>3461</v>
      </c>
      <c r="G296" t="s">
        <v>11786</v>
      </c>
      <c r="I296" t="str">
        <f t="shared" si="27"/>
        <v>N/A</v>
      </c>
      <c r="J296" t="str">
        <f t="shared" si="28"/>
        <v>(2.3M)</v>
      </c>
      <c r="K296" t="str">
        <f t="shared" si="29"/>
        <v>(527,000)</v>
      </c>
      <c r="L296" t="str">
        <f t="shared" si="30"/>
        <v>(345,000)</v>
      </c>
      <c r="M296" t="str">
        <f t="shared" si="31"/>
        <v>(1.04M)</v>
      </c>
      <c r="N296" t="str">
        <f t="shared" si="32"/>
        <v>(579,000)</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264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612</v>
      </c>
      <c r="C299" t="s">
        <v>264</v>
      </c>
      <c r="D299" t="s">
        <v>264</v>
      </c>
      <c r="E299" t="s">
        <v>264</v>
      </c>
      <c r="F299" t="s">
        <v>264</v>
      </c>
      <c r="G299" t="s">
        <v>264</v>
      </c>
      <c r="I299" t="str">
        <f t="shared" si="27"/>
        <v>N/A</v>
      </c>
      <c r="J299" t="str">
        <f t="shared" si="28"/>
        <v>N/A</v>
      </c>
      <c r="K299" t="str">
        <f t="shared" si="29"/>
        <v>N/A</v>
      </c>
      <c r="L299" t="str">
        <f t="shared" si="30"/>
        <v>N/A</v>
      </c>
      <c r="M299" t="str">
        <f t="shared" si="31"/>
        <v>N/A</v>
      </c>
      <c r="N299" t="str">
        <f t="shared" si="32"/>
        <v>N/A</v>
      </c>
    </row>
    <row r="300" spans="1:14" x14ac:dyDescent="0.3">
      <c r="A300" s="1">
        <v>5</v>
      </c>
      <c r="B300" t="s">
        <v>615</v>
      </c>
      <c r="C300" t="s">
        <v>5358</v>
      </c>
      <c r="D300" t="s">
        <v>11787</v>
      </c>
      <c r="E300" t="s">
        <v>5308</v>
      </c>
      <c r="F300" t="s">
        <v>11788</v>
      </c>
      <c r="G300" t="s">
        <v>5030</v>
      </c>
      <c r="I300" t="str">
        <f t="shared" si="27"/>
        <v>N/A</v>
      </c>
      <c r="J300" t="str">
        <f t="shared" si="28"/>
        <v>(6.94M)</v>
      </c>
      <c r="K300" t="str">
        <f t="shared" si="29"/>
        <v>(29.51M)</v>
      </c>
      <c r="L300" t="str">
        <f t="shared" si="30"/>
        <v>(8.09M)</v>
      </c>
      <c r="M300">
        <f t="shared" si="31"/>
        <v>9980000</v>
      </c>
      <c r="N300">
        <f t="shared" si="32"/>
        <v>12250000</v>
      </c>
    </row>
    <row r="301" spans="1:14" x14ac:dyDescent="0.3">
      <c r="A301" s="1">
        <v>6</v>
      </c>
      <c r="B301" t="s">
        <v>619</v>
      </c>
      <c r="C301" t="s">
        <v>11789</v>
      </c>
      <c r="D301" t="s">
        <v>11790</v>
      </c>
      <c r="E301" t="s">
        <v>11791</v>
      </c>
      <c r="F301" t="s">
        <v>11792</v>
      </c>
      <c r="G301" t="s">
        <v>11793</v>
      </c>
      <c r="I301" t="str">
        <f t="shared" si="27"/>
        <v>N/A</v>
      </c>
      <c r="J301" t="str">
        <f t="shared" si="28"/>
        <v>(43.67M)</v>
      </c>
      <c r="K301" t="str">
        <f t="shared" si="29"/>
        <v>(69.1M)</v>
      </c>
      <c r="L301" t="str">
        <f t="shared" si="30"/>
        <v>(41.22M)</v>
      </c>
      <c r="M301" t="str">
        <f t="shared" si="31"/>
        <v>(22.03M)</v>
      </c>
      <c r="N301" t="str">
        <f t="shared" si="32"/>
        <v>(17.59M)</v>
      </c>
    </row>
    <row r="302" spans="1:14" x14ac:dyDescent="0.3">
      <c r="A302" s="1">
        <v>7</v>
      </c>
      <c r="B302" t="s">
        <v>621</v>
      </c>
      <c r="C302" t="s">
        <v>5269</v>
      </c>
      <c r="D302" t="s">
        <v>11794</v>
      </c>
      <c r="E302" t="s">
        <v>9761</v>
      </c>
      <c r="F302" t="s">
        <v>5799</v>
      </c>
      <c r="G302" t="s">
        <v>11795</v>
      </c>
      <c r="I302" t="str">
        <f t="shared" si="27"/>
        <v>N/A</v>
      </c>
      <c r="J302">
        <f t="shared" si="28"/>
        <v>36730000</v>
      </c>
      <c r="K302">
        <f t="shared" si="29"/>
        <v>39590000</v>
      </c>
      <c r="L302">
        <f t="shared" si="30"/>
        <v>33130000.000000004</v>
      </c>
      <c r="M302">
        <f t="shared" si="31"/>
        <v>32009999.999999996</v>
      </c>
      <c r="N302">
        <f t="shared" si="32"/>
        <v>29840000</v>
      </c>
    </row>
    <row r="303" spans="1:14" x14ac:dyDescent="0.3">
      <c r="A303" s="1">
        <v>8</v>
      </c>
      <c r="B303" t="s">
        <v>2279</v>
      </c>
      <c r="C303" t="s">
        <v>264</v>
      </c>
      <c r="D303" t="s">
        <v>264</v>
      </c>
      <c r="E303" t="s">
        <v>11796</v>
      </c>
      <c r="F303" t="s">
        <v>11797</v>
      </c>
      <c r="G303" t="s">
        <v>11798</v>
      </c>
      <c r="I303" t="str">
        <f t="shared" si="27"/>
        <v>N/A</v>
      </c>
      <c r="J303" t="str">
        <f t="shared" si="28"/>
        <v>N/A</v>
      </c>
      <c r="K303" t="str">
        <f t="shared" si="29"/>
        <v>N/A</v>
      </c>
      <c r="L303" t="str">
        <f t="shared" si="30"/>
        <v>(4.51M)</v>
      </c>
      <c r="M303" t="str">
        <f t="shared" si="31"/>
        <v>(58.57M)</v>
      </c>
      <c r="N303" t="str">
        <f t="shared" si="32"/>
        <v>(123.75M)</v>
      </c>
    </row>
    <row r="304" spans="1:14" x14ac:dyDescent="0.3">
      <c r="A304" s="1">
        <v>9</v>
      </c>
      <c r="B304" t="s">
        <v>2284</v>
      </c>
      <c r="C304" t="s">
        <v>6813</v>
      </c>
      <c r="D304" t="s">
        <v>11799</v>
      </c>
      <c r="E304" t="s">
        <v>264</v>
      </c>
      <c r="F304" t="s">
        <v>264</v>
      </c>
      <c r="G304" t="s">
        <v>11800</v>
      </c>
      <c r="I304" t="str">
        <f t="shared" si="27"/>
        <v>N/A</v>
      </c>
      <c r="J304">
        <f t="shared" si="28"/>
        <v>3940000</v>
      </c>
      <c r="K304">
        <f t="shared" si="29"/>
        <v>26380000</v>
      </c>
      <c r="L304" t="str">
        <f t="shared" si="30"/>
        <v>N/A</v>
      </c>
      <c r="M304" t="str">
        <f t="shared" si="31"/>
        <v>N/A</v>
      </c>
      <c r="N304">
        <f t="shared" si="32"/>
        <v>8890000</v>
      </c>
    </row>
    <row r="305" spans="1:14" x14ac:dyDescent="0.3">
      <c r="A305" s="1">
        <v>10</v>
      </c>
      <c r="B305" t="s">
        <v>623</v>
      </c>
      <c r="C305" t="s">
        <v>264</v>
      </c>
      <c r="D305" t="s">
        <v>264</v>
      </c>
      <c r="E305" t="s">
        <v>264</v>
      </c>
      <c r="F305" t="s">
        <v>264</v>
      </c>
      <c r="G305" t="s">
        <v>264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624</v>
      </c>
      <c r="C306" t="s">
        <v>11801</v>
      </c>
      <c r="D306" t="s">
        <v>10399</v>
      </c>
      <c r="E306" t="s">
        <v>264</v>
      </c>
      <c r="F306" t="s">
        <v>264</v>
      </c>
      <c r="G306" t="s">
        <v>8869</v>
      </c>
      <c r="I306" t="str">
        <f t="shared" si="27"/>
        <v>N/A</v>
      </c>
      <c r="J306" t="str">
        <f t="shared" si="28"/>
        <v>788000</v>
      </c>
      <c r="K306" t="str">
        <f t="shared" si="29"/>
        <v>105000</v>
      </c>
      <c r="L306" t="str">
        <f t="shared" si="30"/>
        <v>N/A</v>
      </c>
      <c r="M306" t="str">
        <f t="shared" si="31"/>
        <v>N/A</v>
      </c>
      <c r="N306" t="str">
        <f t="shared" si="32"/>
        <v>436000</v>
      </c>
    </row>
    <row r="307" spans="1:14" x14ac:dyDescent="0.3">
      <c r="A307" s="1">
        <v>12</v>
      </c>
      <c r="B307" t="s">
        <v>627</v>
      </c>
      <c r="C307" t="s">
        <v>11796</v>
      </c>
      <c r="D307" t="s">
        <v>8463</v>
      </c>
      <c r="E307" t="s">
        <v>11802</v>
      </c>
      <c r="F307" t="s">
        <v>11803</v>
      </c>
      <c r="G307" t="s">
        <v>11804</v>
      </c>
      <c r="I307" t="str">
        <f t="shared" si="27"/>
        <v>N/A</v>
      </c>
      <c r="J307" t="str">
        <f t="shared" si="28"/>
        <v>(4.51M)</v>
      </c>
      <c r="K307" t="str">
        <f t="shared" si="29"/>
        <v>(3.56M)</v>
      </c>
      <c r="L307" t="str">
        <f t="shared" si="30"/>
        <v>(12.94M)</v>
      </c>
      <c r="M307" t="str">
        <f t="shared" si="31"/>
        <v>(49.63M)</v>
      </c>
      <c r="N307" t="str">
        <f t="shared" si="32"/>
        <v>(102.75M)</v>
      </c>
    </row>
    <row r="308" spans="1:14" x14ac:dyDescent="0.3">
      <c r="A308" s="1">
        <v>13</v>
      </c>
      <c r="B308" t="s">
        <v>2292</v>
      </c>
      <c r="C308" t="s">
        <v>264</v>
      </c>
      <c r="D308" t="s">
        <v>11805</v>
      </c>
      <c r="E308" t="s">
        <v>11806</v>
      </c>
      <c r="F308" t="s">
        <v>11807</v>
      </c>
      <c r="G308" t="s">
        <v>11808</v>
      </c>
      <c r="I308" t="str">
        <f t="shared" si="27"/>
        <v>N/A</v>
      </c>
      <c r="J308" t="str">
        <f t="shared" si="28"/>
        <v>N/A</v>
      </c>
      <c r="K308">
        <f t="shared" si="29"/>
        <v>0.21149999999999999</v>
      </c>
      <c r="L308">
        <f t="shared" si="30"/>
        <v>-2.6395</v>
      </c>
      <c r="M308">
        <f t="shared" si="31"/>
        <v>-2.8347000000000002</v>
      </c>
      <c r="N308">
        <f t="shared" si="32"/>
        <v>-1.0703</v>
      </c>
    </row>
    <row r="309" spans="1:14" x14ac:dyDescent="0.3">
      <c r="A309" s="1">
        <v>14</v>
      </c>
      <c r="B309" t="s">
        <v>2297</v>
      </c>
      <c r="C309" t="s">
        <v>11809</v>
      </c>
      <c r="D309" t="s">
        <v>11810</v>
      </c>
      <c r="E309" t="s">
        <v>11811</v>
      </c>
      <c r="F309" t="s">
        <v>11812</v>
      </c>
      <c r="G309" t="s">
        <v>11813</v>
      </c>
      <c r="I309" t="str">
        <f t="shared" si="27"/>
        <v>N/A</v>
      </c>
      <c r="J309">
        <f t="shared" si="28"/>
        <v>-0.1152</v>
      </c>
      <c r="K309">
        <f t="shared" si="29"/>
        <v>-9.8699999999999996E-2</v>
      </c>
      <c r="L309">
        <f t="shared" si="30"/>
        <v>-0.36600000000000005</v>
      </c>
      <c r="M309">
        <f t="shared" si="31"/>
        <v>-1.4337</v>
      </c>
      <c r="N309">
        <f t="shared" si="32"/>
        <v>-2.7786000000000004</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11814</v>
      </c>
      <c r="D312" t="s">
        <v>11815</v>
      </c>
      <c r="E312" t="s">
        <v>11816</v>
      </c>
      <c r="F312" t="s">
        <v>6643</v>
      </c>
      <c r="G312" t="s">
        <v>6641</v>
      </c>
      <c r="I312" t="str">
        <f t="shared" si="27"/>
        <v>N/A</v>
      </c>
      <c r="J312" t="str">
        <f t="shared" si="28"/>
        <v>(3.17M)</v>
      </c>
      <c r="K312" t="str">
        <f t="shared" si="29"/>
        <v>(2.81M)</v>
      </c>
      <c r="L312" t="str">
        <f t="shared" si="30"/>
        <v>(2.85M)</v>
      </c>
      <c r="M312" t="str">
        <f t="shared" si="31"/>
        <v>(3.14M)</v>
      </c>
      <c r="N312" t="str">
        <f t="shared" si="32"/>
        <v>(3.52M)</v>
      </c>
    </row>
    <row r="313" spans="1:14" x14ac:dyDescent="0.3">
      <c r="A313" s="1">
        <v>1</v>
      </c>
      <c r="B313" t="s">
        <v>639</v>
      </c>
      <c r="C313" t="s">
        <v>11814</v>
      </c>
      <c r="D313" t="s">
        <v>11815</v>
      </c>
      <c r="E313" t="s">
        <v>11816</v>
      </c>
      <c r="F313" t="s">
        <v>6643</v>
      </c>
      <c r="G313" t="s">
        <v>6641</v>
      </c>
      <c r="I313" t="str">
        <f t="shared" si="27"/>
        <v>N/A</v>
      </c>
      <c r="J313" t="str">
        <f t="shared" si="28"/>
        <v>(3.17M)</v>
      </c>
      <c r="K313" t="str">
        <f t="shared" si="29"/>
        <v>(2.81M)</v>
      </c>
      <c r="L313" t="str">
        <f t="shared" si="30"/>
        <v>(2.85M)</v>
      </c>
      <c r="M313" t="str">
        <f t="shared" si="31"/>
        <v>(3.14M)</v>
      </c>
      <c r="N313" t="str">
        <f t="shared" si="32"/>
        <v>(3.52M)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11817</v>
      </c>
      <c r="E315" t="s">
        <v>11818</v>
      </c>
      <c r="F315" t="s">
        <v>11819</v>
      </c>
      <c r="G315" t="s">
        <v>11820</v>
      </c>
      <c r="I315" t="str">
        <f t="shared" si="27"/>
        <v>neg_trend</v>
      </c>
      <c r="J315" t="str">
        <f t="shared" si="28"/>
        <v>N/A</v>
      </c>
      <c r="K315">
        <f t="shared" si="29"/>
        <v>0.11359999999999999</v>
      </c>
      <c r="L315">
        <f t="shared" si="30"/>
        <v>-1.3200000000000002E-2</v>
      </c>
      <c r="M315">
        <f t="shared" si="31"/>
        <v>-0.1026</v>
      </c>
      <c r="N315">
        <f t="shared" si="32"/>
        <v>-0.12230000000000001</v>
      </c>
    </row>
    <row r="316" spans="1:14" x14ac:dyDescent="0.3">
      <c r="A316" s="1">
        <v>4</v>
      </c>
      <c r="B316" t="s">
        <v>2311</v>
      </c>
      <c r="C316" t="s">
        <v>2567</v>
      </c>
      <c r="D316" t="s">
        <v>11821</v>
      </c>
      <c r="E316" t="s">
        <v>264</v>
      </c>
      <c r="F316" t="s">
        <v>264</v>
      </c>
      <c r="G316" t="s">
        <v>294</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10200000</v>
      </c>
      <c r="K316">
        <f t="shared" ref="K316:K379" si="35">IF(TRIM(D316)="-", "N/A", IF(RIGHT(D316,1)="M",1000000*VALUE(LEFT(D316,LEN(D316)-1)),IF(RIGHT(D316,1)="B",1000000000*VALUE(LEFT(D316,LEN(D316)-1)),IF(RIGHT(D316,1)="%",0.01*VALUE(LEFT(D316,LEN(D316)-1)),D316))))</f>
        <v>64209999.999999993</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f t="shared" ref="N316:N379" si="38">IF(TRIM(G316)="-", "N/A", IF(RIGHT(G316,1)="M",1000000*VALUE(LEFT(G316,LEN(G316)-1)),IF(RIGHT(G316,1)="B",1000000000*VALUE(LEFT(G316,LEN(G316)-1)),IF(RIGHT(G316,1)="%",0.01*VALUE(LEFT(G316,LEN(G316)-1)),G316))))</f>
        <v>11100000</v>
      </c>
    </row>
    <row r="317" spans="1:14" x14ac:dyDescent="0.3">
      <c r="A317" s="1">
        <v>5</v>
      </c>
      <c r="B317" t="s">
        <v>2312</v>
      </c>
      <c r="C317" t="s">
        <v>11822</v>
      </c>
      <c r="D317" t="s">
        <v>11823</v>
      </c>
      <c r="E317" t="s">
        <v>11824</v>
      </c>
      <c r="F317" t="s">
        <v>9048</v>
      </c>
      <c r="G317" t="s">
        <v>11825</v>
      </c>
      <c r="I317" t="str">
        <f t="shared" si="33"/>
        <v>N/A</v>
      </c>
      <c r="J317">
        <f t="shared" si="34"/>
        <v>96650000</v>
      </c>
      <c r="K317">
        <f t="shared" si="35"/>
        <v>35490000</v>
      </c>
      <c r="L317">
        <f t="shared" si="36"/>
        <v>35460000</v>
      </c>
      <c r="M317">
        <f t="shared" si="37"/>
        <v>37330000</v>
      </c>
      <c r="N317">
        <f t="shared" si="38"/>
        <v>74700000</v>
      </c>
    </row>
    <row r="318" spans="1:14" x14ac:dyDescent="0.3">
      <c r="A318" s="1">
        <v>6</v>
      </c>
      <c r="B318" t="s">
        <v>645</v>
      </c>
      <c r="C318" t="s">
        <v>4126</v>
      </c>
      <c r="D318" t="s">
        <v>11826</v>
      </c>
      <c r="E318" t="s">
        <v>11827</v>
      </c>
      <c r="F318" t="s">
        <v>1988</v>
      </c>
      <c r="G318" t="s">
        <v>11828</v>
      </c>
      <c r="I318" t="str">
        <f t="shared" si="33"/>
        <v>N/A</v>
      </c>
      <c r="J318">
        <f t="shared" si="34"/>
        <v>1180000</v>
      </c>
      <c r="K318" t="str">
        <f t="shared" si="35"/>
        <v>978000</v>
      </c>
      <c r="L318" t="str">
        <f t="shared" si="36"/>
        <v>982000</v>
      </c>
      <c r="M318">
        <f t="shared" si="37"/>
        <v>1340000</v>
      </c>
      <c r="N318" t="str">
        <f t="shared" si="38"/>
        <v>958000</v>
      </c>
    </row>
    <row r="319" spans="1:14" x14ac:dyDescent="0.3">
      <c r="A319" s="1">
        <v>7</v>
      </c>
      <c r="B319" t="s">
        <v>651</v>
      </c>
      <c r="C319" t="s">
        <v>264</v>
      </c>
      <c r="D319" t="s">
        <v>264</v>
      </c>
      <c r="E319" t="s">
        <v>264</v>
      </c>
      <c r="F319" t="s">
        <v>264</v>
      </c>
      <c r="G319" t="s">
        <v>11829</v>
      </c>
      <c r="I319" t="str">
        <f t="shared" si="33"/>
        <v>N/A</v>
      </c>
      <c r="J319" t="str">
        <f t="shared" si="34"/>
        <v>N/A</v>
      </c>
      <c r="K319" t="str">
        <f t="shared" si="35"/>
        <v>N/A</v>
      </c>
      <c r="L319" t="str">
        <f t="shared" si="36"/>
        <v>N/A</v>
      </c>
      <c r="M319" t="str">
        <f t="shared" si="37"/>
        <v>N/A</v>
      </c>
      <c r="N319" t="str">
        <f t="shared" si="38"/>
        <v>(795,000)</v>
      </c>
    </row>
    <row r="320" spans="1:14" x14ac:dyDescent="0.3">
      <c r="A320" s="1">
        <v>8</v>
      </c>
      <c r="B320" t="s">
        <v>653</v>
      </c>
      <c r="C320" t="s">
        <v>4126</v>
      </c>
      <c r="D320" t="s">
        <v>11826</v>
      </c>
      <c r="E320" t="s">
        <v>11827</v>
      </c>
      <c r="F320" t="s">
        <v>1988</v>
      </c>
      <c r="G320" t="s">
        <v>5467</v>
      </c>
      <c r="I320" t="str">
        <f t="shared" si="33"/>
        <v>N/A</v>
      </c>
      <c r="J320">
        <f t="shared" si="34"/>
        <v>1180000</v>
      </c>
      <c r="K320" t="str">
        <f t="shared" si="35"/>
        <v>978000</v>
      </c>
      <c r="L320" t="str">
        <f t="shared" si="36"/>
        <v>982000</v>
      </c>
      <c r="M320">
        <f t="shared" si="37"/>
        <v>1340000</v>
      </c>
      <c r="N320">
        <f t="shared" si="38"/>
        <v>1750000</v>
      </c>
    </row>
    <row r="321" spans="1:14" x14ac:dyDescent="0.3">
      <c r="A321" s="1">
        <v>9</v>
      </c>
      <c r="B321" t="s">
        <v>655</v>
      </c>
      <c r="C321" t="s">
        <v>946</v>
      </c>
      <c r="D321" t="s">
        <v>4591</v>
      </c>
      <c r="E321" t="s">
        <v>4674</v>
      </c>
      <c r="F321" t="s">
        <v>3154</v>
      </c>
      <c r="G321" t="s">
        <v>11501</v>
      </c>
      <c r="I321" t="str">
        <f t="shared" si="33"/>
        <v>N/A</v>
      </c>
      <c r="J321">
        <f t="shared" si="34"/>
        <v>1170000</v>
      </c>
      <c r="K321" t="str">
        <f t="shared" si="35"/>
        <v>926000</v>
      </c>
      <c r="L321" t="str">
        <f t="shared" si="36"/>
        <v>923000</v>
      </c>
      <c r="M321">
        <f t="shared" si="37"/>
        <v>1250000</v>
      </c>
      <c r="N321">
        <f t="shared" si="38"/>
        <v>1670000</v>
      </c>
    </row>
    <row r="322" spans="1:14" x14ac:dyDescent="0.3">
      <c r="A322" s="1">
        <v>10</v>
      </c>
      <c r="B322" t="s">
        <v>657</v>
      </c>
      <c r="C322" t="s">
        <v>11830</v>
      </c>
      <c r="D322" t="s">
        <v>11831</v>
      </c>
      <c r="E322" t="s">
        <v>11832</v>
      </c>
      <c r="F322" t="s">
        <v>11833</v>
      </c>
      <c r="G322" t="s">
        <v>6044</v>
      </c>
      <c r="I322" t="str">
        <f t="shared" si="33"/>
        <v>N/A</v>
      </c>
      <c r="J322" t="str">
        <f t="shared" si="34"/>
        <v>(46.82M)</v>
      </c>
      <c r="K322" t="str">
        <f t="shared" si="35"/>
        <v>(18.38M)</v>
      </c>
      <c r="L322" t="str">
        <f t="shared" si="36"/>
        <v>(27.16M)</v>
      </c>
      <c r="M322" t="str">
        <f t="shared" si="37"/>
        <v>(9.08M)</v>
      </c>
      <c r="N322">
        <f t="shared" si="38"/>
        <v>24270000</v>
      </c>
    </row>
    <row r="323" spans="1:14" x14ac:dyDescent="0.3">
      <c r="A323" s="1">
        <v>11</v>
      </c>
      <c r="B323" t="s">
        <v>663</v>
      </c>
      <c r="C323" t="s">
        <v>11834</v>
      </c>
      <c r="D323" t="s">
        <v>11831</v>
      </c>
      <c r="E323" t="s">
        <v>11835</v>
      </c>
      <c r="F323" t="s">
        <v>11833</v>
      </c>
      <c r="G323" t="s">
        <v>6044</v>
      </c>
      <c r="I323" t="str">
        <f t="shared" si="33"/>
        <v>N/A</v>
      </c>
      <c r="J323" t="str">
        <f t="shared" si="34"/>
        <v>(10.89M)</v>
      </c>
      <c r="K323" t="str">
        <f t="shared" si="35"/>
        <v>(18.38M)</v>
      </c>
      <c r="L323" t="str">
        <f t="shared" si="36"/>
        <v>(14.76M)</v>
      </c>
      <c r="M323" t="str">
        <f t="shared" si="37"/>
        <v>(9.08M)</v>
      </c>
      <c r="N323">
        <f t="shared" si="38"/>
        <v>24270000</v>
      </c>
    </row>
    <row r="324" spans="1:14" x14ac:dyDescent="0.3">
      <c r="A324" s="1">
        <v>12</v>
      </c>
      <c r="B324" t="s">
        <v>664</v>
      </c>
      <c r="C324" t="s">
        <v>11836</v>
      </c>
      <c r="D324" t="s">
        <v>11837</v>
      </c>
      <c r="E324" t="s">
        <v>11838</v>
      </c>
      <c r="F324" t="s">
        <v>264</v>
      </c>
      <c r="G324" t="s">
        <v>264</v>
      </c>
      <c r="I324" t="str">
        <f t="shared" si="33"/>
        <v>N/A</v>
      </c>
      <c r="J324" t="str">
        <f t="shared" si="34"/>
        <v>(35.93M)</v>
      </c>
      <c r="K324" t="str">
        <f t="shared" si="35"/>
        <v>(7,000)</v>
      </c>
      <c r="L324" t="str">
        <f t="shared" si="36"/>
        <v>(12.4M)</v>
      </c>
      <c r="M324" t="str">
        <f t="shared" si="37"/>
        <v>N/A</v>
      </c>
      <c r="N324" t="str">
        <f t="shared" si="38"/>
        <v>N/A</v>
      </c>
    </row>
    <row r="325" spans="1:14" x14ac:dyDescent="0.3">
      <c r="A325" s="1">
        <v>13</v>
      </c>
      <c r="B325" t="s">
        <v>665</v>
      </c>
      <c r="C325" t="s">
        <v>264</v>
      </c>
      <c r="D325" t="s">
        <v>264</v>
      </c>
      <c r="E325" t="s">
        <v>264</v>
      </c>
      <c r="F325" t="s">
        <v>264</v>
      </c>
      <c r="G325" t="s">
        <v>264</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671</v>
      </c>
      <c r="C326" t="s">
        <v>11836</v>
      </c>
      <c r="D326" t="s">
        <v>11837</v>
      </c>
      <c r="E326" t="s">
        <v>11838</v>
      </c>
      <c r="F326" t="s">
        <v>264</v>
      </c>
      <c r="G326" t="s">
        <v>264</v>
      </c>
      <c r="I326" t="str">
        <f t="shared" si="33"/>
        <v>N/A</v>
      </c>
      <c r="J326" t="str">
        <f t="shared" si="34"/>
        <v>(35.93M)</v>
      </c>
      <c r="K326" t="str">
        <f t="shared" si="35"/>
        <v>(7,000)</v>
      </c>
      <c r="L326" t="str">
        <f t="shared" si="36"/>
        <v>(12.4M)</v>
      </c>
      <c r="M326" t="str">
        <f t="shared" si="37"/>
        <v>N/A</v>
      </c>
      <c r="N326" t="str">
        <f t="shared" si="38"/>
        <v>N/A</v>
      </c>
    </row>
    <row r="327" spans="1:14" x14ac:dyDescent="0.3">
      <c r="A327" s="1">
        <v>15</v>
      </c>
      <c r="B327" t="s">
        <v>677</v>
      </c>
      <c r="C327" t="s">
        <v>264</v>
      </c>
      <c r="D327" t="s">
        <v>264</v>
      </c>
      <c r="E327" t="s">
        <v>264</v>
      </c>
      <c r="F327" t="s">
        <v>264</v>
      </c>
      <c r="G327" t="s">
        <v>264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623</v>
      </c>
      <c r="C328" t="s">
        <v>264</v>
      </c>
      <c r="D328" t="s">
        <v>264</v>
      </c>
      <c r="E328" t="s">
        <v>264</v>
      </c>
      <c r="F328" t="s">
        <v>264</v>
      </c>
      <c r="G328" t="s">
        <v>264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624</v>
      </c>
      <c r="C329" t="s">
        <v>264</v>
      </c>
      <c r="D329" t="s">
        <v>264</v>
      </c>
      <c r="E329" t="s">
        <v>264</v>
      </c>
      <c r="F329" t="s">
        <v>264</v>
      </c>
      <c r="G329" t="s">
        <v>264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683</v>
      </c>
      <c r="C330" t="s">
        <v>11839</v>
      </c>
      <c r="D330" t="s">
        <v>11840</v>
      </c>
      <c r="E330" t="s">
        <v>6648</v>
      </c>
      <c r="F330" t="s">
        <v>11841</v>
      </c>
      <c r="G330" t="s">
        <v>1490</v>
      </c>
      <c r="I330" t="str">
        <f t="shared" si="33"/>
        <v>N/A</v>
      </c>
      <c r="J330">
        <f t="shared" si="34"/>
        <v>37640000</v>
      </c>
      <c r="K330" t="str">
        <f t="shared" si="35"/>
        <v>(48.93M)</v>
      </c>
      <c r="L330">
        <f t="shared" si="36"/>
        <v>6430000</v>
      </c>
      <c r="M330">
        <f t="shared" si="37"/>
        <v>26450000</v>
      </c>
      <c r="N330">
        <f t="shared" si="38"/>
        <v>85310000</v>
      </c>
    </row>
    <row r="331" spans="1:14" x14ac:dyDescent="0.3">
      <c r="A331" s="1">
        <v>19</v>
      </c>
      <c r="B331" t="s">
        <v>689</v>
      </c>
      <c r="C331" t="s">
        <v>264</v>
      </c>
      <c r="D331" t="s">
        <v>11842</v>
      </c>
      <c r="E331" t="s">
        <v>11843</v>
      </c>
      <c r="F331" t="s">
        <v>11844</v>
      </c>
      <c r="G331" t="s">
        <v>11845</v>
      </c>
      <c r="I331" t="str">
        <f t="shared" si="33"/>
        <v>N/A</v>
      </c>
      <c r="J331" t="str">
        <f t="shared" si="34"/>
        <v>N/A</v>
      </c>
      <c r="K331">
        <f t="shared" si="35"/>
        <v>-2.2999000000000001</v>
      </c>
      <c r="L331">
        <f t="shared" si="36"/>
        <v>1.1315000000000002</v>
      </c>
      <c r="M331">
        <f t="shared" si="37"/>
        <v>3.1111000000000004</v>
      </c>
      <c r="N331">
        <f t="shared" si="38"/>
        <v>2.2253000000000003</v>
      </c>
    </row>
    <row r="332" spans="1:14" x14ac:dyDescent="0.3">
      <c r="A332" s="1">
        <v>20</v>
      </c>
      <c r="B332" t="s">
        <v>2337</v>
      </c>
      <c r="C332" t="s">
        <v>11846</v>
      </c>
      <c r="D332" t="s">
        <v>11847</v>
      </c>
      <c r="E332" t="s">
        <v>11848</v>
      </c>
      <c r="F332" t="s">
        <v>11849</v>
      </c>
      <c r="G332" t="s">
        <v>11850</v>
      </c>
      <c r="I332" t="str">
        <f t="shared" si="33"/>
        <v>N/A</v>
      </c>
      <c r="J332">
        <f t="shared" si="34"/>
        <v>0.96160000000000001</v>
      </c>
      <c r="K332">
        <f t="shared" si="35"/>
        <v>-1.3575999999999999</v>
      </c>
      <c r="L332">
        <f t="shared" si="36"/>
        <v>0.18190000000000001</v>
      </c>
      <c r="M332">
        <f t="shared" si="37"/>
        <v>0.7641</v>
      </c>
      <c r="N332">
        <f t="shared" si="38"/>
        <v>2.3071000000000002</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696</v>
      </c>
      <c r="D334" t="s">
        <v>696</v>
      </c>
      <c r="E334" t="s">
        <v>264</v>
      </c>
      <c r="F334" t="s">
        <v>264</v>
      </c>
      <c r="G334" t="s">
        <v>696</v>
      </c>
      <c r="I334" t="str">
        <f t="shared" si="33"/>
        <v>N/A</v>
      </c>
      <c r="J334" t="str">
        <f t="shared" si="34"/>
        <v>0</v>
      </c>
      <c r="K334" t="str">
        <f t="shared" si="35"/>
        <v>0</v>
      </c>
      <c r="L334" t="str">
        <f t="shared" si="36"/>
        <v>N/A</v>
      </c>
      <c r="M334" t="str">
        <f t="shared" si="37"/>
        <v>N/A</v>
      </c>
      <c r="N334" t="str">
        <f t="shared" si="38"/>
        <v>0</v>
      </c>
    </row>
    <row r="335" spans="1:14" x14ac:dyDescent="0.3">
      <c r="A335" s="1">
        <v>23</v>
      </c>
      <c r="B335" t="s">
        <v>697</v>
      </c>
      <c r="C335" t="s">
        <v>11851</v>
      </c>
      <c r="D335" t="s">
        <v>11852</v>
      </c>
      <c r="E335" t="s">
        <v>1823</v>
      </c>
      <c r="F335" t="s">
        <v>2867</v>
      </c>
      <c r="G335" t="s">
        <v>8398</v>
      </c>
      <c r="I335" t="str">
        <f t="shared" si="33"/>
        <v>N/A</v>
      </c>
      <c r="J335">
        <f t="shared" si="34"/>
        <v>43690000</v>
      </c>
      <c r="K335" t="str">
        <f t="shared" si="35"/>
        <v>(37.09M)</v>
      </c>
      <c r="L335">
        <f t="shared" si="36"/>
        <v>7850000</v>
      </c>
      <c r="M335" t="str">
        <f t="shared" si="37"/>
        <v>(9.43M)</v>
      </c>
      <c r="N335" t="str">
        <f t="shared" si="38"/>
        <v>(2.5M)</v>
      </c>
    </row>
    <row r="336" spans="1:14" x14ac:dyDescent="0.3">
      <c r="A336" s="1">
        <v>24</v>
      </c>
      <c r="B336" t="s">
        <v>703</v>
      </c>
      <c r="C336" t="s">
        <v>930</v>
      </c>
      <c r="D336" t="s">
        <v>11853</v>
      </c>
      <c r="E336" t="s">
        <v>5942</v>
      </c>
      <c r="F336" t="s">
        <v>6677</v>
      </c>
      <c r="G336" t="s">
        <v>11854</v>
      </c>
      <c r="I336" t="str">
        <f t="shared" si="33"/>
        <v>N/A</v>
      </c>
      <c r="J336">
        <f t="shared" si="34"/>
        <v>8260000</v>
      </c>
      <c r="K336">
        <f t="shared" si="35"/>
        <v>14870000</v>
      </c>
      <c r="L336">
        <f t="shared" si="36"/>
        <v>14010000</v>
      </c>
      <c r="M336">
        <f t="shared" si="37"/>
        <v>12710000</v>
      </c>
      <c r="N336">
        <f t="shared" si="38"/>
        <v>14360000</v>
      </c>
    </row>
    <row r="337" spans="1:14" x14ac:dyDescent="0.3">
      <c r="A337" s="1">
        <v>25</v>
      </c>
      <c r="B337" t="s">
        <v>709</v>
      </c>
      <c r="C337" t="s">
        <v>264</v>
      </c>
      <c r="D337" t="s">
        <v>11855</v>
      </c>
      <c r="E337" t="s">
        <v>11856</v>
      </c>
      <c r="F337" t="s">
        <v>11857</v>
      </c>
      <c r="G337" t="s">
        <v>11858</v>
      </c>
      <c r="I337" t="str">
        <f t="shared" si="33"/>
        <v>N/A</v>
      </c>
      <c r="J337" t="str">
        <f t="shared" si="34"/>
        <v>N/A</v>
      </c>
      <c r="K337">
        <f t="shared" si="35"/>
        <v>0.79959999999999998</v>
      </c>
      <c r="L337">
        <f t="shared" si="36"/>
        <v>-5.7800000000000004E-2</v>
      </c>
      <c r="M337">
        <f t="shared" si="37"/>
        <v>-9.2899999999999996E-2</v>
      </c>
      <c r="N337">
        <f t="shared" si="38"/>
        <v>0.1295</v>
      </c>
    </row>
    <row r="338" spans="1:14" x14ac:dyDescent="0.3">
      <c r="A338" s="1">
        <v>26</v>
      </c>
      <c r="B338" t="s">
        <v>714</v>
      </c>
      <c r="C338" t="s">
        <v>264</v>
      </c>
      <c r="D338" t="s">
        <v>264</v>
      </c>
      <c r="E338" t="s">
        <v>264</v>
      </c>
      <c r="F338" t="s">
        <v>264</v>
      </c>
      <c r="G338" t="s">
        <v>11859</v>
      </c>
      <c r="I338" t="str">
        <f t="shared" si="33"/>
        <v>N/A</v>
      </c>
      <c r="J338" t="str">
        <f t="shared" si="34"/>
        <v>N/A</v>
      </c>
      <c r="K338" t="str">
        <f t="shared" si="35"/>
        <v>N/A</v>
      </c>
      <c r="L338" t="str">
        <f t="shared" si="36"/>
        <v>N/A</v>
      </c>
      <c r="M338" t="str">
        <f t="shared" si="37"/>
        <v>N/A</v>
      </c>
      <c r="N338">
        <f t="shared" si="38"/>
        <v>8.8000000000000009E-2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2356</v>
      </c>
      <c r="C340" t="s">
        <v>2357</v>
      </c>
      <c r="I340" t="str">
        <f t="shared" si="33"/>
        <v>N/A</v>
      </c>
      <c r="J340" t="str">
        <f t="shared" si="34"/>
        <v>American National</v>
      </c>
      <c r="K340">
        <f t="shared" si="35"/>
        <v>0</v>
      </c>
      <c r="L340">
        <f t="shared" si="36"/>
        <v>0</v>
      </c>
      <c r="M340">
        <f t="shared" si="37"/>
        <v>0</v>
      </c>
      <c r="N340">
        <f t="shared" si="38"/>
        <v>0</v>
      </c>
    </row>
    <row r="341" spans="1:14" x14ac:dyDescent="0.3">
      <c r="A341" s="1">
        <v>1</v>
      </c>
      <c r="B341" t="s">
        <v>2358</v>
      </c>
      <c r="C341" t="s">
        <v>2359</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2360</v>
      </c>
      <c r="C342" t="s">
        <v>2361</v>
      </c>
      <c r="I342" t="str">
        <f t="shared" si="33"/>
        <v>N/A</v>
      </c>
      <c r="J342" t="str">
        <f t="shared" si="34"/>
        <v>Access National</v>
      </c>
      <c r="K342">
        <f t="shared" si="35"/>
        <v>0</v>
      </c>
      <c r="L342">
        <f t="shared" si="36"/>
        <v>0</v>
      </c>
      <c r="M342">
        <f t="shared" si="37"/>
        <v>0</v>
      </c>
      <c r="N342">
        <f t="shared" si="38"/>
        <v>0</v>
      </c>
    </row>
    <row r="343" spans="1:14" x14ac:dyDescent="0.3">
      <c r="A343" s="1">
        <v>3</v>
      </c>
      <c r="B343" t="s">
        <v>2362</v>
      </c>
      <c r="C343" t="s">
        <v>2363</v>
      </c>
      <c r="I343" t="str">
        <f t="shared" si="33"/>
        <v>N/A</v>
      </c>
      <c r="J343" t="str">
        <f t="shared" si="34"/>
        <v>Arrow Financial</v>
      </c>
      <c r="K343">
        <f t="shared" si="35"/>
        <v>0</v>
      </c>
      <c r="L343">
        <f t="shared" si="36"/>
        <v>0</v>
      </c>
      <c r="M343">
        <f t="shared" si="37"/>
        <v>0</v>
      </c>
      <c r="N343">
        <f t="shared" si="38"/>
        <v>0</v>
      </c>
    </row>
    <row r="344" spans="1:14" x14ac:dyDescent="0.3">
      <c r="A344" s="1">
        <v>4</v>
      </c>
      <c r="B344" t="s">
        <v>2364</v>
      </c>
      <c r="C344" t="s">
        <v>2365</v>
      </c>
      <c r="I344" t="str">
        <f t="shared" si="33"/>
        <v>N/A</v>
      </c>
      <c r="J344" t="str">
        <f t="shared" si="34"/>
        <v>AmeriServ Financial</v>
      </c>
      <c r="K344">
        <f t="shared" si="35"/>
        <v>0</v>
      </c>
      <c r="L344">
        <f t="shared" si="36"/>
        <v>0</v>
      </c>
      <c r="M344">
        <f t="shared" si="37"/>
        <v>0</v>
      </c>
      <c r="N344">
        <f t="shared" si="38"/>
        <v>0</v>
      </c>
    </row>
    <row r="345" spans="1:14" x14ac:dyDescent="0.3">
      <c r="A345" s="1">
        <v>5</v>
      </c>
      <c r="B345" t="s">
        <v>2366</v>
      </c>
      <c r="C345" t="s">
        <v>2367</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2368</v>
      </c>
      <c r="I348" t="str">
        <f t="shared" si="33"/>
        <v>N/A</v>
      </c>
      <c r="J348">
        <f t="shared" si="34"/>
        <v>316180000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2369</v>
      </c>
      <c r="I350" t="str">
        <f t="shared" si="33"/>
        <v>N/A</v>
      </c>
      <c r="J350" t="str">
        <f t="shared" si="34"/>
        <v>19.47</v>
      </c>
      <c r="K350">
        <f t="shared" si="35"/>
        <v>0</v>
      </c>
      <c r="L350">
        <f t="shared" si="36"/>
        <v>0</v>
      </c>
      <c r="M350">
        <f t="shared" si="37"/>
        <v>0</v>
      </c>
      <c r="N350">
        <f t="shared" si="38"/>
        <v>0</v>
      </c>
    </row>
    <row r="351" spans="1:14" x14ac:dyDescent="0.3">
      <c r="A351" s="1">
        <v>3</v>
      </c>
      <c r="B351" t="s">
        <v>128</v>
      </c>
      <c r="C351" t="s">
        <v>2370</v>
      </c>
      <c r="I351" t="str">
        <f t="shared" si="33"/>
        <v>N/A</v>
      </c>
      <c r="J351" t="str">
        <f t="shared" si="34"/>
        <v>15.51</v>
      </c>
      <c r="K351">
        <f t="shared" si="35"/>
        <v>0</v>
      </c>
      <c r="L351">
        <f t="shared" si="36"/>
        <v>0</v>
      </c>
      <c r="M351">
        <f t="shared" si="37"/>
        <v>0</v>
      </c>
      <c r="N351">
        <f t="shared" si="38"/>
        <v>0</v>
      </c>
    </row>
    <row r="352" spans="1:14" x14ac:dyDescent="0.3">
      <c r="A352" s="1">
        <v>4</v>
      </c>
      <c r="B352" t="s">
        <v>130</v>
      </c>
      <c r="C352" t="s">
        <v>2371</v>
      </c>
      <c r="I352" t="str">
        <f t="shared" si="33"/>
        <v>N/A</v>
      </c>
      <c r="J352" t="str">
        <f t="shared" si="34"/>
        <v>4.52</v>
      </c>
      <c r="K352">
        <f t="shared" si="35"/>
        <v>0</v>
      </c>
      <c r="L352">
        <f t="shared" si="36"/>
        <v>0</v>
      </c>
      <c r="M352">
        <f t="shared" si="37"/>
        <v>0</v>
      </c>
      <c r="N352">
        <f t="shared" si="38"/>
        <v>0</v>
      </c>
    </row>
    <row r="353" spans="1:14" x14ac:dyDescent="0.3">
      <c r="A353" s="1">
        <v>5</v>
      </c>
      <c r="B353" t="s">
        <v>132</v>
      </c>
      <c r="C353" t="s">
        <v>2372</v>
      </c>
      <c r="I353" t="str">
        <f t="shared" si="33"/>
        <v>N/A</v>
      </c>
      <c r="J353" t="str">
        <f t="shared" si="34"/>
        <v>4.99</v>
      </c>
      <c r="K353">
        <f t="shared" si="35"/>
        <v>0</v>
      </c>
      <c r="L353">
        <f t="shared" si="36"/>
        <v>0</v>
      </c>
      <c r="M353">
        <f t="shared" si="37"/>
        <v>0</v>
      </c>
      <c r="N353">
        <f t="shared" si="38"/>
        <v>0</v>
      </c>
    </row>
    <row r="354" spans="1:14" x14ac:dyDescent="0.3">
      <c r="A354" s="1">
        <v>6</v>
      </c>
      <c r="B354" t="s">
        <v>134</v>
      </c>
      <c r="C354" t="s">
        <v>2373</v>
      </c>
      <c r="I354" t="str">
        <f t="shared" si="33"/>
        <v>N/A</v>
      </c>
      <c r="J354" t="str">
        <f t="shared" si="34"/>
        <v>1.55</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2374</v>
      </c>
      <c r="I359" t="str">
        <f t="shared" si="33"/>
        <v>N/A</v>
      </c>
      <c r="J359">
        <f t="shared" si="34"/>
        <v>90150000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2375</v>
      </c>
      <c r="I361" t="str">
        <f t="shared" si="33"/>
        <v>N/A</v>
      </c>
      <c r="J361" t="str">
        <f t="shared" si="34"/>
        <v>14.95</v>
      </c>
      <c r="K361">
        <f t="shared" si="35"/>
        <v>0</v>
      </c>
      <c r="L361">
        <f t="shared" si="36"/>
        <v>0</v>
      </c>
      <c r="M361">
        <f t="shared" si="37"/>
        <v>0</v>
      </c>
      <c r="N361">
        <f t="shared" si="38"/>
        <v>0</v>
      </c>
    </row>
    <row r="362" spans="1:14" x14ac:dyDescent="0.3">
      <c r="A362" s="1">
        <v>3</v>
      </c>
      <c r="B362" t="s">
        <v>128</v>
      </c>
      <c r="C362" t="s">
        <v>2376</v>
      </c>
      <c r="I362" t="str">
        <f t="shared" si="33"/>
        <v>N/A</v>
      </c>
      <c r="J362" t="str">
        <f t="shared" si="34"/>
        <v>16.03</v>
      </c>
      <c r="K362">
        <f t="shared" si="35"/>
        <v>0</v>
      </c>
      <c r="L362">
        <f t="shared" si="36"/>
        <v>0</v>
      </c>
      <c r="M362">
        <f t="shared" si="37"/>
        <v>0</v>
      </c>
      <c r="N362">
        <f t="shared" si="38"/>
        <v>0</v>
      </c>
    </row>
    <row r="363" spans="1:14" x14ac:dyDescent="0.3">
      <c r="A363" s="1">
        <v>4</v>
      </c>
      <c r="B363" t="s">
        <v>130</v>
      </c>
      <c r="C363" t="s">
        <v>2377</v>
      </c>
      <c r="I363" t="str">
        <f t="shared" si="33"/>
        <v>N/A</v>
      </c>
      <c r="J363" t="str">
        <f t="shared" si="34"/>
        <v>1.18</v>
      </c>
      <c r="K363">
        <f t="shared" si="35"/>
        <v>0</v>
      </c>
      <c r="L363">
        <f t="shared" si="36"/>
        <v>0</v>
      </c>
      <c r="M363">
        <f t="shared" si="37"/>
        <v>0</v>
      </c>
      <c r="N363">
        <f t="shared" si="38"/>
        <v>0</v>
      </c>
    </row>
    <row r="364" spans="1:14" x14ac:dyDescent="0.3">
      <c r="A364" s="1">
        <v>5</v>
      </c>
      <c r="B364" t="s">
        <v>132</v>
      </c>
      <c r="C364" t="s">
        <v>2378</v>
      </c>
      <c r="I364" t="str">
        <f t="shared" si="33"/>
        <v>N/A</v>
      </c>
      <c r="J364" t="str">
        <f t="shared" si="34"/>
        <v>3.91</v>
      </c>
      <c r="K364">
        <f t="shared" si="35"/>
        <v>0</v>
      </c>
      <c r="L364">
        <f t="shared" si="36"/>
        <v>0</v>
      </c>
      <c r="M364">
        <f t="shared" si="37"/>
        <v>0</v>
      </c>
      <c r="N364">
        <f t="shared" si="38"/>
        <v>0</v>
      </c>
    </row>
    <row r="365" spans="1:14" x14ac:dyDescent="0.3">
      <c r="A365" s="1">
        <v>6</v>
      </c>
      <c r="B365" t="s">
        <v>134</v>
      </c>
      <c r="C365" t="s">
        <v>2379</v>
      </c>
      <c r="I365" t="str">
        <f t="shared" si="33"/>
        <v>N/A</v>
      </c>
      <c r="J365" t="str">
        <f t="shared" si="34"/>
        <v>1.08</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2380</v>
      </c>
      <c r="I370" t="str">
        <f t="shared" si="33"/>
        <v>N/A</v>
      </c>
      <c r="J370">
        <f t="shared" si="34"/>
        <v>539740000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2381</v>
      </c>
      <c r="I372" t="str">
        <f t="shared" si="33"/>
        <v>N/A</v>
      </c>
      <c r="J372" t="str">
        <f t="shared" si="34"/>
        <v>19.15</v>
      </c>
      <c r="K372">
        <f t="shared" si="35"/>
        <v>0</v>
      </c>
      <c r="L372">
        <f t="shared" si="36"/>
        <v>0</v>
      </c>
      <c r="M372">
        <f t="shared" si="37"/>
        <v>0</v>
      </c>
      <c r="N372">
        <f t="shared" si="38"/>
        <v>0</v>
      </c>
    </row>
    <row r="373" spans="1:14" x14ac:dyDescent="0.3">
      <c r="A373" s="1">
        <v>3</v>
      </c>
      <c r="B373" t="s">
        <v>128</v>
      </c>
      <c r="C373" t="s">
        <v>2382</v>
      </c>
      <c r="I373" t="str">
        <f t="shared" si="33"/>
        <v>N/A</v>
      </c>
      <c r="J373" t="str">
        <f t="shared" si="34"/>
        <v>14.45</v>
      </c>
      <c r="K373">
        <f t="shared" si="35"/>
        <v>0</v>
      </c>
      <c r="L373">
        <f t="shared" si="36"/>
        <v>0</v>
      </c>
      <c r="M373">
        <f t="shared" si="37"/>
        <v>0</v>
      </c>
      <c r="N373">
        <f t="shared" si="38"/>
        <v>0</v>
      </c>
    </row>
    <row r="374" spans="1:14" x14ac:dyDescent="0.3">
      <c r="A374" s="1">
        <v>4</v>
      </c>
      <c r="B374" t="s">
        <v>130</v>
      </c>
      <c r="C374" t="s">
        <v>2383</v>
      </c>
      <c r="I374" t="str">
        <f t="shared" si="33"/>
        <v>N/A</v>
      </c>
      <c r="J374" t="str">
        <f t="shared" si="34"/>
        <v>2.55</v>
      </c>
      <c r="K374">
        <f t="shared" si="35"/>
        <v>0</v>
      </c>
      <c r="L374">
        <f t="shared" si="36"/>
        <v>0</v>
      </c>
      <c r="M374">
        <f t="shared" si="37"/>
        <v>0</v>
      </c>
      <c r="N374">
        <f t="shared" si="38"/>
        <v>0</v>
      </c>
    </row>
    <row r="375" spans="1:14" x14ac:dyDescent="0.3">
      <c r="A375" s="1">
        <v>5</v>
      </c>
      <c r="B375" t="s">
        <v>132</v>
      </c>
      <c r="C375" t="s">
        <v>2384</v>
      </c>
      <c r="I375" t="str">
        <f t="shared" si="33"/>
        <v>N/A</v>
      </c>
      <c r="J375" t="str">
        <f t="shared" si="34"/>
        <v>7.46</v>
      </c>
      <c r="K375">
        <f t="shared" si="35"/>
        <v>0</v>
      </c>
      <c r="L375">
        <f t="shared" si="36"/>
        <v>0</v>
      </c>
      <c r="M375">
        <f t="shared" si="37"/>
        <v>0</v>
      </c>
      <c r="N375">
        <f t="shared" si="38"/>
        <v>0</v>
      </c>
    </row>
    <row r="376" spans="1:14" x14ac:dyDescent="0.3">
      <c r="A376" s="1">
        <v>6</v>
      </c>
      <c r="B376" t="s">
        <v>134</v>
      </c>
      <c r="C376" t="s">
        <v>2385</v>
      </c>
      <c r="I376" t="str">
        <f t="shared" si="33"/>
        <v>N/A</v>
      </c>
      <c r="J376" t="str">
        <f t="shared" si="34"/>
        <v>2.31</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2386</v>
      </c>
      <c r="I381" t="str">
        <f t="shared" si="39"/>
        <v>N/A</v>
      </c>
      <c r="J381">
        <f t="shared" si="40"/>
        <v>428780000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2387</v>
      </c>
      <c r="I383" t="str">
        <f t="shared" si="39"/>
        <v>N/A</v>
      </c>
      <c r="J383" t="str">
        <f t="shared" si="40"/>
        <v>16.12</v>
      </c>
      <c r="K383">
        <f t="shared" si="41"/>
        <v>0</v>
      </c>
      <c r="L383">
        <f t="shared" si="42"/>
        <v>0</v>
      </c>
      <c r="M383">
        <f t="shared" si="43"/>
        <v>0</v>
      </c>
      <c r="N383">
        <f t="shared" si="44"/>
        <v>0</v>
      </c>
    </row>
    <row r="384" spans="1:14" x14ac:dyDescent="0.3">
      <c r="A384" s="1">
        <v>3</v>
      </c>
      <c r="B384" t="s">
        <v>128</v>
      </c>
      <c r="C384" t="s">
        <v>2388</v>
      </c>
      <c r="I384" t="str">
        <f t="shared" si="39"/>
        <v>N/A</v>
      </c>
      <c r="J384" t="str">
        <f t="shared" si="40"/>
        <v>13.12</v>
      </c>
      <c r="K384">
        <f t="shared" si="41"/>
        <v>0</v>
      </c>
      <c r="L384">
        <f t="shared" si="42"/>
        <v>0</v>
      </c>
      <c r="M384">
        <f t="shared" si="43"/>
        <v>0</v>
      </c>
      <c r="N384">
        <f t="shared" si="44"/>
        <v>0</v>
      </c>
    </row>
    <row r="385" spans="1:14" x14ac:dyDescent="0.3">
      <c r="A385" s="1">
        <v>4</v>
      </c>
      <c r="B385" t="s">
        <v>130</v>
      </c>
      <c r="C385" t="s">
        <v>970</v>
      </c>
      <c r="I385" t="str">
        <f t="shared" si="39"/>
        <v>N/A</v>
      </c>
      <c r="J385" t="str">
        <f t="shared" si="40"/>
        <v>2.13</v>
      </c>
      <c r="K385">
        <f t="shared" si="41"/>
        <v>0</v>
      </c>
      <c r="L385">
        <f t="shared" si="42"/>
        <v>0</v>
      </c>
      <c r="M385">
        <f t="shared" si="43"/>
        <v>0</v>
      </c>
      <c r="N385">
        <f t="shared" si="44"/>
        <v>0</v>
      </c>
    </row>
    <row r="386" spans="1:14" x14ac:dyDescent="0.3">
      <c r="A386" s="1">
        <v>5</v>
      </c>
      <c r="B386" t="s">
        <v>132</v>
      </c>
      <c r="C386" t="s">
        <v>2389</v>
      </c>
      <c r="I386" t="str">
        <f t="shared" si="39"/>
        <v>N/A</v>
      </c>
      <c r="J386" t="str">
        <f t="shared" si="40"/>
        <v>4.36</v>
      </c>
      <c r="K386">
        <f t="shared" si="41"/>
        <v>0</v>
      </c>
      <c r="L386">
        <f t="shared" si="42"/>
        <v>0</v>
      </c>
      <c r="M386">
        <f t="shared" si="43"/>
        <v>0</v>
      </c>
      <c r="N386">
        <f t="shared" si="44"/>
        <v>0</v>
      </c>
    </row>
    <row r="387" spans="1:14" x14ac:dyDescent="0.3">
      <c r="A387" s="1">
        <v>6</v>
      </c>
      <c r="B387" t="s">
        <v>134</v>
      </c>
      <c r="C387" t="s">
        <v>2390</v>
      </c>
      <c r="I387" t="str">
        <f t="shared" si="39"/>
        <v>N/A</v>
      </c>
      <c r="J387" t="str">
        <f t="shared" si="40"/>
        <v>1.81</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1249</v>
      </c>
    </row>
    <row r="501" spans="3:3" x14ac:dyDescent="0.3">
      <c r="C501" t="s">
        <v>2391</v>
      </c>
    </row>
    <row r="502" spans="3:3" x14ac:dyDescent="0.3">
      <c r="C502" t="s">
        <v>1250</v>
      </c>
    </row>
    <row r="503" spans="3:3" x14ac:dyDescent="0.3">
      <c r="C503" t="s">
        <v>2392</v>
      </c>
    </row>
    <row r="504" spans="3:3" x14ac:dyDescent="0.3">
      <c r="C504" t="s">
        <v>751</v>
      </c>
    </row>
    <row r="505" spans="3:3" x14ac:dyDescent="0.3">
      <c r="C505" t="s">
        <v>2393</v>
      </c>
    </row>
    <row r="506" spans="3:3" x14ac:dyDescent="0.3">
      <c r="C506" t="s">
        <v>749</v>
      </c>
    </row>
    <row r="507" spans="3:3" x14ac:dyDescent="0.3">
      <c r="C507" t="s">
        <v>753</v>
      </c>
    </row>
    <row r="508" spans="3:3" x14ac:dyDescent="0.3">
      <c r="C508" t="s">
        <v>755</v>
      </c>
    </row>
    <row r="509" spans="3:3" x14ac:dyDescent="0.3">
      <c r="C509" t="s">
        <v>748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11860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German American Bancorp</v>
      </c>
    </row>
    <row r="2" spans="1:16" x14ac:dyDescent="0.3">
      <c r="B2" t="s">
        <v>2</v>
      </c>
      <c r="C2" t="s">
        <v>11861</v>
      </c>
      <c r="K2" t="str">
        <f>LEFT(C1,FIND("(",C1) - 2)</f>
        <v>German American Bancorp, Inc.</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$35.31, down .23%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$35.31, down .23% after opening up a fraction over yesterday's closing price</v>
      </c>
    </row>
    <row r="5" spans="1:16" x14ac:dyDescent="0.3">
      <c r="J5">
        <f ca="1">RANDBETWEEN(1,2)</f>
        <v>2</v>
      </c>
      <c r="K5" t="str">
        <f>"The one year target estimate for " &amp; D1 &amp; " is " &amp; TEXT(C23,"$####.00")</f>
        <v>The one year target estimate for German American Bancorp is $33.80</v>
      </c>
      <c r="L5" t="str">
        <f>D1 &amp; " is expected to be trading at " &amp; TEXT(C23, "$####.00") &amp; ", based on target estimates"</f>
        <v>German American Bancorp is expected to be trading at $33.80, based on target estimates</v>
      </c>
    </row>
    <row r="6" spans="1:16" x14ac:dyDescent="0.3">
      <c r="K6" t="str">
        <f>" which would be " &amp; IF(OR(LEFT(ABS((C23-C2)/C2*100),1)="8",LEFT(ABS((C23-C2)/C2*100),2)="18"), "an ", "a ")  &amp;TEXT(ABS((C23-C2)/C2),"####.00%")&amp;IF((C23-C2)&gt;0," increase over"," decrease from")&amp;" the current price"</f>
        <v xml:space="preserve"> which would be a 4.28% decrease from the current price</v>
      </c>
    </row>
    <row r="7" spans="1:16" x14ac:dyDescent="0.3">
      <c r="A7" s="1">
        <v>0</v>
      </c>
      <c r="B7" t="s">
        <v>5</v>
      </c>
      <c r="C7" t="s">
        <v>11862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4.76% over last quarter based on the average of 6 analyst estimates (Yahoo Finance)</v>
      </c>
    </row>
    <row r="8" spans="1:16" x14ac:dyDescent="0.3">
      <c r="A8" s="1">
        <v>1</v>
      </c>
      <c r="B8" t="s">
        <v>7</v>
      </c>
      <c r="C8" t="s">
        <v>11863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11864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11865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13</v>
      </c>
      <c r="C11" t="s">
        <v>11866</v>
      </c>
      <c r="K11" t="str">
        <f>IF(B145="Interest Income",U42, K42)</f>
        <v>German American Bancorp has managed to increase net interest income, trust income, commissions &amp; fees, commission &amp; fee income, operating income, net income, eps (basic), net loans, total assets, retained earnings, and real estate mortgage loans each year since 2012</v>
      </c>
    </row>
    <row r="12" spans="1:16" x14ac:dyDescent="0.3">
      <c r="A12" s="1">
        <v>5</v>
      </c>
      <c r="B12" t="s">
        <v>15</v>
      </c>
      <c r="C12" t="s">
        <v>11867</v>
      </c>
      <c r="D12" t="str">
        <f>LEFT(C12,FIND("-",C12)-2)</f>
        <v>22.19</v>
      </c>
      <c r="E12" t="str">
        <f>TRIM(RIGHT(C12,FIND("-",C12)-1))</f>
        <v>36.31</v>
      </c>
      <c r="K12" t="str">
        <f ca="1">D78</f>
        <v>There are some indications that German American Bancorp may be overvalued. The company has a higher forward p/e, peg ratio, price/sales, price/book than the comparable average</v>
      </c>
    </row>
    <row r="13" spans="1:16" x14ac:dyDescent="0.3">
      <c r="A13" s="1">
        <v>6</v>
      </c>
      <c r="B13" t="s">
        <v>17</v>
      </c>
      <c r="C13" t="s">
        <v>11868</v>
      </c>
      <c r="K13" t="str">
        <f ca="1">D89</f>
        <v>There are some indications that German American Bancorp may be undervalued. The company has a lower and trailing p/e than the comparable average</v>
      </c>
    </row>
    <row r="14" spans="1:16" x14ac:dyDescent="0.3">
      <c r="A14" s="1">
        <v>7</v>
      </c>
      <c r="B14" t="s">
        <v>19</v>
      </c>
      <c r="C14" t="s">
        <v>11869</v>
      </c>
    </row>
    <row r="16" spans="1:16" x14ac:dyDescent="0.3">
      <c r="A16" s="1">
        <v>0</v>
      </c>
      <c r="B16" t="s">
        <v>21</v>
      </c>
      <c r="C16" t="s">
        <v>11870</v>
      </c>
    </row>
    <row r="17" spans="1:23" x14ac:dyDescent="0.3">
      <c r="A17" s="1">
        <v>1</v>
      </c>
      <c r="B17" t="s">
        <v>23</v>
      </c>
      <c r="C17" t="s">
        <v>2405</v>
      </c>
      <c r="K17" t="str">
        <f ca="1">K2 &amp; IF(J3=1, K3,IF(J3=2,L3,IF(J3=3,M3,IF(J3=4,N3,IF(J3=5,O3,IF(J3=6,P3)))))) &amp; ". " &amp; IF(J4=1,K4,IF(J4=2,L4)) &amp; ". " &amp; IF(J5=1,K5,IF(J5=2,L5)) &amp; K6 &amp; ". " &amp; K7 &amp; ". " &amp; K8 &amp; ". " &amp; K9 &amp; "."</f>
        <v>German American Bancorp, Inc. is scheduled to report earnings between Jul 24, 2017 and Jul 28, 2017. The current stock price is $35.31, down .23% after opening up a fraction over yesterday's closing price. German American Bancorp is expected to be trading at $33.80, based on target estimates which would be a 4.28% decrease from the current price. Earnings are expected to increase by 4.76% over last quarter based on the average of 6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11871</v>
      </c>
    </row>
    <row r="19" spans="1:23" x14ac:dyDescent="0.3">
      <c r="A19" s="1">
        <v>3</v>
      </c>
      <c r="B19" t="s">
        <v>27</v>
      </c>
      <c r="C19" t="s">
        <v>1247</v>
      </c>
    </row>
    <row r="20" spans="1:23" x14ac:dyDescent="0.3">
      <c r="A20" s="1">
        <v>4</v>
      </c>
      <c r="B20" t="s">
        <v>29</v>
      </c>
      <c r="C20" t="s">
        <v>771</v>
      </c>
    </row>
    <row r="21" spans="1:23" x14ac:dyDescent="0.3">
      <c r="A21" s="1">
        <v>5</v>
      </c>
      <c r="B21" t="s">
        <v>31</v>
      </c>
      <c r="C21" t="s">
        <v>11872</v>
      </c>
    </row>
    <row r="22" spans="1:23" x14ac:dyDescent="0.3">
      <c r="A22" s="1">
        <v>6</v>
      </c>
      <c r="B22" t="s">
        <v>33</v>
      </c>
      <c r="C22" t="s">
        <v>11873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35</v>
      </c>
      <c r="C23" t="s">
        <v>11874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37</v>
      </c>
      <c r="C26" s="1" t="s">
        <v>38</v>
      </c>
      <c r="D26" s="1" t="s">
        <v>39</v>
      </c>
      <c r="E26" s="1" t="s">
        <v>40</v>
      </c>
      <c r="F26" s="1" t="s">
        <v>41</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42</v>
      </c>
      <c r="C27">
        <v>6</v>
      </c>
      <c r="D27">
        <v>6</v>
      </c>
      <c r="E27">
        <v>6</v>
      </c>
      <c r="F27">
        <v>6</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net interest income</v>
      </c>
    </row>
    <row r="28" spans="1:23" x14ac:dyDescent="0.3">
      <c r="A28" s="1">
        <v>1</v>
      </c>
      <c r="B28" t="s">
        <v>43</v>
      </c>
      <c r="C28">
        <v>0.42</v>
      </c>
      <c r="D28">
        <v>0.44</v>
      </c>
      <c r="E28">
        <v>1.73</v>
      </c>
      <c r="F28">
        <v>1.97</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net interest income, trust income, commissions &amp; fees</v>
      </c>
    </row>
    <row r="29" spans="1:23" x14ac:dyDescent="0.3">
      <c r="A29" s="1">
        <v>2</v>
      </c>
      <c r="B29" t="s">
        <v>44</v>
      </c>
      <c r="C29">
        <v>0.41</v>
      </c>
      <c r="D29">
        <v>0.43</v>
      </c>
      <c r="E29">
        <v>1.7</v>
      </c>
      <c r="F29">
        <v>1.86</v>
      </c>
      <c r="J29">
        <f>IF(K29 &lt;&gt; "",8, 0)</f>
        <v>8</v>
      </c>
      <c r="K29" t="str">
        <f>IF(I174="pos_trend",B174,"")</f>
        <v>Non-Interest Expense</v>
      </c>
      <c r="L29" t="str">
        <f t="shared" si="0"/>
        <v>non-interest expense</v>
      </c>
      <c r="M29" t="str">
        <f t="shared" si="2"/>
        <v>, commission &amp; fee income, non-interest expense</v>
      </c>
      <c r="T29">
        <f>IF(U29 &lt;&gt; "",8, 0)</f>
        <v>8</v>
      </c>
      <c r="U29" t="str">
        <f>IF(I172="pos_trend",B172,"")</f>
        <v>Commission &amp; Fee Income</v>
      </c>
      <c r="V29" t="str">
        <f t="shared" si="1"/>
        <v>commission &amp; fee income</v>
      </c>
      <c r="W29" t="str">
        <f t="shared" si="3"/>
        <v>, net interest income, trust income, commissions &amp; fees, commission &amp; fee income</v>
      </c>
    </row>
    <row r="30" spans="1:23" x14ac:dyDescent="0.3">
      <c r="A30" s="1">
        <v>3</v>
      </c>
      <c r="B30" t="s">
        <v>45</v>
      </c>
      <c r="C30">
        <v>0.43</v>
      </c>
      <c r="D30">
        <v>0.46</v>
      </c>
      <c r="E30">
        <v>1.77</v>
      </c>
      <c r="F30">
        <v>2.27</v>
      </c>
      <c r="J30">
        <f>IF(K30 &lt;&gt; "",9, 0)</f>
        <v>0</v>
      </c>
      <c r="K30" t="str">
        <f>IF(I185="pos_trend",B185,"")</f>
        <v/>
      </c>
      <c r="L30" t="str">
        <f t="shared" si="0"/>
        <v/>
      </c>
      <c r="M30" t="str">
        <f t="shared" si="2"/>
        <v>, commission &amp; fee income, non-interest expense</v>
      </c>
      <c r="T30">
        <f>IF(U30 &lt;&gt; "",9, 0)</f>
        <v>9</v>
      </c>
      <c r="U30" t="str">
        <f>IF(I178="pos_trend",B178,"")</f>
        <v>Operating Income</v>
      </c>
      <c r="V30" t="str">
        <f t="shared" si="1"/>
        <v>operating income</v>
      </c>
      <c r="W30" t="str">
        <f t="shared" si="3"/>
        <v>, net interest income, trust income, commissions &amp; fees, commission &amp; fee income, operating income</v>
      </c>
    </row>
    <row r="31" spans="1:23" x14ac:dyDescent="0.3">
      <c r="A31" s="1">
        <v>4</v>
      </c>
      <c r="B31" t="s">
        <v>46</v>
      </c>
      <c r="C31">
        <v>0.41</v>
      </c>
      <c r="D31">
        <v>0.43</v>
      </c>
      <c r="E31">
        <v>1.63</v>
      </c>
      <c r="F31">
        <v>1.73</v>
      </c>
      <c r="J31">
        <f>IF(K31 &lt;&gt; "",10, 0)</f>
        <v>10</v>
      </c>
      <c r="K31" t="str">
        <f>IF(I186="pos_trend",B186,"")</f>
        <v>Pretax Income</v>
      </c>
      <c r="L31" t="str">
        <f t="shared" si="0"/>
        <v>pretax income</v>
      </c>
      <c r="M31" t="str">
        <f t="shared" si="2"/>
        <v>, commission &amp; fee income, non-interest expense, pretax income</v>
      </c>
      <c r="T31">
        <f>IF(U31 &lt;&gt; "",10, 0)</f>
        <v>10</v>
      </c>
      <c r="U31" t="str">
        <f>IF(I199="pos_trend",B199,"")</f>
        <v>Net Income</v>
      </c>
      <c r="V31" t="str">
        <f t="shared" si="1"/>
        <v>net income</v>
      </c>
      <c r="W31" t="str">
        <f t="shared" si="3"/>
        <v>, net interest income, trust income, commissions &amp; fees, commission &amp; fee income, operating income, net income</v>
      </c>
    </row>
    <row r="32" spans="1:23" x14ac:dyDescent="0.3">
      <c r="J32">
        <f>IF(K32 &lt;&gt; "",11, 0)</f>
        <v>0</v>
      </c>
      <c r="K32" t="str">
        <f>IF(I187="pos_trend",B187,"")</f>
        <v/>
      </c>
      <c r="L32" t="str">
        <f t="shared" si="0"/>
        <v/>
      </c>
      <c r="M32" t="str">
        <f t="shared" si="2"/>
        <v>, commission &amp; fee income, non-interest expense, pretax income</v>
      </c>
      <c r="T32">
        <f>IF(U32 &lt;&gt; "",11, 0)</f>
        <v>11</v>
      </c>
      <c r="U32" t="str">
        <f>IF(I209="pos_trend",B209,"")</f>
        <v>EPS (Basic)</v>
      </c>
      <c r="V32" t="str">
        <f t="shared" si="1"/>
        <v>eps (basic)</v>
      </c>
      <c r="W32" t="str">
        <f t="shared" si="3"/>
        <v>, net interest income, trust income, commissions &amp; fees, commission &amp; fee income, operating income, net income, eps (basic)</v>
      </c>
    </row>
    <row r="33" spans="1:23" x14ac:dyDescent="0.3">
      <c r="B33" s="1" t="s">
        <v>47</v>
      </c>
      <c r="C33" s="1" t="s">
        <v>38</v>
      </c>
      <c r="D33" s="1" t="s">
        <v>39</v>
      </c>
      <c r="E33" s="1" t="s">
        <v>40</v>
      </c>
      <c r="F33" s="1" t="s">
        <v>41</v>
      </c>
      <c r="J33">
        <f>IF(K33 &lt;&gt; "",12, 0)</f>
        <v>0</v>
      </c>
      <c r="K33" t="str">
        <f>IF(I195="pos_trend",B195,"")</f>
        <v/>
      </c>
      <c r="L33" t="str">
        <f t="shared" si="0"/>
        <v/>
      </c>
      <c r="M33" t="str">
        <f t="shared" si="2"/>
        <v>, commission &amp; fee income, non-interest expense, pretax income</v>
      </c>
      <c r="T33">
        <f>IF(U33 &lt;&gt; "",12, 0)</f>
        <v>12</v>
      </c>
      <c r="U33" t="str">
        <f>IF(I231="pos_trend",B231,"")</f>
        <v>Net Loans</v>
      </c>
      <c r="V33" t="str">
        <f t="shared" si="1"/>
        <v>net loans</v>
      </c>
      <c r="W33" t="str">
        <f t="shared" si="3"/>
        <v>, net interest income, trust income, commissions &amp; fees, commission &amp; fee income, operating income, net income, eps (basic), net loans</v>
      </c>
    </row>
    <row r="34" spans="1:23" x14ac:dyDescent="0.3">
      <c r="A34" s="1">
        <v>0</v>
      </c>
      <c r="B34" t="s">
        <v>42</v>
      </c>
      <c r="C34" t="s">
        <v>5845</v>
      </c>
      <c r="D34" t="s">
        <v>5845</v>
      </c>
      <c r="E34" t="s">
        <v>5845</v>
      </c>
      <c r="F34" t="s">
        <v>5845</v>
      </c>
      <c r="J34">
        <f>IF(K34 &lt;&gt; "",13, 0)</f>
        <v>0</v>
      </c>
      <c r="K34" t="str">
        <f>IF(I196="pos_trend",B196,"")</f>
        <v/>
      </c>
      <c r="L34" t="str">
        <f t="shared" si="0"/>
        <v/>
      </c>
      <c r="M34" t="str">
        <f t="shared" si="2"/>
        <v>, commission &amp; fee income, non-interest expense, pretax income</v>
      </c>
      <c r="T34">
        <f>IF(U34 &lt;&gt; "",13, 0)</f>
        <v>13</v>
      </c>
      <c r="U34" t="str">
        <f>IF(I251="pos_trend",B251,"")</f>
        <v>Total Assets</v>
      </c>
      <c r="V34" t="str">
        <f t="shared" si="1"/>
        <v>total assets</v>
      </c>
      <c r="W34" t="str">
        <f t="shared" si="3"/>
        <v>, net interest income, trust income, commissions &amp; fees, commission &amp; fee income, operating income, net income, eps (basic), net loans, total assets</v>
      </c>
    </row>
    <row r="35" spans="1:23" x14ac:dyDescent="0.3">
      <c r="A35" s="1">
        <v>1</v>
      </c>
      <c r="B35" t="s">
        <v>43</v>
      </c>
      <c r="C35" t="s">
        <v>11875</v>
      </c>
      <c r="D35" t="s">
        <v>11876</v>
      </c>
      <c r="E35" t="s">
        <v>11877</v>
      </c>
      <c r="F35" t="s">
        <v>11878</v>
      </c>
      <c r="J35">
        <f>IF(K35 &lt;&gt; "",14, 0)</f>
        <v>0</v>
      </c>
      <c r="K35" t="str">
        <f>IF(I201="pos_trend",B201,"")</f>
        <v/>
      </c>
      <c r="L35" t="str">
        <f t="shared" si="0"/>
        <v/>
      </c>
      <c r="M35" t="str">
        <f t="shared" si="2"/>
        <v>, commission &amp; fee income, non-interest expense, pretax income</v>
      </c>
      <c r="T35">
        <f>IF(U35 &lt;&gt; "",14, 0)</f>
        <v>14</v>
      </c>
      <c r="U35" t="str">
        <f>IF(I279="pos_trend",B279,"")</f>
        <v>Retained Earnings</v>
      </c>
      <c r="V35" t="str">
        <f t="shared" si="1"/>
        <v>retained earnings</v>
      </c>
      <c r="W35" t="str">
        <f t="shared" si="3"/>
        <v>, net interest income, trust income, commissions &amp; fees, commission &amp; fee income, operating income, net income, eps (basic), net loans, total assets, retained earnings</v>
      </c>
    </row>
    <row r="36" spans="1:23" x14ac:dyDescent="0.3">
      <c r="A36" s="1">
        <v>2</v>
      </c>
      <c r="B36" t="s">
        <v>44</v>
      </c>
      <c r="C36" t="s">
        <v>11879</v>
      </c>
      <c r="D36" t="s">
        <v>10048</v>
      </c>
      <c r="E36" t="s">
        <v>4582</v>
      </c>
      <c r="F36" t="s">
        <v>10700</v>
      </c>
      <c r="J36">
        <f>IF(K36 &lt;&gt; "",15, 0)</f>
        <v>0</v>
      </c>
      <c r="K36" t="str">
        <f>IF(I202="pos_trend",B202,"")</f>
        <v/>
      </c>
      <c r="L36" t="str">
        <f t="shared" si="0"/>
        <v/>
      </c>
      <c r="M36" t="str">
        <f t="shared" si="2"/>
        <v>, commission &amp; fee income, non-interest expense, pretax income</v>
      </c>
      <c r="T36">
        <f>IF(U36 &lt;&gt; "",15, 0)</f>
        <v>0</v>
      </c>
      <c r="U36" t="str">
        <f>IF(I336="pos_trend",B336,"")</f>
        <v/>
      </c>
      <c r="V36" t="str">
        <f t="shared" si="1"/>
        <v/>
      </c>
      <c r="W36" t="str">
        <f t="shared" si="3"/>
        <v>, net interest income, trust income, commissions &amp; fees, commission &amp; fee income, operating income, net income, eps (basic), net loans, total assets, retained earnings</v>
      </c>
    </row>
    <row r="37" spans="1:23" x14ac:dyDescent="0.3">
      <c r="A37" s="1">
        <v>3</v>
      </c>
      <c r="B37" t="s">
        <v>45</v>
      </c>
      <c r="C37" t="s">
        <v>11880</v>
      </c>
      <c r="D37" t="s">
        <v>11056</v>
      </c>
      <c r="E37" t="s">
        <v>11881</v>
      </c>
      <c r="F37" t="s">
        <v>11882</v>
      </c>
      <c r="J37">
        <f>IF(K37 &lt;&gt; "",16, 0)</f>
        <v>0</v>
      </c>
      <c r="K37" t="str">
        <f>IF(I203="pos_trend",B203,"")</f>
        <v/>
      </c>
      <c r="L37" t="str">
        <f t="shared" si="0"/>
        <v/>
      </c>
      <c r="M37" t="str">
        <f t="shared" si="2"/>
        <v>, commission &amp; fee income, non-interest expense, pretax income</v>
      </c>
      <c r="T37">
        <f>IF(U37 &lt;&gt; "",16, 0)</f>
        <v>16</v>
      </c>
      <c r="U37" t="str">
        <f>IF(I235="pos_trend",B235,"")</f>
        <v>Real Estate Mortgage Loans</v>
      </c>
      <c r="V37" t="str">
        <f t="shared" si="1"/>
        <v>real estate mortgage loans</v>
      </c>
      <c r="W37" t="str">
        <f t="shared" si="3"/>
        <v>, net interest income, trust income, commissions &amp; fees, commission &amp; fee income, operating income, net income, eps (basic), net loans, total assets, retained earnings, real estate mortgage loans</v>
      </c>
    </row>
    <row r="38" spans="1:23" x14ac:dyDescent="0.3">
      <c r="A38" s="1">
        <v>4</v>
      </c>
      <c r="B38" t="s">
        <v>61</v>
      </c>
      <c r="C38" t="s">
        <v>9757</v>
      </c>
      <c r="D38" t="s">
        <v>11883</v>
      </c>
      <c r="E38" t="s">
        <v>11884</v>
      </c>
      <c r="F38" t="s">
        <v>11877</v>
      </c>
      <c r="J38">
        <f>IF(K38 &lt;&gt; "",17, 0)</f>
        <v>0</v>
      </c>
      <c r="K38" t="str">
        <f>IF(I351="pos_trend",B351,"")</f>
        <v/>
      </c>
      <c r="L38" t="str">
        <f t="shared" si="0"/>
        <v/>
      </c>
      <c r="M38" t="str">
        <f t="shared" si="2"/>
        <v>, commission &amp; fee income, non-interest expense, pretax income</v>
      </c>
      <c r="T38">
        <f>IF(U38 &lt;&gt; "",17, 0)</f>
        <v>0</v>
      </c>
      <c r="U38" t="str">
        <f>IF(I236="pos_trend",B236,"")</f>
        <v/>
      </c>
      <c r="V38" t="str">
        <f t="shared" si="1"/>
        <v/>
      </c>
      <c r="W38" t="str">
        <f t="shared" si="3"/>
        <v>, net interest income, trust income, commissions &amp; fees, commission &amp; fee income, operating income, net income, eps (basic), net loans, total assets, retained earnings, real estate mortgage loans</v>
      </c>
    </row>
    <row r="39" spans="1:23" x14ac:dyDescent="0.3">
      <c r="A39" s="1">
        <v>5</v>
      </c>
      <c r="B39" t="s">
        <v>65</v>
      </c>
      <c r="C39" t="s">
        <v>5391</v>
      </c>
      <c r="D39" t="s">
        <v>9811</v>
      </c>
      <c r="E39" t="s">
        <v>823</v>
      </c>
      <c r="F39" t="s">
        <v>2037</v>
      </c>
      <c r="K39" t="str">
        <f>IF(I352="pos_trend",B352,"")</f>
        <v/>
      </c>
      <c r="M39" t="str">
        <f t="shared" si="2"/>
        <v>, commission &amp; fee income, non-interest expense, pretax income</v>
      </c>
      <c r="W39" t="str">
        <f t="shared" si="3"/>
        <v>, net interest income, trust income, commissions &amp; fees, commission &amp; fee income, operating income, net income, eps (basic),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 commission &amp; fee income, non-interest expense, and pretax income</v>
      </c>
      <c r="T40">
        <f>MAX(T22:T39)</f>
        <v>16</v>
      </c>
      <c r="U40" t="str">
        <f>VLOOKUP(T40,T22:U39,2,FALSE)</f>
        <v>Real Estate Mortgage Loans</v>
      </c>
      <c r="W40" t="str">
        <f>IF(IFERROR(FIND(",",W39),TRUE)=TRUE,W39,IF(NOT(EXACT(U40,UPPER(U40))),SUBSTITUTE(W39,LOWER(U40),"and "&amp;LOWER(U40)),SUBSTITUTE(W39,U40,"and "&amp;U40)))</f>
        <v>, net interest income, trust income, commissions &amp; fees, commission &amp; fee income, operating income, net income, eps (basic), net loans, total assets, retained earnings, and real estate mortgage loans</v>
      </c>
    </row>
    <row r="41" spans="1:23" x14ac:dyDescent="0.3">
      <c r="B41" s="1" t="s">
        <v>70</v>
      </c>
      <c r="C41" s="1" t="s">
        <v>71</v>
      </c>
      <c r="D41" s="1" t="s">
        <v>72</v>
      </c>
      <c r="E41" s="1" t="s">
        <v>73</v>
      </c>
      <c r="F41" s="1" t="s">
        <v>74</v>
      </c>
    </row>
    <row r="42" spans="1:23" x14ac:dyDescent="0.3">
      <c r="A42" s="1">
        <v>0</v>
      </c>
      <c r="B42" t="s">
        <v>75</v>
      </c>
      <c r="C42" t="s">
        <v>76</v>
      </c>
      <c r="D42" t="s">
        <v>6417</v>
      </c>
      <c r="E42">
        <v>0.42</v>
      </c>
      <c r="F42" t="s">
        <v>6417</v>
      </c>
      <c r="K42" t="str">
        <f>SUBSTITUTE(IF(M40&lt;&gt;"", D1 &amp; " has managed to increase " &amp; M40 &amp; " each year since " &amp; C144, "No positive trends")," , "," ")</f>
        <v>German American Bancorp has managed to increase commission &amp; fee income, non-interest expense, and pretax income each year since 2012</v>
      </c>
      <c r="U42" t="str">
        <f>SUBSTITUTE(IF(W40&lt;&gt;"", D1 &amp; " has managed to increase " &amp; W40 &amp; " each year since " &amp; C144, "No positive trends")," , "," ")</f>
        <v>German American Bancorp has managed to increase net interest income, trust income, commissions &amp; fees, commission &amp; fee income, operating income, net income, eps (basic), net loans, total assets, retained earnings, and real estate mortgage loans each year since 2012</v>
      </c>
    </row>
    <row r="43" spans="1:23" x14ac:dyDescent="0.3">
      <c r="A43" s="1">
        <v>1</v>
      </c>
      <c r="B43" t="s">
        <v>79</v>
      </c>
      <c r="C43" t="s">
        <v>6417</v>
      </c>
      <c r="D43" t="s">
        <v>8080</v>
      </c>
      <c r="E43">
        <v>0.42</v>
      </c>
      <c r="F43" t="s">
        <v>820</v>
      </c>
    </row>
    <row r="44" spans="1:23" x14ac:dyDescent="0.3">
      <c r="A44" s="1">
        <v>2</v>
      </c>
      <c r="B44" t="s">
        <v>84</v>
      </c>
      <c r="C44" t="s">
        <v>1295</v>
      </c>
      <c r="D44" t="s">
        <v>1294</v>
      </c>
      <c r="F44" t="s">
        <v>1236</v>
      </c>
    </row>
    <row r="45" spans="1:23" x14ac:dyDescent="0.3">
      <c r="A45" s="1">
        <v>3</v>
      </c>
      <c r="B45" t="s">
        <v>89</v>
      </c>
      <c r="C45" t="s">
        <v>2434</v>
      </c>
      <c r="D45" t="s">
        <v>9811</v>
      </c>
      <c r="F45" t="s">
        <v>4862</v>
      </c>
    </row>
    <row r="47" spans="1:23" x14ac:dyDescent="0.3">
      <c r="B47" s="1" t="s">
        <v>94</v>
      </c>
      <c r="C47" s="1" t="s">
        <v>38</v>
      </c>
      <c r="D47" s="1" t="s">
        <v>39</v>
      </c>
      <c r="E47" s="1" t="s">
        <v>40</v>
      </c>
      <c r="F47" s="1" t="s">
        <v>41</v>
      </c>
    </row>
    <row r="48" spans="1:23" x14ac:dyDescent="0.3">
      <c r="A48" s="1">
        <v>0</v>
      </c>
      <c r="B48" t="s">
        <v>95</v>
      </c>
      <c r="C48">
        <v>0.42</v>
      </c>
      <c r="D48">
        <v>0.44</v>
      </c>
      <c r="E48">
        <v>1.73</v>
      </c>
      <c r="F48">
        <v>1.97</v>
      </c>
    </row>
    <row r="49" spans="1:14" x14ac:dyDescent="0.3">
      <c r="A49" s="1">
        <v>1</v>
      </c>
      <c r="B49" t="s">
        <v>96</v>
      </c>
      <c r="C49">
        <v>0.42</v>
      </c>
      <c r="D49">
        <v>0.44</v>
      </c>
      <c r="E49">
        <v>1.73</v>
      </c>
      <c r="F49">
        <v>1.97</v>
      </c>
    </row>
    <row r="50" spans="1:14" x14ac:dyDescent="0.3">
      <c r="A50" s="1">
        <v>2</v>
      </c>
      <c r="B50" t="s">
        <v>97</v>
      </c>
      <c r="C50">
        <v>0.42</v>
      </c>
      <c r="D50">
        <v>0.44</v>
      </c>
      <c r="E50">
        <v>1.73</v>
      </c>
      <c r="F50">
        <v>1.97</v>
      </c>
    </row>
    <row r="51" spans="1:14" x14ac:dyDescent="0.3">
      <c r="A51" s="1">
        <v>3</v>
      </c>
      <c r="B51" t="s">
        <v>98</v>
      </c>
      <c r="C51">
        <v>0.42</v>
      </c>
      <c r="D51">
        <v>0.44</v>
      </c>
      <c r="E51">
        <v>1.73</v>
      </c>
      <c r="F51">
        <v>1.96</v>
      </c>
    </row>
    <row r="52" spans="1:14" x14ac:dyDescent="0.3">
      <c r="A52" s="1">
        <v>4</v>
      </c>
      <c r="B52" t="s">
        <v>99</v>
      </c>
      <c r="C52">
        <v>0.42</v>
      </c>
      <c r="D52">
        <v>0.44</v>
      </c>
      <c r="E52">
        <v>1.71</v>
      </c>
      <c r="F52">
        <v>1.92</v>
      </c>
    </row>
    <row r="54" spans="1:14" x14ac:dyDescent="0.3">
      <c r="B54" s="1" t="s">
        <v>100</v>
      </c>
      <c r="C54" s="1" t="s">
        <v>38</v>
      </c>
      <c r="D54" s="1" t="s">
        <v>39</v>
      </c>
      <c r="E54" s="1" t="s">
        <v>40</v>
      </c>
      <c r="F54" s="1" t="s">
        <v>41</v>
      </c>
    </row>
    <row r="55" spans="1:14" x14ac:dyDescent="0.3">
      <c r="A55" s="1">
        <v>0</v>
      </c>
      <c r="B55" t="s">
        <v>101</v>
      </c>
    </row>
    <row r="56" spans="1:14" x14ac:dyDescent="0.3">
      <c r="A56" s="1">
        <v>1</v>
      </c>
      <c r="B56" t="s">
        <v>102</v>
      </c>
    </row>
    <row r="57" spans="1:14" x14ac:dyDescent="0.3">
      <c r="A57" s="1">
        <v>2</v>
      </c>
      <c r="B57" t="s">
        <v>103</v>
      </c>
    </row>
    <row r="58" spans="1:14" x14ac:dyDescent="0.3">
      <c r="A58" s="1">
        <v>3</v>
      </c>
      <c r="B58" t="s">
        <v>104</v>
      </c>
    </row>
    <row r="60" spans="1:14" x14ac:dyDescent="0.3">
      <c r="B60" s="1" t="s">
        <v>105</v>
      </c>
      <c r="C60" s="1" t="s">
        <v>11885</v>
      </c>
      <c r="D60" s="1" t="s">
        <v>107</v>
      </c>
      <c r="E60" s="1" t="s">
        <v>108</v>
      </c>
      <c r="F60" s="1" t="s">
        <v>109</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GABC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110</v>
      </c>
      <c r="C61" t="s">
        <v>4862</v>
      </c>
      <c r="F61">
        <v>0.19</v>
      </c>
      <c r="I61" t="str">
        <f t="shared" si="4"/>
        <v>N/A</v>
      </c>
      <c r="J61">
        <f t="shared" si="5"/>
        <v>2.4E-2</v>
      </c>
      <c r="K61">
        <f t="shared" si="6"/>
        <v>0</v>
      </c>
      <c r="L61">
        <f t="shared" si="7"/>
        <v>0</v>
      </c>
      <c r="M61">
        <f t="shared" si="8"/>
        <v>0.19</v>
      </c>
      <c r="N61">
        <f t="shared" si="9"/>
        <v>0</v>
      </c>
    </row>
    <row r="62" spans="1:14" x14ac:dyDescent="0.3">
      <c r="A62" s="1">
        <v>1</v>
      </c>
      <c r="B62" t="s">
        <v>112</v>
      </c>
      <c r="C62" t="s">
        <v>5390</v>
      </c>
      <c r="F62">
        <v>0.22</v>
      </c>
      <c r="I62" t="str">
        <f t="shared" si="4"/>
        <v>N/A</v>
      </c>
      <c r="J62">
        <f t="shared" si="5"/>
        <v>2.3E-2</v>
      </c>
      <c r="K62">
        <f t="shared" si="6"/>
        <v>0</v>
      </c>
      <c r="L62">
        <f t="shared" si="7"/>
        <v>0</v>
      </c>
      <c r="M62">
        <f t="shared" si="8"/>
        <v>0.22</v>
      </c>
      <c r="N62">
        <f t="shared" si="9"/>
        <v>0</v>
      </c>
    </row>
    <row r="63" spans="1:14" x14ac:dyDescent="0.3">
      <c r="A63" s="1">
        <v>2</v>
      </c>
      <c r="B63" t="s">
        <v>114</v>
      </c>
      <c r="C63" t="s">
        <v>3596</v>
      </c>
      <c r="F63">
        <v>0.08</v>
      </c>
      <c r="I63" t="str">
        <f t="shared" si="4"/>
        <v>N/A</v>
      </c>
      <c r="J63">
        <f t="shared" si="5"/>
        <v>6.0999999999999999E-2</v>
      </c>
      <c r="K63">
        <f t="shared" si="6"/>
        <v>0</v>
      </c>
      <c r="L63">
        <f t="shared" si="7"/>
        <v>0</v>
      </c>
      <c r="M63">
        <f t="shared" si="8"/>
        <v>0.08</v>
      </c>
      <c r="N63">
        <f t="shared" si="9"/>
        <v>0</v>
      </c>
    </row>
    <row r="64" spans="1:14" x14ac:dyDescent="0.3">
      <c r="A64" s="1">
        <v>3</v>
      </c>
      <c r="B64" t="s">
        <v>116</v>
      </c>
      <c r="C64" t="s">
        <v>6413</v>
      </c>
      <c r="F64">
        <v>0.12</v>
      </c>
      <c r="I64" t="str">
        <f t="shared" si="4"/>
        <v>N/A</v>
      </c>
      <c r="J64">
        <f t="shared" si="5"/>
        <v>0.13900000000000001</v>
      </c>
      <c r="K64">
        <f t="shared" si="6"/>
        <v>0</v>
      </c>
      <c r="L64">
        <f t="shared" si="7"/>
        <v>0</v>
      </c>
      <c r="M64">
        <f t="shared" si="8"/>
        <v>0.12</v>
      </c>
      <c r="N64">
        <f t="shared" si="9"/>
        <v>0</v>
      </c>
    </row>
    <row r="65" spans="1:14" x14ac:dyDescent="0.3">
      <c r="A65" s="1">
        <v>4</v>
      </c>
      <c r="B65" t="s">
        <v>118</v>
      </c>
      <c r="C65" t="s">
        <v>1750</v>
      </c>
      <c r="F65">
        <v>0.08</v>
      </c>
      <c r="I65" t="str">
        <f t="shared" si="4"/>
        <v>N/A</v>
      </c>
      <c r="J65">
        <f t="shared" si="5"/>
        <v>0.09</v>
      </c>
      <c r="K65">
        <f t="shared" si="6"/>
        <v>0</v>
      </c>
      <c r="L65">
        <f t="shared" si="7"/>
        <v>0</v>
      </c>
      <c r="M65">
        <f t="shared" si="8"/>
        <v>0.08</v>
      </c>
      <c r="N65">
        <f t="shared" si="9"/>
        <v>0</v>
      </c>
    </row>
    <row r="66" spans="1:14" x14ac:dyDescent="0.3">
      <c r="A66" s="1">
        <v>5</v>
      </c>
      <c r="B66" t="s">
        <v>120</v>
      </c>
      <c r="C66" t="s">
        <v>11886</v>
      </c>
      <c r="I66" t="str">
        <f t="shared" si="4"/>
        <v>N/A</v>
      </c>
      <c r="J66">
        <f t="shared" si="5"/>
        <v>6.8099999999999994E-2</v>
      </c>
      <c r="K66">
        <f t="shared" si="6"/>
        <v>0</v>
      </c>
      <c r="L66">
        <f t="shared" si="7"/>
        <v>0</v>
      </c>
      <c r="M66">
        <f t="shared" si="8"/>
        <v>0</v>
      </c>
      <c r="N66">
        <f t="shared" si="9"/>
        <v>0</v>
      </c>
    </row>
    <row r="67" spans="1:14" x14ac:dyDescent="0.3">
      <c r="D67" t="s">
        <v>122</v>
      </c>
      <c r="E67" t="str">
        <f>C1</f>
        <v>German American Bancorp, Inc. (GABC)</v>
      </c>
      <c r="I67" t="str">
        <f t="shared" si="4"/>
        <v>N/A</v>
      </c>
      <c r="J67">
        <f t="shared" si="5"/>
        <v>0</v>
      </c>
      <c r="K67" t="str">
        <f t="shared" si="6"/>
        <v>Comp Average</v>
      </c>
      <c r="L67" t="str">
        <f t="shared" si="7"/>
        <v>German American Bancorp, Inc. (GABC)</v>
      </c>
      <c r="M67">
        <f t="shared" si="8"/>
        <v>0</v>
      </c>
      <c r="N67">
        <f t="shared" si="9"/>
        <v>0</v>
      </c>
    </row>
    <row r="68" spans="1:14" x14ac:dyDescent="0.3">
      <c r="A68" s="1">
        <v>0</v>
      </c>
      <c r="B68" t="s">
        <v>123</v>
      </c>
      <c r="C68" t="s">
        <v>11870</v>
      </c>
      <c r="D68">
        <f ca="1">AVERAGE(VALUE(INDIRECT("J"&amp;(MATCH(B68,B69:B500,0)+68))),VALUE(INDIRECT("J"&amp;(MATCH(B68,B69:B500,0)+79))),VALUE(INDIRECT("J"&amp;(MATCH(B68,B69:B500,0)+90))),VALUE(INDIRECT("J"&amp;(MATCH(B68,B69:B500,0)+101))))</f>
        <v>360827500</v>
      </c>
      <c r="E68" t="str">
        <f t="shared" ref="E68:E76" ca="1" si="10">IF(AND(C68&lt;&gt;"",D68&lt;&gt;0),IF(VALUE(J68)&gt;VALUE(K68),"above average","below average"),"no data")</f>
        <v>above average</v>
      </c>
      <c r="I68" t="str">
        <f t="shared" ca="1" si="4"/>
        <v>N/A</v>
      </c>
      <c r="J68">
        <f t="shared" si="5"/>
        <v>809640000</v>
      </c>
      <c r="K68">
        <f t="shared" ca="1" si="6"/>
        <v>360827500</v>
      </c>
      <c r="L68" t="str">
        <f t="shared" ca="1" si="7"/>
        <v>above average</v>
      </c>
      <c r="M68">
        <f t="shared" si="8"/>
        <v>0</v>
      </c>
      <c r="N68">
        <f t="shared" si="9"/>
        <v>0</v>
      </c>
    </row>
    <row r="69" spans="1:14" x14ac:dyDescent="0.3">
      <c r="A69" s="1">
        <v>1</v>
      </c>
      <c r="B69" t="s">
        <v>125</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126</v>
      </c>
      <c r="C70" t="s">
        <v>11871</v>
      </c>
      <c r="D70">
        <f ca="1">AVERAGE(VALUE(INDIRECT("J"&amp;(MATCH(B70,B71:B502,0)+70))),VALUE(INDIRECT("J"&amp;(MATCH(B70,B71:B502,0)+81))),VALUE(INDIRECT("J"&amp;(MATCH(B70,B71:B502,0)+92))),VALUE(INDIRECT("J"&amp;(MATCH(B70,B71:B502,0)+103))))</f>
        <v>126.8275</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20.42</v>
      </c>
      <c r="K70">
        <f t="shared" ca="1" si="6"/>
        <v>126.8275</v>
      </c>
      <c r="L70" t="str">
        <f t="shared" ca="1" si="7"/>
        <v>below average</v>
      </c>
      <c r="M70" t="str">
        <f t="shared" ca="1" si="8"/>
        <v/>
      </c>
      <c r="N70" t="str">
        <f t="shared" ca="1" si="9"/>
        <v/>
      </c>
    </row>
    <row r="71" spans="1:14" x14ac:dyDescent="0.3">
      <c r="A71" s="1">
        <v>3</v>
      </c>
      <c r="B71" t="s">
        <v>128</v>
      </c>
      <c r="C71" t="s">
        <v>11887</v>
      </c>
      <c r="D71">
        <f ca="1">AVERAGE(VALUE(INDIRECT("J"&amp;(MATCH(B71,B72:B503,0)+71))),VALUE(INDIRECT("J"&amp;(MATCH(B71,B72:B503,0)+82))),VALUE(INDIRECT("J"&amp;(MATCH(B71,B72:B503,0)+93))),VALUE(INDIRECT("J"&amp;(MATCH(B71,B72:B503,0)+104))))</f>
        <v>14.295</v>
      </c>
      <c r="E71" t="str">
        <f t="shared" ca="1" si="10"/>
        <v>above average</v>
      </c>
      <c r="F71" t="str">
        <f t="shared" ca="1" si="11"/>
        <v>forward p/e</v>
      </c>
      <c r="G71" t="str">
        <f t="shared" ref="G71:G76" ca="1" si="12">IF(F71&lt;&gt;"", G70 &amp; ", " &amp; IFERROR(LEFT(F71,FIND("(",F71) - 2),F71),G70)</f>
        <v>, forward p/e</v>
      </c>
      <c r="I71" t="str">
        <f t="shared" ca="1" si="4"/>
        <v>N/A</v>
      </c>
      <c r="J71" t="str">
        <f t="shared" si="5"/>
        <v>17.92</v>
      </c>
      <c r="K71">
        <f t="shared" ca="1" si="6"/>
        <v>14.295</v>
      </c>
      <c r="L71" t="str">
        <f t="shared" ca="1" si="7"/>
        <v>above average</v>
      </c>
      <c r="M71" t="str">
        <f t="shared" ca="1" si="8"/>
        <v>forward p/e</v>
      </c>
      <c r="N71" t="str">
        <f t="shared" ca="1" si="9"/>
        <v>, forward p/e</v>
      </c>
    </row>
    <row r="72" spans="1:14" x14ac:dyDescent="0.3">
      <c r="A72" s="1">
        <v>4</v>
      </c>
      <c r="B72" t="s">
        <v>130</v>
      </c>
      <c r="C72" t="s">
        <v>3030</v>
      </c>
      <c r="D72">
        <f ca="1">AVERAGE(VALUE(INDIRECT("J"&amp;(MATCH(B72,B73:B504,0)+72))),VALUE(INDIRECT("J"&amp;(MATCH(B72,B73:B504,0)+83))),VALUE(INDIRECT("J"&amp;(MATCH(B72,B73:B504,0)+94))),VALUE(INDIRECT("J"&amp;(MATCH(B72,B73:B504,0)+105))))</f>
        <v>1.6224999999999998</v>
      </c>
      <c r="E72" t="str">
        <f t="shared" ca="1" si="10"/>
        <v>above average</v>
      </c>
      <c r="F72" t="str">
        <f t="shared" ca="1" si="11"/>
        <v>peg ratio (5 yr expected)</v>
      </c>
      <c r="G72" t="str">
        <f t="shared" ca="1" si="12"/>
        <v>, forward p/e, peg ratio</v>
      </c>
      <c r="I72" t="str">
        <f t="shared" ca="1" si="4"/>
        <v>N/A</v>
      </c>
      <c r="J72" t="str">
        <f t="shared" si="5"/>
        <v>2.27</v>
      </c>
      <c r="K72">
        <f t="shared" ca="1" si="6"/>
        <v>1.6224999999999998</v>
      </c>
      <c r="L72" t="str">
        <f t="shared" ca="1" si="7"/>
        <v>above average</v>
      </c>
      <c r="M72" t="str">
        <f t="shared" ca="1" si="8"/>
        <v>peg ratio (5 yr expected)</v>
      </c>
      <c r="N72" t="str">
        <f t="shared" ca="1" si="9"/>
        <v>, forward p/e, peg ratio</v>
      </c>
    </row>
    <row r="73" spans="1:14" x14ac:dyDescent="0.3">
      <c r="A73" s="1">
        <v>5</v>
      </c>
      <c r="B73" t="s">
        <v>132</v>
      </c>
      <c r="C73" t="s">
        <v>11888</v>
      </c>
      <c r="D73">
        <f ca="1">AVERAGE(VALUE(INDIRECT("J"&amp;(MATCH(B73,B74:B505,0)+73))),VALUE(INDIRECT("J"&amp;(MATCH(B73,B74:B505,0)+84))),VALUE(INDIRECT("J"&amp;(MATCH(B73,B74:B505,0)+95))),VALUE(INDIRECT("J"&amp;(MATCH(B73,B74:B505,0)+106))))</f>
        <v>4.3925000000000001</v>
      </c>
      <c r="E73" t="str">
        <f t="shared" ca="1" si="10"/>
        <v>above average</v>
      </c>
      <c r="F73" t="str">
        <f t="shared" ca="1" si="11"/>
        <v>price/sales (ttm)</v>
      </c>
      <c r="G73" t="str">
        <f t="shared" ca="1" si="12"/>
        <v>, forward p/e, peg ratio, price/sales</v>
      </c>
      <c r="I73" t="str">
        <f t="shared" ca="1" si="4"/>
        <v>N/A</v>
      </c>
      <c r="J73" t="str">
        <f t="shared" si="5"/>
        <v>6.18</v>
      </c>
      <c r="K73">
        <f t="shared" ca="1" si="6"/>
        <v>4.3925000000000001</v>
      </c>
      <c r="L73" t="str">
        <f t="shared" ca="1" si="7"/>
        <v>above average</v>
      </c>
      <c r="M73" t="str">
        <f t="shared" ca="1" si="8"/>
        <v>price/sales (ttm)</v>
      </c>
      <c r="N73" t="str">
        <f t="shared" ca="1" si="9"/>
        <v>, forward p/e, peg ratio, price/sales</v>
      </c>
    </row>
    <row r="74" spans="1:14" x14ac:dyDescent="0.3">
      <c r="A74" s="1">
        <v>6</v>
      </c>
      <c r="B74" t="s">
        <v>134</v>
      </c>
      <c r="C74" t="s">
        <v>10863</v>
      </c>
      <c r="D74">
        <f ca="1">AVERAGE(VALUE(INDIRECT("J"&amp;(MATCH(B74,B75:B506,0)+74))),VALUE(INDIRECT("J"&amp;(MATCH(B74,B75:B506,0)+85))),VALUE(INDIRECT("J"&amp;(MATCH(B74,B75:B506,0)+96))),VALUE(INDIRECT("J"&amp;(MATCH(B74,B75:B506,0)+107))))</f>
        <v>1.21</v>
      </c>
      <c r="E74" t="str">
        <f t="shared" ca="1" si="10"/>
        <v>above average</v>
      </c>
      <c r="F74" t="str">
        <f t="shared" ca="1" si="11"/>
        <v>price/book (mrq)</v>
      </c>
      <c r="G74" t="str">
        <f t="shared" ca="1" si="12"/>
        <v>, forward p/e, peg ratio, price/sales, price/book</v>
      </c>
      <c r="I74" t="str">
        <f t="shared" ca="1" si="4"/>
        <v>N/A</v>
      </c>
      <c r="J74" t="str">
        <f t="shared" si="5"/>
        <v>2.37</v>
      </c>
      <c r="K74">
        <f t="shared" ca="1" si="6"/>
        <v>1.21</v>
      </c>
      <c r="L74" t="str">
        <f t="shared" ca="1" si="7"/>
        <v>above average</v>
      </c>
      <c r="M74" t="str">
        <f t="shared" ca="1" si="8"/>
        <v>price/book (mrq)</v>
      </c>
      <c r="N74" t="str">
        <f t="shared" ca="1" si="9"/>
        <v>, forward p/e, peg ratio, price/sales, price/book</v>
      </c>
    </row>
    <row r="75" spans="1:14" x14ac:dyDescent="0.3">
      <c r="A75" s="1">
        <v>7</v>
      </c>
      <c r="B75" t="s">
        <v>136</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peg ratio, price/sales, price/book</v>
      </c>
      <c r="I75" t="str">
        <f t="shared" ca="1" si="4"/>
        <v>N/A</v>
      </c>
      <c r="J75">
        <f t="shared" si="5"/>
        <v>0</v>
      </c>
      <c r="K75">
        <f t="shared" ca="1" si="6"/>
        <v>0</v>
      </c>
      <c r="L75" t="str">
        <f t="shared" ca="1" si="7"/>
        <v>no data</v>
      </c>
      <c r="M75" t="str">
        <f t="shared" ca="1" si="8"/>
        <v/>
      </c>
      <c r="N75" t="str">
        <f t="shared" ca="1" si="9"/>
        <v>, forward p/e, peg ratio, price/sales, price/book</v>
      </c>
    </row>
    <row r="76" spans="1:14" x14ac:dyDescent="0.3">
      <c r="A76" s="1">
        <v>8</v>
      </c>
      <c r="B76" t="s">
        <v>137</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peg ratio, price/sales, price/book</v>
      </c>
      <c r="I76" t="str">
        <f t="shared" ca="1" si="4"/>
        <v>N/A</v>
      </c>
      <c r="J76">
        <f t="shared" si="5"/>
        <v>0</v>
      </c>
      <c r="K76">
        <f t="shared" ca="1" si="6"/>
        <v>0</v>
      </c>
      <c r="L76" t="str">
        <f t="shared" ca="1" si="7"/>
        <v>no data</v>
      </c>
      <c r="M76" t="str">
        <f t="shared" ca="1" si="8"/>
        <v/>
      </c>
      <c r="N76" t="str">
        <f t="shared" ca="1" si="9"/>
        <v>,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f t="shared" si="5"/>
        <v>0</v>
      </c>
      <c r="K77">
        <f t="shared" si="6"/>
        <v>0</v>
      </c>
      <c r="L77">
        <f t="shared" si="7"/>
        <v>0</v>
      </c>
      <c r="M77" t="str">
        <f t="shared" ca="1" si="8"/>
        <v>price/book</v>
      </c>
      <c r="N77" t="str">
        <f t="shared" ca="1" si="9"/>
        <v>forward p/e, peg ratio, price/sales, price/book</v>
      </c>
    </row>
    <row r="78" spans="1:14" x14ac:dyDescent="0.3">
      <c r="A78" s="1">
        <v>0</v>
      </c>
      <c r="B78" t="s">
        <v>138</v>
      </c>
      <c r="C78" t="s">
        <v>139</v>
      </c>
      <c r="D78" t="str">
        <f ca="1">IF(COUNTIF(E70:E76,"=above average")&gt;0,"There are some indications that "&amp;D1&amp;" may be overvalued. The company has a higher " &amp; G77 &amp; " than the comparable average", "Inconclusive")</f>
        <v>There are some indications that German American Bancorp may be overvalued. The company has a higher forward p/e, peg ratio, price/sales, price/book than the comparable average</v>
      </c>
      <c r="I78" t="str">
        <f t="shared" ca="1" si="4"/>
        <v>N/A</v>
      </c>
      <c r="J78" t="str">
        <f t="shared" si="5"/>
        <v>Dec 31, 2016</v>
      </c>
      <c r="K78" t="str">
        <f t="shared" ca="1" si="6"/>
        <v>There are some indications that German American Bancorp may be overvalued. The company has a higher forward p/e, peg ratio, price/sales, price/book than the comparable average</v>
      </c>
      <c r="L78">
        <f t="shared" si="7"/>
        <v>0</v>
      </c>
      <c r="M78">
        <f t="shared" si="8"/>
        <v>0</v>
      </c>
      <c r="N78">
        <f t="shared" si="9"/>
        <v>0</v>
      </c>
    </row>
    <row r="79" spans="1:14" x14ac:dyDescent="0.3">
      <c r="A79" s="1">
        <v>1</v>
      </c>
      <c r="B79" t="s">
        <v>140</v>
      </c>
      <c r="C79" t="s">
        <v>141</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142</v>
      </c>
      <c r="C81" t="s">
        <v>11889</v>
      </c>
      <c r="F81" t="str">
        <f t="shared" ref="F81:F87" ca="1" si="13">IF(E70="below average",LOWER(TRIM(IF(ISNUMBER(VALUE(RIGHT(B70,1))),REPLACE(B70,LEN(B70),1,""),B70))),"")</f>
        <v>trailing p/e</v>
      </c>
      <c r="G81" t="str">
        <f ca="1">IFERROR(LEFT(F81,FIND("(",F81) - 2),F81)</f>
        <v>trailing p/e</v>
      </c>
      <c r="I81" t="str">
        <f t="shared" ca="1" si="4"/>
        <v>N/A</v>
      </c>
      <c r="J81">
        <f t="shared" si="5"/>
        <v>0.30230000000000001</v>
      </c>
      <c r="K81">
        <f t="shared" si="6"/>
        <v>0</v>
      </c>
      <c r="L81">
        <f t="shared" si="7"/>
        <v>0</v>
      </c>
      <c r="M81" t="str">
        <f t="shared" ca="1" si="8"/>
        <v>trailing p/e</v>
      </c>
      <c r="N81" t="str">
        <f t="shared" ca="1" si="9"/>
        <v>trailing p/e</v>
      </c>
    </row>
    <row r="82" spans="1:14" x14ac:dyDescent="0.3">
      <c r="A82" s="1">
        <v>1</v>
      </c>
      <c r="B82" t="s">
        <v>144</v>
      </c>
      <c r="C82" t="s">
        <v>11890</v>
      </c>
      <c r="F82" t="str">
        <f t="shared" ca="1" si="13"/>
        <v/>
      </c>
      <c r="G82" t="str">
        <f t="shared" ref="G82:G87" ca="1" si="14">IF(F82&lt;&gt;"", G81 &amp; ", " &amp; IFERROR(LEFT(F82,FIND("(",F82) - 2),F82),G81)</f>
        <v>trailing p/e</v>
      </c>
      <c r="I82" t="str">
        <f t="shared" ca="1" si="4"/>
        <v>N/A</v>
      </c>
      <c r="J82">
        <f t="shared" si="5"/>
        <v>0.44520000000000004</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146</v>
      </c>
      <c r="C84" t="s">
        <v>11891</v>
      </c>
      <c r="F84" t="str">
        <f t="shared" ca="1" si="13"/>
        <v/>
      </c>
      <c r="G84" t="str">
        <f t="shared" ca="1" si="14"/>
        <v>trailing p/e</v>
      </c>
      <c r="I84" t="str">
        <f t="shared" ca="1" si="4"/>
        <v>N/A</v>
      </c>
      <c r="J84">
        <f t="shared" si="5"/>
        <v>1.3700000000000002E-2</v>
      </c>
      <c r="K84">
        <f t="shared" si="6"/>
        <v>0</v>
      </c>
      <c r="L84">
        <f t="shared" si="7"/>
        <v>0</v>
      </c>
      <c r="M84" t="str">
        <f t="shared" ca="1" si="8"/>
        <v/>
      </c>
      <c r="N84" t="str">
        <f t="shared" ca="1" si="9"/>
        <v>trailing p/e</v>
      </c>
    </row>
    <row r="85" spans="1:14" x14ac:dyDescent="0.3">
      <c r="A85" s="1">
        <v>1</v>
      </c>
      <c r="B85" t="s">
        <v>148</v>
      </c>
      <c r="C85" t="s">
        <v>6247</v>
      </c>
      <c r="F85" t="str">
        <f t="shared" ca="1" si="13"/>
        <v/>
      </c>
      <c r="G85" t="str">
        <f t="shared" ca="1" si="14"/>
        <v>trailing p/e</v>
      </c>
      <c r="I85" t="str">
        <f t="shared" ca="1" si="4"/>
        <v>N/A</v>
      </c>
      <c r="J85">
        <f t="shared" si="5"/>
        <v>0.1195</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150</v>
      </c>
      <c r="C87" t="s">
        <v>11892</v>
      </c>
      <c r="F87" t="str">
        <f t="shared" ca="1" si="13"/>
        <v/>
      </c>
      <c r="G87" t="str">
        <f t="shared" ca="1" si="14"/>
        <v>trailing p/e</v>
      </c>
      <c r="I87" t="str">
        <f t="shared" ca="1" si="4"/>
        <v>N/A</v>
      </c>
      <c r="J87">
        <f t="shared" si="5"/>
        <v>130979999.99999999</v>
      </c>
      <c r="K87">
        <f t="shared" si="6"/>
        <v>0</v>
      </c>
      <c r="L87">
        <f t="shared" si="7"/>
        <v>0</v>
      </c>
      <c r="M87" t="str">
        <f t="shared" ca="1" si="8"/>
        <v/>
      </c>
      <c r="N87" t="str">
        <f t="shared" ca="1" si="9"/>
        <v>trailing p/e</v>
      </c>
    </row>
    <row r="88" spans="1:14" x14ac:dyDescent="0.3">
      <c r="A88" s="1">
        <v>1</v>
      </c>
      <c r="B88" t="s">
        <v>152</v>
      </c>
      <c r="C88" t="s">
        <v>11893</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5.72</v>
      </c>
      <c r="K88">
        <f t="shared" si="6"/>
        <v>0</v>
      </c>
      <c r="L88">
        <f t="shared" si="7"/>
        <v>0</v>
      </c>
      <c r="M88" t="str">
        <f t="shared" ca="1" si="8"/>
        <v>trailing p/e</v>
      </c>
      <c r="N88" t="str">
        <f t="shared" ca="1" si="9"/>
        <v>and trailing p/e</v>
      </c>
    </row>
    <row r="89" spans="1:14" x14ac:dyDescent="0.3">
      <c r="A89" s="1">
        <v>2</v>
      </c>
      <c r="B89" t="s">
        <v>154</v>
      </c>
      <c r="C89" t="s">
        <v>11655</v>
      </c>
      <c r="D89" t="str">
        <f ca="1">IF(COUNTIF(E70:E76,"=below average")&gt;0,"There are some indications that "&amp;D1&amp;" may be undervalued. The company has a lower " &amp; G88 &amp; " than the comparable average", "Inconclusive")</f>
        <v>There are some indications that German American Bancorp may be undervalued. The company has a lower and trailing p/e than the comparable average</v>
      </c>
      <c r="I89" t="str">
        <f t="shared" ca="1" si="4"/>
        <v>N/A</v>
      </c>
      <c r="J89">
        <f t="shared" si="5"/>
        <v>0.19399999999999998</v>
      </c>
      <c r="K89" t="str">
        <f t="shared" ca="1" si="6"/>
        <v>There are some indications that German American Bancorp may be undervalued. The company has a lower and trailing p/e than the comparable average</v>
      </c>
      <c r="L89">
        <f t="shared" si="7"/>
        <v>0</v>
      </c>
      <c r="M89">
        <f t="shared" si="8"/>
        <v>0</v>
      </c>
      <c r="N89">
        <f t="shared" si="9"/>
        <v>0</v>
      </c>
    </row>
    <row r="90" spans="1:14" x14ac:dyDescent="0.3">
      <c r="A90" s="1">
        <v>3</v>
      </c>
      <c r="B90" t="s">
        <v>156</v>
      </c>
      <c r="I90" t="str">
        <f t="shared" si="4"/>
        <v>N/A</v>
      </c>
      <c r="J90">
        <f t="shared" si="5"/>
        <v>0</v>
      </c>
      <c r="K90">
        <f t="shared" si="6"/>
        <v>0</v>
      </c>
      <c r="L90">
        <f t="shared" si="7"/>
        <v>0</v>
      </c>
      <c r="M90">
        <f t="shared" si="8"/>
        <v>0</v>
      </c>
      <c r="N90">
        <f t="shared" si="9"/>
        <v>0</v>
      </c>
    </row>
    <row r="91" spans="1:14" x14ac:dyDescent="0.3">
      <c r="A91" s="1">
        <v>4</v>
      </c>
      <c r="B91" t="s">
        <v>158</v>
      </c>
      <c r="I91" t="str">
        <f t="shared" si="4"/>
        <v>N/A</v>
      </c>
      <c r="J91">
        <f t="shared" si="5"/>
        <v>0</v>
      </c>
      <c r="K91">
        <f t="shared" si="6"/>
        <v>0</v>
      </c>
      <c r="L91">
        <f t="shared" si="7"/>
        <v>0</v>
      </c>
      <c r="M91">
        <f t="shared" si="8"/>
        <v>0</v>
      </c>
      <c r="N91">
        <f t="shared" si="9"/>
        <v>0</v>
      </c>
    </row>
    <row r="92" spans="1:14" x14ac:dyDescent="0.3">
      <c r="A92" s="1">
        <v>5</v>
      </c>
      <c r="B92" t="s">
        <v>160</v>
      </c>
      <c r="C92" t="s">
        <v>11794</v>
      </c>
      <c r="I92" t="str">
        <f t="shared" si="4"/>
        <v>N/A</v>
      </c>
      <c r="J92">
        <f t="shared" si="5"/>
        <v>39590000</v>
      </c>
      <c r="K92">
        <f t="shared" si="6"/>
        <v>0</v>
      </c>
      <c r="L92">
        <f t="shared" si="7"/>
        <v>0</v>
      </c>
      <c r="M92">
        <f t="shared" si="8"/>
        <v>0</v>
      </c>
      <c r="N92">
        <f t="shared" si="9"/>
        <v>0</v>
      </c>
    </row>
    <row r="93" spans="1:14" x14ac:dyDescent="0.3">
      <c r="A93" s="1">
        <v>6</v>
      </c>
      <c r="B93" t="s">
        <v>162</v>
      </c>
      <c r="C93" t="s">
        <v>1247</v>
      </c>
      <c r="I93" t="str">
        <f t="shared" si="4"/>
        <v>N/A</v>
      </c>
      <c r="J93" t="str">
        <f t="shared" si="5"/>
        <v>1.73</v>
      </c>
      <c r="K93">
        <f t="shared" si="6"/>
        <v>0</v>
      </c>
      <c r="L93">
        <f t="shared" si="7"/>
        <v>0</v>
      </c>
      <c r="M93">
        <f t="shared" si="8"/>
        <v>0</v>
      </c>
      <c r="N93">
        <f t="shared" si="9"/>
        <v>0</v>
      </c>
    </row>
    <row r="94" spans="1:14" x14ac:dyDescent="0.3">
      <c r="A94" s="1">
        <v>7</v>
      </c>
      <c r="B94" t="s">
        <v>163</v>
      </c>
      <c r="C94" t="s">
        <v>11894</v>
      </c>
      <c r="I94" t="str">
        <f t="shared" si="4"/>
        <v>N/A</v>
      </c>
      <c r="J94">
        <f t="shared" si="5"/>
        <v>0.8570000000000001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165</v>
      </c>
      <c r="C96" t="s">
        <v>9038</v>
      </c>
      <c r="I96" t="str">
        <f t="shared" si="4"/>
        <v>N/A</v>
      </c>
      <c r="J96">
        <f t="shared" si="5"/>
        <v>38990000</v>
      </c>
      <c r="K96">
        <f t="shared" si="6"/>
        <v>0</v>
      </c>
      <c r="L96">
        <f t="shared" si="7"/>
        <v>0</v>
      </c>
      <c r="M96">
        <f t="shared" si="8"/>
        <v>0</v>
      </c>
      <c r="N96">
        <f t="shared" si="9"/>
        <v>0</v>
      </c>
    </row>
    <row r="97" spans="1:14" x14ac:dyDescent="0.3">
      <c r="A97" s="1">
        <v>1</v>
      </c>
      <c r="B97" t="s">
        <v>167</v>
      </c>
      <c r="C97" t="s">
        <v>11895</v>
      </c>
      <c r="I97" t="str">
        <f t="shared" si="4"/>
        <v>N/A</v>
      </c>
      <c r="J97" t="str">
        <f t="shared" si="5"/>
        <v>1.7</v>
      </c>
      <c r="K97">
        <f t="shared" si="6"/>
        <v>0</v>
      </c>
      <c r="L97">
        <f t="shared" si="7"/>
        <v>0</v>
      </c>
      <c r="M97">
        <f t="shared" si="8"/>
        <v>0</v>
      </c>
      <c r="N97">
        <f t="shared" si="9"/>
        <v>0</v>
      </c>
    </row>
    <row r="98" spans="1:14" x14ac:dyDescent="0.3">
      <c r="A98" s="1">
        <v>2</v>
      </c>
      <c r="B98" t="s">
        <v>169</v>
      </c>
      <c r="C98" t="s">
        <v>11896</v>
      </c>
      <c r="I98" t="str">
        <f t="shared" si="4"/>
        <v>N/A</v>
      </c>
      <c r="J98">
        <f t="shared" si="5"/>
        <v>242940000</v>
      </c>
      <c r="K98">
        <f t="shared" si="6"/>
        <v>0</v>
      </c>
      <c r="L98">
        <f t="shared" si="7"/>
        <v>0</v>
      </c>
      <c r="M98">
        <f t="shared" si="8"/>
        <v>0</v>
      </c>
      <c r="N98">
        <f t="shared" si="9"/>
        <v>0</v>
      </c>
    </row>
    <row r="99" spans="1:14" x14ac:dyDescent="0.3">
      <c r="A99" s="1">
        <v>3</v>
      </c>
      <c r="B99" t="s">
        <v>171</v>
      </c>
      <c r="I99" t="str">
        <f t="shared" si="4"/>
        <v>N/A</v>
      </c>
      <c r="J99">
        <f t="shared" si="5"/>
        <v>0</v>
      </c>
      <c r="K99">
        <f t="shared" si="6"/>
        <v>0</v>
      </c>
      <c r="L99">
        <f t="shared" si="7"/>
        <v>0</v>
      </c>
      <c r="M99">
        <f t="shared" si="8"/>
        <v>0</v>
      </c>
      <c r="N99">
        <f t="shared" si="9"/>
        <v>0</v>
      </c>
    </row>
    <row r="100" spans="1:14" x14ac:dyDescent="0.3">
      <c r="A100" s="1">
        <v>4</v>
      </c>
      <c r="B100" t="s">
        <v>173</v>
      </c>
      <c r="I100" t="str">
        <f t="shared" si="4"/>
        <v>N/A</v>
      </c>
      <c r="J100">
        <f t="shared" si="5"/>
        <v>0</v>
      </c>
      <c r="K100">
        <f t="shared" si="6"/>
        <v>0</v>
      </c>
      <c r="L100">
        <f t="shared" si="7"/>
        <v>0</v>
      </c>
      <c r="M100">
        <f t="shared" si="8"/>
        <v>0</v>
      </c>
      <c r="N100">
        <f t="shared" si="9"/>
        <v>0</v>
      </c>
    </row>
    <row r="101" spans="1:14" x14ac:dyDescent="0.3">
      <c r="A101" s="1">
        <v>5</v>
      </c>
      <c r="B101" t="s">
        <v>175</v>
      </c>
      <c r="C101" t="s">
        <v>11897</v>
      </c>
      <c r="I101" t="str">
        <f t="shared" si="4"/>
        <v>N/A</v>
      </c>
      <c r="J101" t="str">
        <f t="shared" si="5"/>
        <v>14.88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177</v>
      </c>
      <c r="C103" t="s">
        <v>11898</v>
      </c>
      <c r="I103" t="str">
        <f t="shared" si="4"/>
        <v>N/A</v>
      </c>
      <c r="J103">
        <f t="shared" si="5"/>
        <v>53360000</v>
      </c>
      <c r="K103">
        <f t="shared" si="6"/>
        <v>0</v>
      </c>
      <c r="L103">
        <f t="shared" si="7"/>
        <v>0</v>
      </c>
      <c r="M103">
        <f t="shared" si="8"/>
        <v>0</v>
      </c>
      <c r="N103">
        <f t="shared" si="9"/>
        <v>0</v>
      </c>
    </row>
    <row r="104" spans="1:14" x14ac:dyDescent="0.3">
      <c r="A104" s="1">
        <v>1</v>
      </c>
      <c r="B104" t="s">
        <v>179</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23</v>
      </c>
      <c r="C106" t="s">
        <v>2405</v>
      </c>
      <c r="I106" t="str">
        <f t="shared" si="4"/>
        <v>N/A</v>
      </c>
      <c r="J106" t="str">
        <f t="shared" si="5"/>
        <v>0.74</v>
      </c>
      <c r="K106">
        <f t="shared" si="6"/>
        <v>0</v>
      </c>
      <c r="L106">
        <f t="shared" si="7"/>
        <v>0</v>
      </c>
      <c r="M106">
        <f t="shared" si="8"/>
        <v>0</v>
      </c>
      <c r="N106">
        <f t="shared" si="9"/>
        <v>0</v>
      </c>
    </row>
    <row r="107" spans="1:14" x14ac:dyDescent="0.3">
      <c r="A107" s="1">
        <v>1</v>
      </c>
      <c r="B107" t="s">
        <v>181</v>
      </c>
      <c r="C107" t="s">
        <v>11899</v>
      </c>
      <c r="I107" t="str">
        <f t="shared" si="4"/>
        <v>N/A</v>
      </c>
      <c r="J107">
        <f t="shared" si="5"/>
        <v>0.59750000000000003</v>
      </c>
      <c r="K107">
        <f t="shared" si="6"/>
        <v>0</v>
      </c>
      <c r="L107">
        <f t="shared" si="7"/>
        <v>0</v>
      </c>
      <c r="M107">
        <f t="shared" si="8"/>
        <v>0</v>
      </c>
      <c r="N107">
        <f t="shared" si="9"/>
        <v>0</v>
      </c>
    </row>
    <row r="108" spans="1:14" x14ac:dyDescent="0.3">
      <c r="A108" s="1">
        <v>2</v>
      </c>
      <c r="B108" t="s">
        <v>183</v>
      </c>
      <c r="C108" t="s">
        <v>184</v>
      </c>
      <c r="I108" t="str">
        <f t="shared" si="4"/>
        <v>N/A</v>
      </c>
      <c r="J108">
        <f t="shared" si="5"/>
        <v>0.1424</v>
      </c>
      <c r="K108">
        <f t="shared" si="6"/>
        <v>0</v>
      </c>
      <c r="L108">
        <f t="shared" si="7"/>
        <v>0</v>
      </c>
      <c r="M108">
        <f t="shared" si="8"/>
        <v>0</v>
      </c>
      <c r="N108">
        <f t="shared" si="9"/>
        <v>0</v>
      </c>
    </row>
    <row r="109" spans="1:14" x14ac:dyDescent="0.3">
      <c r="A109" s="1">
        <v>3</v>
      </c>
      <c r="B109" t="s">
        <v>185</v>
      </c>
      <c r="C109" t="s">
        <v>11900</v>
      </c>
      <c r="I109" t="str">
        <f t="shared" si="4"/>
        <v>N/A</v>
      </c>
      <c r="J109" t="str">
        <f t="shared" si="5"/>
        <v>36.31</v>
      </c>
      <c r="K109">
        <f t="shared" si="6"/>
        <v>0</v>
      </c>
      <c r="L109">
        <f t="shared" si="7"/>
        <v>0</v>
      </c>
      <c r="M109">
        <f t="shared" si="8"/>
        <v>0</v>
      </c>
      <c r="N109">
        <f t="shared" si="9"/>
        <v>0</v>
      </c>
    </row>
    <row r="110" spans="1:14" x14ac:dyDescent="0.3">
      <c r="A110" s="1">
        <v>4</v>
      </c>
      <c r="B110" t="s">
        <v>187</v>
      </c>
      <c r="C110" t="s">
        <v>11901</v>
      </c>
      <c r="I110" t="str">
        <f t="shared" si="4"/>
        <v>N/A</v>
      </c>
      <c r="J110" t="str">
        <f t="shared" si="5"/>
        <v>22.19</v>
      </c>
      <c r="K110">
        <f t="shared" si="6"/>
        <v>0</v>
      </c>
      <c r="L110">
        <f t="shared" si="7"/>
        <v>0</v>
      </c>
      <c r="M110">
        <f t="shared" si="8"/>
        <v>0</v>
      </c>
      <c r="N110">
        <f t="shared" si="9"/>
        <v>0</v>
      </c>
    </row>
    <row r="111" spans="1:14" x14ac:dyDescent="0.3">
      <c r="A111" s="1">
        <v>5</v>
      </c>
      <c r="B111" t="s">
        <v>189</v>
      </c>
      <c r="C111" t="s">
        <v>11902</v>
      </c>
      <c r="I111" t="str">
        <f t="shared" si="4"/>
        <v>N/A</v>
      </c>
      <c r="J111" t="str">
        <f t="shared" si="5"/>
        <v>33.12</v>
      </c>
      <c r="K111">
        <f t="shared" si="6"/>
        <v>0</v>
      </c>
      <c r="L111">
        <f t="shared" si="7"/>
        <v>0</v>
      </c>
      <c r="M111">
        <f t="shared" si="8"/>
        <v>0</v>
      </c>
      <c r="N111">
        <f t="shared" si="9"/>
        <v>0</v>
      </c>
    </row>
    <row r="112" spans="1:14" x14ac:dyDescent="0.3">
      <c r="A112" s="1">
        <v>6</v>
      </c>
      <c r="B112" t="s">
        <v>191</v>
      </c>
      <c r="C112" t="s">
        <v>11903</v>
      </c>
      <c r="I112" t="str">
        <f t="shared" si="4"/>
        <v>N/A</v>
      </c>
      <c r="J112" t="str">
        <f t="shared" si="5"/>
        <v>32.35</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193</v>
      </c>
      <c r="C114" t="s">
        <v>11904</v>
      </c>
      <c r="I114" t="str">
        <f t="shared" si="4"/>
        <v>N/A</v>
      </c>
      <c r="J114" t="str">
        <f t="shared" si="5"/>
        <v>46.57k</v>
      </c>
      <c r="K114">
        <f t="shared" si="6"/>
        <v>0</v>
      </c>
      <c r="L114">
        <f t="shared" si="7"/>
        <v>0</v>
      </c>
      <c r="M114">
        <f t="shared" si="8"/>
        <v>0</v>
      </c>
      <c r="N114">
        <f t="shared" si="9"/>
        <v>0</v>
      </c>
    </row>
    <row r="115" spans="1:14" x14ac:dyDescent="0.3">
      <c r="A115" s="1">
        <v>1</v>
      </c>
      <c r="B115" t="s">
        <v>195</v>
      </c>
      <c r="C115" t="s">
        <v>11905</v>
      </c>
      <c r="I115" t="str">
        <f t="shared" si="4"/>
        <v>N/A</v>
      </c>
      <c r="J115" t="str">
        <f t="shared" si="5"/>
        <v>42.12k</v>
      </c>
      <c r="K115">
        <f t="shared" si="6"/>
        <v>0</v>
      </c>
      <c r="L115">
        <f t="shared" si="7"/>
        <v>0</v>
      </c>
      <c r="M115">
        <f t="shared" si="8"/>
        <v>0</v>
      </c>
      <c r="N115">
        <f t="shared" si="9"/>
        <v>0</v>
      </c>
    </row>
    <row r="116" spans="1:14" x14ac:dyDescent="0.3">
      <c r="A116" s="1">
        <v>2</v>
      </c>
      <c r="B116" t="s">
        <v>197</v>
      </c>
      <c r="C116" t="s">
        <v>3798</v>
      </c>
      <c r="I116" t="str">
        <f t="shared" si="4"/>
        <v>N/A</v>
      </c>
      <c r="J116">
        <f t="shared" si="5"/>
        <v>22930000</v>
      </c>
      <c r="K116">
        <f t="shared" si="6"/>
        <v>0</v>
      </c>
      <c r="L116">
        <f t="shared" si="7"/>
        <v>0</v>
      </c>
      <c r="M116">
        <f t="shared" si="8"/>
        <v>0</v>
      </c>
      <c r="N116">
        <f t="shared" si="9"/>
        <v>0</v>
      </c>
    </row>
    <row r="117" spans="1:14" x14ac:dyDescent="0.3">
      <c r="A117" s="1">
        <v>3</v>
      </c>
      <c r="B117" t="s">
        <v>199</v>
      </c>
      <c r="C117" t="s">
        <v>11906</v>
      </c>
      <c r="I117" t="str">
        <f t="shared" si="4"/>
        <v>N/A</v>
      </c>
      <c r="J117">
        <f t="shared" si="5"/>
        <v>21100000</v>
      </c>
      <c r="K117">
        <f t="shared" si="6"/>
        <v>0</v>
      </c>
      <c r="L117">
        <f t="shared" si="7"/>
        <v>0</v>
      </c>
      <c r="M117">
        <f t="shared" si="8"/>
        <v>0</v>
      </c>
      <c r="N117">
        <f t="shared" si="9"/>
        <v>0</v>
      </c>
    </row>
    <row r="118" spans="1:14" x14ac:dyDescent="0.3">
      <c r="A118" s="1">
        <v>4</v>
      </c>
      <c r="B118" t="s">
        <v>201</v>
      </c>
      <c r="C118" t="s">
        <v>1043</v>
      </c>
      <c r="I118" t="str">
        <f t="shared" si="4"/>
        <v>N/A</v>
      </c>
      <c r="J118">
        <f t="shared" si="5"/>
        <v>8.7400000000000005E-2</v>
      </c>
      <c r="K118">
        <f t="shared" si="6"/>
        <v>0</v>
      </c>
      <c r="L118">
        <f t="shared" si="7"/>
        <v>0</v>
      </c>
      <c r="M118">
        <f t="shared" si="8"/>
        <v>0</v>
      </c>
      <c r="N118">
        <f t="shared" si="9"/>
        <v>0</v>
      </c>
    </row>
    <row r="119" spans="1:14" x14ac:dyDescent="0.3">
      <c r="A119" s="1">
        <v>5</v>
      </c>
      <c r="B119" t="s">
        <v>203</v>
      </c>
      <c r="C119" t="s">
        <v>11907</v>
      </c>
      <c r="I119" t="str">
        <f t="shared" si="4"/>
        <v>N/A</v>
      </c>
      <c r="J119">
        <f t="shared" si="5"/>
        <v>0.24100000000000002</v>
      </c>
      <c r="K119">
        <f t="shared" si="6"/>
        <v>0</v>
      </c>
      <c r="L119">
        <f t="shared" si="7"/>
        <v>0</v>
      </c>
      <c r="M119">
        <f t="shared" si="8"/>
        <v>0</v>
      </c>
      <c r="N119">
        <f t="shared" si="9"/>
        <v>0</v>
      </c>
    </row>
    <row r="120" spans="1:14" x14ac:dyDescent="0.3">
      <c r="A120" s="1">
        <v>6</v>
      </c>
      <c r="B120" t="s">
        <v>205</v>
      </c>
      <c r="C120" t="s">
        <v>1572</v>
      </c>
      <c r="I120" t="str">
        <f t="shared" si="4"/>
        <v>N/A</v>
      </c>
      <c r="J120">
        <f t="shared" si="5"/>
        <v>1070000</v>
      </c>
      <c r="K120">
        <f t="shared" si="6"/>
        <v>0</v>
      </c>
      <c r="L120">
        <f t="shared" si="7"/>
        <v>0</v>
      </c>
      <c r="M120">
        <f t="shared" si="8"/>
        <v>0</v>
      </c>
      <c r="N120">
        <f t="shared" si="9"/>
        <v>0</v>
      </c>
    </row>
    <row r="121" spans="1:14" x14ac:dyDescent="0.3">
      <c r="A121" s="1">
        <v>7</v>
      </c>
      <c r="B121" t="s">
        <v>207</v>
      </c>
      <c r="C121" t="s">
        <v>11908</v>
      </c>
      <c r="I121" t="str">
        <f t="shared" si="4"/>
        <v>N/A</v>
      </c>
      <c r="J121" t="str">
        <f t="shared" si="5"/>
        <v>24.7</v>
      </c>
      <c r="K121">
        <f t="shared" si="6"/>
        <v>0</v>
      </c>
      <c r="L121">
        <f t="shared" si="7"/>
        <v>0</v>
      </c>
      <c r="M121">
        <f t="shared" si="8"/>
        <v>0</v>
      </c>
      <c r="N121">
        <f t="shared" si="9"/>
        <v>0</v>
      </c>
    </row>
    <row r="122" spans="1:14" x14ac:dyDescent="0.3">
      <c r="A122" s="1">
        <v>8</v>
      </c>
      <c r="B122" t="s">
        <v>209</v>
      </c>
      <c r="C122" t="s">
        <v>1116</v>
      </c>
      <c r="I122" t="str">
        <f t="shared" si="4"/>
        <v>N/A</v>
      </c>
      <c r="J122">
        <f t="shared" si="5"/>
        <v>5.1200000000000002E-2</v>
      </c>
      <c r="K122">
        <f t="shared" si="6"/>
        <v>0</v>
      </c>
      <c r="L122">
        <f t="shared" si="7"/>
        <v>0</v>
      </c>
      <c r="M122">
        <f t="shared" si="8"/>
        <v>0</v>
      </c>
      <c r="N122">
        <f t="shared" si="9"/>
        <v>0</v>
      </c>
    </row>
    <row r="123" spans="1:14" x14ac:dyDescent="0.3">
      <c r="A123" s="1">
        <v>9</v>
      </c>
      <c r="B123" t="s">
        <v>211</v>
      </c>
      <c r="C123" t="s">
        <v>11909</v>
      </c>
      <c r="I123" t="str">
        <f t="shared" si="4"/>
        <v>N/A</v>
      </c>
      <c r="J123" t="str">
        <f t="shared" si="5"/>
        <v>978.29k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213</v>
      </c>
      <c r="C125" t="s">
        <v>4302</v>
      </c>
      <c r="I125" t="str">
        <f t="shared" si="15"/>
        <v>N/A</v>
      </c>
      <c r="J125" t="str">
        <f t="shared" si="16"/>
        <v>0.52</v>
      </c>
      <c r="K125">
        <f t="shared" si="17"/>
        <v>0</v>
      </c>
      <c r="L125">
        <f t="shared" si="18"/>
        <v>0</v>
      </c>
      <c r="M125">
        <f t="shared" si="19"/>
        <v>0</v>
      </c>
      <c r="N125">
        <f t="shared" si="20"/>
        <v>0</v>
      </c>
    </row>
    <row r="126" spans="1:14" x14ac:dyDescent="0.3">
      <c r="A126" s="1">
        <v>1</v>
      </c>
      <c r="B126" t="s">
        <v>215</v>
      </c>
      <c r="C126" t="s">
        <v>3766</v>
      </c>
      <c r="I126" t="str">
        <f t="shared" si="15"/>
        <v>N/A</v>
      </c>
      <c r="J126">
        <f t="shared" si="16"/>
        <v>1.49E-2</v>
      </c>
      <c r="K126">
        <f t="shared" si="17"/>
        <v>0</v>
      </c>
      <c r="L126">
        <f t="shared" si="18"/>
        <v>0</v>
      </c>
      <c r="M126">
        <f t="shared" si="19"/>
        <v>0</v>
      </c>
      <c r="N126">
        <f t="shared" si="20"/>
        <v>0</v>
      </c>
    </row>
    <row r="127" spans="1:14" x14ac:dyDescent="0.3">
      <c r="A127" s="1">
        <v>2</v>
      </c>
      <c r="B127" t="s">
        <v>217</v>
      </c>
      <c r="C127" t="s">
        <v>11910</v>
      </c>
      <c r="I127" t="str">
        <f t="shared" si="15"/>
        <v>N/A</v>
      </c>
      <c r="J127" t="str">
        <f t="shared" si="16"/>
        <v>0.50</v>
      </c>
      <c r="K127">
        <f t="shared" si="17"/>
        <v>0</v>
      </c>
      <c r="L127">
        <f t="shared" si="18"/>
        <v>0</v>
      </c>
      <c r="M127">
        <f t="shared" si="19"/>
        <v>0</v>
      </c>
      <c r="N127">
        <f t="shared" si="20"/>
        <v>0</v>
      </c>
    </row>
    <row r="128" spans="1:14" x14ac:dyDescent="0.3">
      <c r="A128" s="1">
        <v>3</v>
      </c>
      <c r="B128" t="s">
        <v>219</v>
      </c>
      <c r="C128" t="s">
        <v>6450</v>
      </c>
      <c r="I128" t="str">
        <f t="shared" si="15"/>
        <v>N/A</v>
      </c>
      <c r="J128">
        <f t="shared" si="16"/>
        <v>1.3999999999999999E-2</v>
      </c>
      <c r="K128">
        <f t="shared" si="17"/>
        <v>0</v>
      </c>
      <c r="L128">
        <f t="shared" si="18"/>
        <v>0</v>
      </c>
      <c r="M128">
        <f t="shared" si="19"/>
        <v>0</v>
      </c>
      <c r="N128">
        <f t="shared" si="20"/>
        <v>0</v>
      </c>
    </row>
    <row r="129" spans="1:14" x14ac:dyDescent="0.3">
      <c r="A129" s="1">
        <v>4</v>
      </c>
      <c r="B129" t="s">
        <v>221</v>
      </c>
      <c r="C129" t="s">
        <v>386</v>
      </c>
      <c r="I129" t="str">
        <f t="shared" si="15"/>
        <v>N/A</v>
      </c>
      <c r="J129" t="str">
        <f t="shared" si="16"/>
        <v>2.17</v>
      </c>
      <c r="K129">
        <f t="shared" si="17"/>
        <v>0</v>
      </c>
      <c r="L129">
        <f t="shared" si="18"/>
        <v>0</v>
      </c>
      <c r="M129">
        <f t="shared" si="19"/>
        <v>0</v>
      </c>
      <c r="N129">
        <f t="shared" si="20"/>
        <v>0</v>
      </c>
    </row>
    <row r="130" spans="1:14" x14ac:dyDescent="0.3">
      <c r="A130" s="1">
        <v>5</v>
      </c>
      <c r="B130" t="s">
        <v>223</v>
      </c>
      <c r="C130" t="s">
        <v>11911</v>
      </c>
      <c r="I130" t="str">
        <f t="shared" si="15"/>
        <v>N/A</v>
      </c>
      <c r="J130">
        <f t="shared" si="16"/>
        <v>0.2792</v>
      </c>
      <c r="K130">
        <f t="shared" si="17"/>
        <v>0</v>
      </c>
      <c r="L130">
        <f t="shared" si="18"/>
        <v>0</v>
      </c>
      <c r="M130">
        <f t="shared" si="19"/>
        <v>0</v>
      </c>
      <c r="N130">
        <f t="shared" si="20"/>
        <v>0</v>
      </c>
    </row>
    <row r="131" spans="1:14" x14ac:dyDescent="0.3">
      <c r="A131" s="1">
        <v>6</v>
      </c>
      <c r="B131" t="s">
        <v>225</v>
      </c>
      <c r="C131" t="s">
        <v>11912</v>
      </c>
      <c r="I131" t="str">
        <f t="shared" si="15"/>
        <v>N/A</v>
      </c>
      <c r="J131" t="str">
        <f t="shared" si="16"/>
        <v>May 20, 2017</v>
      </c>
      <c r="K131">
        <f t="shared" si="17"/>
        <v>0</v>
      </c>
      <c r="L131">
        <f t="shared" si="18"/>
        <v>0</v>
      </c>
      <c r="M131">
        <f t="shared" si="19"/>
        <v>0</v>
      </c>
      <c r="N131">
        <f t="shared" si="20"/>
        <v>0</v>
      </c>
    </row>
    <row r="132" spans="1:14" x14ac:dyDescent="0.3">
      <c r="A132" s="1">
        <v>7</v>
      </c>
      <c r="B132" t="s">
        <v>227</v>
      </c>
      <c r="C132" t="s">
        <v>11913</v>
      </c>
      <c r="I132" t="str">
        <f t="shared" si="15"/>
        <v>N/A</v>
      </c>
      <c r="J132" t="str">
        <f t="shared" si="16"/>
        <v>May 8, 2017</v>
      </c>
      <c r="K132">
        <f t="shared" si="17"/>
        <v>0</v>
      </c>
      <c r="L132">
        <f t="shared" si="18"/>
        <v>0</v>
      </c>
      <c r="M132">
        <f t="shared" si="19"/>
        <v>0</v>
      </c>
      <c r="N132">
        <f t="shared" si="20"/>
        <v>0</v>
      </c>
    </row>
    <row r="133" spans="1:14" x14ac:dyDescent="0.3">
      <c r="A133" s="1">
        <v>8</v>
      </c>
      <c r="B133" t="s">
        <v>229</v>
      </c>
      <c r="C133" t="s">
        <v>4889</v>
      </c>
      <c r="I133" t="str">
        <f t="shared" si="15"/>
        <v>N/A</v>
      </c>
      <c r="J133" t="str">
        <f t="shared" si="16"/>
        <v>3/2</v>
      </c>
      <c r="K133">
        <f t="shared" si="17"/>
        <v>0</v>
      </c>
      <c r="L133">
        <f t="shared" si="18"/>
        <v>0</v>
      </c>
      <c r="M133">
        <f t="shared" si="19"/>
        <v>0</v>
      </c>
      <c r="N133">
        <f t="shared" si="20"/>
        <v>0</v>
      </c>
    </row>
    <row r="134" spans="1:14" x14ac:dyDescent="0.3">
      <c r="A134" s="1">
        <v>9</v>
      </c>
      <c r="B134" t="s">
        <v>230</v>
      </c>
      <c r="C134" t="s">
        <v>11914</v>
      </c>
      <c r="I134" t="str">
        <f t="shared" si="15"/>
        <v>N/A</v>
      </c>
      <c r="J134" t="str">
        <f t="shared" si="16"/>
        <v>Apr 24, 2017</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231</v>
      </c>
      <c r="C137" s="1" t="s">
        <v>232</v>
      </c>
      <c r="D137" s="1" t="s">
        <v>233</v>
      </c>
      <c r="E137" s="1" t="s">
        <v>234</v>
      </c>
      <c r="F137" s="1" t="s">
        <v>235</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11915</v>
      </c>
      <c r="C138" t="s">
        <v>11916</v>
      </c>
      <c r="D138" t="s">
        <v>11917</v>
      </c>
      <c r="F138">
        <v>63</v>
      </c>
      <c r="I138" t="str">
        <f t="shared" si="15"/>
        <v>N/A</v>
      </c>
      <c r="J138" t="str">
        <f t="shared" si="16"/>
        <v>Chairman, CEO &amp; Member of Office of the Pres</v>
      </c>
      <c r="K138" t="str">
        <f t="shared" si="17"/>
        <v>870.3k</v>
      </c>
      <c r="L138">
        <f t="shared" si="18"/>
        <v>0</v>
      </c>
      <c r="M138">
        <f t="shared" si="19"/>
        <v>63</v>
      </c>
      <c r="N138">
        <f t="shared" si="20"/>
        <v>0</v>
      </c>
    </row>
    <row r="139" spans="1:14" x14ac:dyDescent="0.3">
      <c r="A139" s="1">
        <v>1</v>
      </c>
      <c r="B139" t="s">
        <v>11918</v>
      </c>
      <c r="C139" t="s">
        <v>11919</v>
      </c>
      <c r="D139" t="s">
        <v>11920</v>
      </c>
      <c r="F139">
        <v>61</v>
      </c>
      <c r="I139" t="str">
        <f t="shared" si="15"/>
        <v>N/A</v>
      </c>
      <c r="J139" t="str">
        <f t="shared" si="16"/>
        <v>Pres &amp; Sec.</v>
      </c>
      <c r="K139" t="str">
        <f t="shared" si="17"/>
        <v>544.2k</v>
      </c>
      <c r="L139">
        <f t="shared" si="18"/>
        <v>0</v>
      </c>
      <c r="M139">
        <f t="shared" si="19"/>
        <v>61</v>
      </c>
      <c r="N139">
        <f t="shared" si="20"/>
        <v>0</v>
      </c>
    </row>
    <row r="140" spans="1:14" x14ac:dyDescent="0.3">
      <c r="A140" s="1">
        <v>2</v>
      </c>
      <c r="B140" t="s">
        <v>11921</v>
      </c>
      <c r="C140" t="s">
        <v>8087</v>
      </c>
      <c r="D140" t="s">
        <v>11922</v>
      </c>
      <c r="F140">
        <v>50</v>
      </c>
      <c r="I140" t="str">
        <f t="shared" si="15"/>
        <v>N/A</v>
      </c>
      <c r="J140" t="str">
        <f t="shared" si="16"/>
        <v>Exec. VP &amp; CFO</v>
      </c>
      <c r="K140" t="str">
        <f t="shared" si="17"/>
        <v>430.74k</v>
      </c>
      <c r="L140">
        <f t="shared" si="18"/>
        <v>0</v>
      </c>
      <c r="M140">
        <f t="shared" si="19"/>
        <v>50</v>
      </c>
      <c r="N140">
        <f t="shared" si="20"/>
        <v>0</v>
      </c>
    </row>
    <row r="141" spans="1:14" x14ac:dyDescent="0.3">
      <c r="A141" s="1">
        <v>3</v>
      </c>
      <c r="B141" t="s">
        <v>11923</v>
      </c>
      <c r="C141" t="s">
        <v>11924</v>
      </c>
      <c r="D141" t="s">
        <v>11925</v>
      </c>
      <c r="F141">
        <v>58</v>
      </c>
      <c r="I141" t="str">
        <f t="shared" si="15"/>
        <v>N/A</v>
      </c>
      <c r="J141" t="str">
        <f t="shared" si="16"/>
        <v>Exec. VP &amp; Chief Credit Officer</v>
      </c>
      <c r="K141" t="str">
        <f t="shared" si="17"/>
        <v>351.89k</v>
      </c>
      <c r="L141">
        <f t="shared" si="18"/>
        <v>0</v>
      </c>
      <c r="M141">
        <f t="shared" si="19"/>
        <v>58</v>
      </c>
      <c r="N141">
        <f t="shared" si="20"/>
        <v>0</v>
      </c>
    </row>
    <row r="142" spans="1:14" x14ac:dyDescent="0.3">
      <c r="A142" s="1">
        <v>4</v>
      </c>
      <c r="B142" t="s">
        <v>11926</v>
      </c>
      <c r="C142" t="s">
        <v>11927</v>
      </c>
      <c r="D142" t="s">
        <v>11928</v>
      </c>
      <c r="F142">
        <v>57</v>
      </c>
      <c r="I142" t="str">
        <f t="shared" si="15"/>
        <v>N/A</v>
      </c>
      <c r="J142" t="str">
        <f t="shared" si="16"/>
        <v>Exec. VP &amp; Chief Retail Banking &amp; Devel. Officer</v>
      </c>
      <c r="K142" t="str">
        <f t="shared" si="17"/>
        <v>355.26k</v>
      </c>
      <c r="L142">
        <f t="shared" si="18"/>
        <v>0</v>
      </c>
      <c r="M142">
        <f t="shared" si="19"/>
        <v>57</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250</v>
      </c>
      <c r="C144" s="1" t="s">
        <v>251</v>
      </c>
      <c r="D144" s="1" t="s">
        <v>252</v>
      </c>
      <c r="E144" s="1" t="s">
        <v>253</v>
      </c>
      <c r="F144" s="1" t="s">
        <v>254</v>
      </c>
      <c r="G144" s="1" t="s">
        <v>255</v>
      </c>
      <c r="H144" s="1" t="s">
        <v>256</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1865</v>
      </c>
      <c r="C145" t="s">
        <v>2686</v>
      </c>
      <c r="D145" t="s">
        <v>9174</v>
      </c>
      <c r="E145" t="s">
        <v>10969</v>
      </c>
      <c r="F145" t="s">
        <v>11929</v>
      </c>
      <c r="G145" t="s">
        <v>11930</v>
      </c>
      <c r="I145" t="str">
        <f t="shared" si="15"/>
        <v>N/A</v>
      </c>
      <c r="J145">
        <f t="shared" si="16"/>
        <v>77160000</v>
      </c>
      <c r="K145">
        <f t="shared" si="17"/>
        <v>75670000</v>
      </c>
      <c r="L145">
        <f t="shared" si="18"/>
        <v>80390000</v>
      </c>
      <c r="M145">
        <f t="shared" si="19"/>
        <v>81620000</v>
      </c>
      <c r="N145">
        <f t="shared" si="20"/>
        <v>103370000</v>
      </c>
    </row>
    <row r="146" spans="1:14" x14ac:dyDescent="0.3">
      <c r="A146" s="1">
        <v>1</v>
      </c>
      <c r="B146" t="s">
        <v>1871</v>
      </c>
      <c r="C146" t="s">
        <v>11931</v>
      </c>
      <c r="D146" t="s">
        <v>11932</v>
      </c>
      <c r="E146" t="s">
        <v>11933</v>
      </c>
      <c r="F146" t="s">
        <v>11934</v>
      </c>
      <c r="G146" t="s">
        <v>11935</v>
      </c>
      <c r="I146" t="str">
        <f t="shared" si="15"/>
        <v>N/A</v>
      </c>
      <c r="J146">
        <f t="shared" si="16"/>
        <v>61690000</v>
      </c>
      <c r="K146">
        <f t="shared" si="17"/>
        <v>61630000</v>
      </c>
      <c r="L146">
        <f t="shared" si="18"/>
        <v>65599999.999999993</v>
      </c>
      <c r="M146">
        <f t="shared" si="19"/>
        <v>66739999.999999993</v>
      </c>
      <c r="N146">
        <f t="shared" si="20"/>
        <v>86200000</v>
      </c>
    </row>
    <row r="147" spans="1:14" x14ac:dyDescent="0.3">
      <c r="A147" s="1">
        <v>2</v>
      </c>
      <c r="B147" t="s">
        <v>1877</v>
      </c>
      <c r="C147" t="s">
        <v>8244</v>
      </c>
      <c r="D147" t="s">
        <v>11936</v>
      </c>
      <c r="E147" t="s">
        <v>264</v>
      </c>
      <c r="F147" t="s">
        <v>264</v>
      </c>
      <c r="G147" t="s">
        <v>264</v>
      </c>
      <c r="I147" t="str">
        <f t="shared" si="15"/>
        <v>N/A</v>
      </c>
      <c r="J147" t="str">
        <f t="shared" si="16"/>
        <v>91000</v>
      </c>
      <c r="K147" t="str">
        <f t="shared" si="17"/>
        <v>30000</v>
      </c>
      <c r="L147" t="str">
        <f t="shared" si="18"/>
        <v>N/A</v>
      </c>
      <c r="M147" t="str">
        <f t="shared" si="19"/>
        <v>N/A</v>
      </c>
      <c r="N147" t="str">
        <f t="shared" si="20"/>
        <v>N/A</v>
      </c>
    </row>
    <row r="148" spans="1:14" x14ac:dyDescent="0.3">
      <c r="A148" s="1">
        <v>3</v>
      </c>
      <c r="B148" t="s">
        <v>1881</v>
      </c>
      <c r="C148" t="s">
        <v>264</v>
      </c>
      <c r="D148" t="s">
        <v>264</v>
      </c>
      <c r="E148" t="s">
        <v>264</v>
      </c>
      <c r="F148" t="s">
        <v>264</v>
      </c>
      <c r="G148" t="s">
        <v>264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1882</v>
      </c>
      <c r="C149" t="s">
        <v>264</v>
      </c>
      <c r="D149" t="s">
        <v>264</v>
      </c>
      <c r="E149" t="s">
        <v>264</v>
      </c>
      <c r="F149" t="s">
        <v>264</v>
      </c>
      <c r="G149" t="s">
        <v>264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1885</v>
      </c>
      <c r="C150" t="s">
        <v>11507</v>
      </c>
      <c r="D150" t="s">
        <v>5942</v>
      </c>
      <c r="E150" t="s">
        <v>3734</v>
      </c>
      <c r="F150" t="s">
        <v>396</v>
      </c>
      <c r="G150" t="s">
        <v>10001</v>
      </c>
      <c r="I150" t="str">
        <f t="shared" si="15"/>
        <v>N/A</v>
      </c>
      <c r="J150">
        <f t="shared" si="16"/>
        <v>15380000</v>
      </c>
      <c r="K150">
        <f t="shared" si="17"/>
        <v>14010000</v>
      </c>
      <c r="L150">
        <f t="shared" si="18"/>
        <v>14790000</v>
      </c>
      <c r="M150">
        <f t="shared" si="19"/>
        <v>14880000</v>
      </c>
      <c r="N150">
        <f t="shared" si="20"/>
        <v>17160000</v>
      </c>
    </row>
    <row r="151" spans="1:14" x14ac:dyDescent="0.3">
      <c r="A151" s="1">
        <v>6</v>
      </c>
      <c r="B151" t="s">
        <v>1890</v>
      </c>
      <c r="C151" t="s">
        <v>264</v>
      </c>
      <c r="D151" t="s">
        <v>11937</v>
      </c>
      <c r="E151" t="s">
        <v>11938</v>
      </c>
      <c r="F151" t="s">
        <v>11583</v>
      </c>
      <c r="G151" t="s">
        <v>11939</v>
      </c>
      <c r="I151" t="str">
        <f t="shared" si="15"/>
        <v>N/A</v>
      </c>
      <c r="J151" t="str">
        <f t="shared" si="16"/>
        <v>N/A</v>
      </c>
      <c r="K151">
        <f t="shared" si="17"/>
        <v>-1.9300000000000001E-2</v>
      </c>
      <c r="L151">
        <f t="shared" si="18"/>
        <v>6.2300000000000008E-2</v>
      </c>
      <c r="M151">
        <f t="shared" si="19"/>
        <v>1.54E-2</v>
      </c>
      <c r="N151">
        <f t="shared" si="20"/>
        <v>0.26640000000000003</v>
      </c>
    </row>
    <row r="152" spans="1:14" x14ac:dyDescent="0.3">
      <c r="A152" s="1">
        <v>7</v>
      </c>
      <c r="B152" t="s">
        <v>285</v>
      </c>
      <c r="C152" t="s">
        <v>2829</v>
      </c>
      <c r="D152" t="s">
        <v>11940</v>
      </c>
      <c r="E152" t="s">
        <v>9032</v>
      </c>
      <c r="F152" t="s">
        <v>3286</v>
      </c>
      <c r="G152" t="s">
        <v>9965</v>
      </c>
      <c r="I152" t="str">
        <f t="shared" si="15"/>
        <v>N/A</v>
      </c>
      <c r="J152">
        <f t="shared" si="16"/>
        <v>10910000</v>
      </c>
      <c r="K152">
        <f t="shared" si="17"/>
        <v>7160000</v>
      </c>
      <c r="L152">
        <f t="shared" si="18"/>
        <v>6050000</v>
      </c>
      <c r="M152">
        <f t="shared" si="19"/>
        <v>6070000</v>
      </c>
      <c r="N152">
        <f t="shared" si="20"/>
        <v>8460000</v>
      </c>
    </row>
    <row r="153" spans="1:14" x14ac:dyDescent="0.3">
      <c r="A153" s="1">
        <v>8</v>
      </c>
      <c r="B153" t="s">
        <v>1900</v>
      </c>
      <c r="C153" t="s">
        <v>11941</v>
      </c>
      <c r="D153" t="s">
        <v>10789</v>
      </c>
      <c r="E153" t="s">
        <v>5653</v>
      </c>
      <c r="F153" t="s">
        <v>1053</v>
      </c>
      <c r="G153" t="s">
        <v>11942</v>
      </c>
      <c r="I153" t="str">
        <f t="shared" si="15"/>
        <v>N/A</v>
      </c>
      <c r="J153">
        <f t="shared" si="16"/>
        <v>6960000</v>
      </c>
      <c r="K153">
        <f t="shared" si="17"/>
        <v>4700000</v>
      </c>
      <c r="L153">
        <f t="shared" si="18"/>
        <v>4130000</v>
      </c>
      <c r="M153">
        <f t="shared" si="19"/>
        <v>3980000</v>
      </c>
      <c r="N153">
        <f t="shared" si="20"/>
        <v>5190000</v>
      </c>
    </row>
    <row r="154" spans="1:14" x14ac:dyDescent="0.3">
      <c r="A154" s="1">
        <v>9</v>
      </c>
      <c r="B154" t="s">
        <v>1905</v>
      </c>
      <c r="C154" t="s">
        <v>5424</v>
      </c>
      <c r="D154" t="s">
        <v>7195</v>
      </c>
      <c r="E154" t="s">
        <v>2528</v>
      </c>
      <c r="F154" t="s">
        <v>7875</v>
      </c>
      <c r="G154" t="s">
        <v>3937</v>
      </c>
      <c r="I154" t="str">
        <f t="shared" si="15"/>
        <v>N/A</v>
      </c>
      <c r="J154">
        <f t="shared" si="16"/>
        <v>3950000</v>
      </c>
      <c r="K154">
        <f t="shared" si="17"/>
        <v>2460000</v>
      </c>
      <c r="L154">
        <f t="shared" si="18"/>
        <v>1920000</v>
      </c>
      <c r="M154">
        <f t="shared" si="19"/>
        <v>2089999.9999999998</v>
      </c>
      <c r="N154">
        <f t="shared" si="20"/>
        <v>3270000</v>
      </c>
    </row>
    <row r="155" spans="1:14" x14ac:dyDescent="0.3">
      <c r="A155" s="1">
        <v>10</v>
      </c>
      <c r="B155" t="s">
        <v>1911</v>
      </c>
      <c r="C155" t="s">
        <v>5424</v>
      </c>
      <c r="D155" t="s">
        <v>7195</v>
      </c>
      <c r="E155" t="s">
        <v>2528</v>
      </c>
      <c r="F155" t="s">
        <v>7875</v>
      </c>
      <c r="G155" t="s">
        <v>3937</v>
      </c>
      <c r="I155" t="str">
        <f t="shared" si="15"/>
        <v>N/A</v>
      </c>
      <c r="J155">
        <f t="shared" si="16"/>
        <v>3950000</v>
      </c>
      <c r="K155">
        <f t="shared" si="17"/>
        <v>2460000</v>
      </c>
      <c r="L155">
        <f t="shared" si="18"/>
        <v>1920000</v>
      </c>
      <c r="M155">
        <f t="shared" si="19"/>
        <v>2089999.9999999998</v>
      </c>
      <c r="N155">
        <f t="shared" si="20"/>
        <v>3270000</v>
      </c>
    </row>
    <row r="156" spans="1:14" x14ac:dyDescent="0.3">
      <c r="A156" s="1">
        <v>11</v>
      </c>
      <c r="B156" t="s">
        <v>1913</v>
      </c>
      <c r="C156" t="s">
        <v>264</v>
      </c>
      <c r="D156" t="s">
        <v>264</v>
      </c>
      <c r="E156" t="s">
        <v>264</v>
      </c>
      <c r="F156" t="s">
        <v>264</v>
      </c>
      <c r="G156" t="s">
        <v>264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1914</v>
      </c>
      <c r="C157" t="s">
        <v>264</v>
      </c>
      <c r="D157" t="s">
        <v>264</v>
      </c>
      <c r="E157" t="s">
        <v>264</v>
      </c>
      <c r="F157" t="s">
        <v>264</v>
      </c>
      <c r="G157" t="s">
        <v>264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1916</v>
      </c>
      <c r="C158" t="s">
        <v>264</v>
      </c>
      <c r="D158" t="s">
        <v>11943</v>
      </c>
      <c r="E158" t="s">
        <v>11944</v>
      </c>
      <c r="F158" t="s">
        <v>1693</v>
      </c>
      <c r="G158" t="s">
        <v>11945</v>
      </c>
      <c r="I158" t="str">
        <f t="shared" si="15"/>
        <v>N/A</v>
      </c>
      <c r="J158" t="str">
        <f t="shared" si="16"/>
        <v>N/A</v>
      </c>
      <c r="K158">
        <f t="shared" si="17"/>
        <v>-0.34429999999999999</v>
      </c>
      <c r="L158">
        <f t="shared" si="18"/>
        <v>-0.15490000000000001</v>
      </c>
      <c r="M158">
        <f t="shared" si="19"/>
        <v>3.4999999999999996E-3</v>
      </c>
      <c r="N158">
        <f t="shared" si="20"/>
        <v>0.39439999999999997</v>
      </c>
    </row>
    <row r="159" spans="1:14" x14ac:dyDescent="0.3">
      <c r="I159" t="str">
        <f t="shared" si="15"/>
        <v>N/A</v>
      </c>
      <c r="J159">
        <f t="shared" si="16"/>
        <v>0</v>
      </c>
      <c r="K159">
        <f t="shared" si="17"/>
        <v>0</v>
      </c>
      <c r="L159">
        <f t="shared" si="18"/>
        <v>0</v>
      </c>
      <c r="M159">
        <f t="shared" si="19"/>
        <v>0</v>
      </c>
      <c r="N159">
        <f t="shared" si="20"/>
        <v>0</v>
      </c>
    </row>
    <row r="160" spans="1:14" x14ac:dyDescent="0.3">
      <c r="B160" s="1" t="s">
        <v>299</v>
      </c>
      <c r="C160" s="1" t="s">
        <v>251</v>
      </c>
      <c r="D160" s="1" t="s">
        <v>252</v>
      </c>
      <c r="E160" s="1" t="s">
        <v>253</v>
      </c>
      <c r="F160" s="1" t="s">
        <v>254</v>
      </c>
      <c r="G160" s="1" t="s">
        <v>255</v>
      </c>
      <c r="H160" s="1" t="s">
        <v>256</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1921</v>
      </c>
      <c r="C161" t="s">
        <v>11946</v>
      </c>
      <c r="D161" t="s">
        <v>11947</v>
      </c>
      <c r="E161" t="s">
        <v>11948</v>
      </c>
      <c r="F161" t="s">
        <v>11949</v>
      </c>
      <c r="G161" t="s">
        <v>11950</v>
      </c>
      <c r="I161" t="str">
        <f t="shared" si="15"/>
        <v>pos_trend</v>
      </c>
      <c r="J161">
        <f t="shared" si="16"/>
        <v>66250000</v>
      </c>
      <c r="K161">
        <f t="shared" si="17"/>
        <v>68520000</v>
      </c>
      <c r="L161">
        <f t="shared" si="18"/>
        <v>74340000</v>
      </c>
      <c r="M161">
        <f t="shared" si="19"/>
        <v>75550000</v>
      </c>
      <c r="N161">
        <f t="shared" si="20"/>
        <v>94900000</v>
      </c>
    </row>
    <row r="162" spans="1:14" x14ac:dyDescent="0.3">
      <c r="A162" s="1">
        <v>1</v>
      </c>
      <c r="B162" t="s">
        <v>1927</v>
      </c>
      <c r="C162" t="s">
        <v>264</v>
      </c>
      <c r="D162" t="s">
        <v>147</v>
      </c>
      <c r="E162" t="s">
        <v>4851</v>
      </c>
      <c r="F162" t="s">
        <v>3112</v>
      </c>
      <c r="G162" t="s">
        <v>11951</v>
      </c>
      <c r="I162" t="str">
        <f t="shared" si="15"/>
        <v>N/A</v>
      </c>
      <c r="J162" t="str">
        <f t="shared" si="16"/>
        <v>N/A</v>
      </c>
      <c r="K162">
        <f t="shared" si="17"/>
        <v>3.4300000000000004E-2</v>
      </c>
      <c r="L162">
        <f t="shared" si="18"/>
        <v>8.5000000000000006E-2</v>
      </c>
      <c r="M162">
        <f t="shared" si="19"/>
        <v>1.6299999999999999E-2</v>
      </c>
      <c r="N162">
        <f t="shared" si="20"/>
        <v>0.25609999999999999</v>
      </c>
    </row>
    <row r="163" spans="1:14" x14ac:dyDescent="0.3">
      <c r="A163" s="1">
        <v>2</v>
      </c>
      <c r="B163" t="s">
        <v>1932</v>
      </c>
      <c r="C163" t="s">
        <v>11952</v>
      </c>
      <c r="D163" t="s">
        <v>8670</v>
      </c>
      <c r="E163" t="s">
        <v>11953</v>
      </c>
      <c r="F163" t="s">
        <v>264</v>
      </c>
      <c r="G163" t="s">
        <v>241</v>
      </c>
      <c r="I163" t="str">
        <f t="shared" si="15"/>
        <v>N/A</v>
      </c>
      <c r="J163">
        <f t="shared" si="16"/>
        <v>2410000</v>
      </c>
      <c r="K163" t="str">
        <f t="shared" si="17"/>
        <v>350000</v>
      </c>
      <c r="L163" t="str">
        <f t="shared" si="18"/>
        <v>150000</v>
      </c>
      <c r="M163" t="str">
        <f t="shared" si="19"/>
        <v>N/A</v>
      </c>
      <c r="N163">
        <f t="shared" si="20"/>
        <v>1200000</v>
      </c>
    </row>
    <row r="164" spans="1:14" x14ac:dyDescent="0.3">
      <c r="A164" s="1">
        <v>3</v>
      </c>
      <c r="B164" t="s">
        <v>1937</v>
      </c>
      <c r="C164" t="s">
        <v>264</v>
      </c>
      <c r="D164" t="s">
        <v>11954</v>
      </c>
      <c r="E164" t="s">
        <v>11955</v>
      </c>
      <c r="F164" t="s">
        <v>264</v>
      </c>
      <c r="G164" t="s">
        <v>264</v>
      </c>
      <c r="I164" t="str">
        <f t="shared" si="15"/>
        <v>N/A</v>
      </c>
      <c r="J164" t="str">
        <f t="shared" si="16"/>
        <v>N/A</v>
      </c>
      <c r="K164">
        <f t="shared" si="17"/>
        <v>-0.85489999999999999</v>
      </c>
      <c r="L164">
        <f t="shared" si="18"/>
        <v>-0.57140000000000002</v>
      </c>
      <c r="M164" t="str">
        <f t="shared" si="19"/>
        <v>N/A</v>
      </c>
      <c r="N164" t="str">
        <f t="shared" si="20"/>
        <v>N/A</v>
      </c>
    </row>
    <row r="165" spans="1:14" x14ac:dyDescent="0.3">
      <c r="A165" s="1">
        <v>4</v>
      </c>
      <c r="B165" t="s">
        <v>1942</v>
      </c>
      <c r="C165" t="s">
        <v>11956</v>
      </c>
      <c r="D165" t="s">
        <v>11957</v>
      </c>
      <c r="E165" t="s">
        <v>11958</v>
      </c>
      <c r="F165" t="s">
        <v>11949</v>
      </c>
      <c r="G165" t="s">
        <v>11959</v>
      </c>
      <c r="I165" t="str">
        <f t="shared" si="15"/>
        <v>pos_trend</v>
      </c>
      <c r="J165">
        <f t="shared" si="16"/>
        <v>63840000</v>
      </c>
      <c r="K165">
        <f t="shared" si="17"/>
        <v>68170000</v>
      </c>
      <c r="L165">
        <f t="shared" si="18"/>
        <v>74190000</v>
      </c>
      <c r="M165">
        <f t="shared" si="19"/>
        <v>75550000</v>
      </c>
      <c r="N165">
        <f t="shared" si="20"/>
        <v>93700000</v>
      </c>
    </row>
    <row r="166" spans="1:14" x14ac:dyDescent="0.3">
      <c r="A166" s="1">
        <v>5</v>
      </c>
      <c r="B166" t="s">
        <v>1948</v>
      </c>
      <c r="C166" t="s">
        <v>264</v>
      </c>
      <c r="D166" t="s">
        <v>2836</v>
      </c>
      <c r="E166" t="s">
        <v>11960</v>
      </c>
      <c r="F166" t="s">
        <v>11961</v>
      </c>
      <c r="G166" t="s">
        <v>11962</v>
      </c>
      <c r="I166" t="str">
        <f t="shared" si="15"/>
        <v>N/A</v>
      </c>
      <c r="J166" t="str">
        <f t="shared" si="16"/>
        <v>N/A</v>
      </c>
      <c r="K166">
        <f t="shared" si="17"/>
        <v>6.7799999999999999E-2</v>
      </c>
      <c r="L166">
        <f t="shared" si="18"/>
        <v>8.8300000000000003E-2</v>
      </c>
      <c r="M166">
        <f t="shared" si="19"/>
        <v>1.84E-2</v>
      </c>
      <c r="N166">
        <f t="shared" si="20"/>
        <v>0.24030000000000001</v>
      </c>
    </row>
    <row r="167" spans="1:14" x14ac:dyDescent="0.3">
      <c r="A167" s="1">
        <v>6</v>
      </c>
      <c r="B167" t="s">
        <v>1953</v>
      </c>
      <c r="C167" t="s">
        <v>264</v>
      </c>
      <c r="D167" t="s">
        <v>264</v>
      </c>
      <c r="E167" t="s">
        <v>264</v>
      </c>
      <c r="F167" t="s">
        <v>264</v>
      </c>
      <c r="G167" t="s">
        <v>5178</v>
      </c>
      <c r="I167" t="str">
        <f t="shared" si="15"/>
        <v>N/A</v>
      </c>
      <c r="J167" t="str">
        <f t="shared" si="16"/>
        <v>N/A</v>
      </c>
      <c r="K167" t="str">
        <f t="shared" si="17"/>
        <v>N/A</v>
      </c>
      <c r="L167" t="str">
        <f t="shared" si="18"/>
        <v>N/A</v>
      </c>
      <c r="M167" t="str">
        <f t="shared" si="19"/>
        <v>N/A</v>
      </c>
      <c r="N167">
        <f t="shared" si="20"/>
        <v>3.7499999999999999E-2</v>
      </c>
    </row>
    <row r="168" spans="1:14" x14ac:dyDescent="0.3">
      <c r="A168" s="1">
        <v>7</v>
      </c>
      <c r="B168" t="s">
        <v>1955</v>
      </c>
      <c r="C168" t="s">
        <v>11963</v>
      </c>
      <c r="D168" t="s">
        <v>11964</v>
      </c>
      <c r="E168" t="s">
        <v>11965</v>
      </c>
      <c r="F168" t="s">
        <v>11966</v>
      </c>
      <c r="G168" t="s">
        <v>11967</v>
      </c>
      <c r="I168" t="str">
        <f t="shared" si="15"/>
        <v>pos_trend</v>
      </c>
      <c r="J168">
        <f t="shared" si="16"/>
        <v>21810000</v>
      </c>
      <c r="K168">
        <f t="shared" si="17"/>
        <v>23090000</v>
      </c>
      <c r="L168">
        <f t="shared" si="18"/>
        <v>23920000</v>
      </c>
      <c r="M168">
        <f t="shared" si="19"/>
        <v>26950000</v>
      </c>
      <c r="N168">
        <f t="shared" si="20"/>
        <v>30810000</v>
      </c>
    </row>
    <row r="169" spans="1:14" x14ac:dyDescent="0.3">
      <c r="A169" s="1">
        <v>8</v>
      </c>
      <c r="B169" t="s">
        <v>1960</v>
      </c>
      <c r="C169" t="s">
        <v>11501</v>
      </c>
      <c r="D169" t="s">
        <v>2227</v>
      </c>
      <c r="E169" t="s">
        <v>4925</v>
      </c>
      <c r="F169" t="s">
        <v>1432</v>
      </c>
      <c r="G169" t="s">
        <v>1970</v>
      </c>
      <c r="I169" t="str">
        <f t="shared" si="15"/>
        <v>N/A</v>
      </c>
      <c r="J169">
        <f t="shared" si="16"/>
        <v>1670000</v>
      </c>
      <c r="K169">
        <f t="shared" si="17"/>
        <v>2430000</v>
      </c>
      <c r="L169">
        <f t="shared" si="18"/>
        <v>1480000</v>
      </c>
      <c r="M169" t="str">
        <f t="shared" si="19"/>
        <v>725000</v>
      </c>
      <c r="N169">
        <f t="shared" si="20"/>
        <v>1980000</v>
      </c>
    </row>
    <row r="170" spans="1:14" x14ac:dyDescent="0.3">
      <c r="A170" s="1">
        <v>9</v>
      </c>
      <c r="B170" t="s">
        <v>271</v>
      </c>
      <c r="C170" t="s">
        <v>264</v>
      </c>
      <c r="D170" t="s">
        <v>264</v>
      </c>
      <c r="E170" t="s">
        <v>264</v>
      </c>
      <c r="F170" t="s">
        <v>264</v>
      </c>
      <c r="G170" t="s">
        <v>264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272</v>
      </c>
      <c r="C171" t="s">
        <v>9965</v>
      </c>
      <c r="D171" t="s">
        <v>11968</v>
      </c>
      <c r="E171" t="s">
        <v>11626</v>
      </c>
      <c r="F171" t="s">
        <v>7170</v>
      </c>
      <c r="G171" t="s">
        <v>5044</v>
      </c>
      <c r="I171" t="str">
        <f t="shared" si="15"/>
        <v>pos_trend</v>
      </c>
      <c r="J171">
        <f t="shared" si="16"/>
        <v>8460000</v>
      </c>
      <c r="K171">
        <f t="shared" si="17"/>
        <v>9360000</v>
      </c>
      <c r="L171">
        <f t="shared" si="18"/>
        <v>10470000</v>
      </c>
      <c r="M171">
        <f t="shared" si="19"/>
        <v>18400000</v>
      </c>
      <c r="N171">
        <f t="shared" si="20"/>
        <v>20890000</v>
      </c>
    </row>
    <row r="172" spans="1:14" x14ac:dyDescent="0.3">
      <c r="A172" s="1">
        <v>11</v>
      </c>
      <c r="B172" t="s">
        <v>273</v>
      </c>
      <c r="C172" t="s">
        <v>9878</v>
      </c>
      <c r="D172" t="s">
        <v>3317</v>
      </c>
      <c r="E172" t="s">
        <v>6698</v>
      </c>
      <c r="F172" t="s">
        <v>3906</v>
      </c>
      <c r="G172" t="s">
        <v>11969</v>
      </c>
      <c r="I172" t="str">
        <f t="shared" si="15"/>
        <v>pos_trend</v>
      </c>
      <c r="J172">
        <f t="shared" si="16"/>
        <v>5800000</v>
      </c>
      <c r="K172">
        <f t="shared" si="17"/>
        <v>6000000</v>
      </c>
      <c r="L172">
        <f t="shared" si="18"/>
        <v>6790000</v>
      </c>
      <c r="M172">
        <f t="shared" si="19"/>
        <v>14440000</v>
      </c>
      <c r="N172">
        <f t="shared" si="20"/>
        <v>16250000</v>
      </c>
    </row>
    <row r="173" spans="1:14" x14ac:dyDescent="0.3">
      <c r="A173" s="1">
        <v>12</v>
      </c>
      <c r="B173" t="s">
        <v>1969</v>
      </c>
      <c r="C173" t="s">
        <v>1373</v>
      </c>
      <c r="D173" t="s">
        <v>5458</v>
      </c>
      <c r="E173" t="s">
        <v>11970</v>
      </c>
      <c r="F173" t="s">
        <v>4985</v>
      </c>
      <c r="G173" t="s">
        <v>3670</v>
      </c>
      <c r="I173" t="str">
        <f t="shared" si="15"/>
        <v>N/A</v>
      </c>
      <c r="J173">
        <f t="shared" si="16"/>
        <v>11690000</v>
      </c>
      <c r="K173">
        <f t="shared" si="17"/>
        <v>11300000</v>
      </c>
      <c r="L173">
        <f t="shared" si="18"/>
        <v>11980000</v>
      </c>
      <c r="M173">
        <f t="shared" si="19"/>
        <v>7830000</v>
      </c>
      <c r="N173">
        <f t="shared" si="20"/>
        <v>4580000</v>
      </c>
    </row>
    <row r="174" spans="1:14" x14ac:dyDescent="0.3">
      <c r="A174" s="1">
        <v>13</v>
      </c>
      <c r="B174" t="s">
        <v>1974</v>
      </c>
      <c r="C174" t="s">
        <v>7858</v>
      </c>
      <c r="D174" t="s">
        <v>11971</v>
      </c>
      <c r="E174" t="s">
        <v>11972</v>
      </c>
      <c r="F174" t="s">
        <v>8179</v>
      </c>
      <c r="G174" t="s">
        <v>11973</v>
      </c>
      <c r="I174" t="str">
        <f t="shared" si="15"/>
        <v>pos_trend</v>
      </c>
      <c r="J174">
        <f t="shared" si="16"/>
        <v>50920000</v>
      </c>
      <c r="K174">
        <f t="shared" si="17"/>
        <v>54380000</v>
      </c>
      <c r="L174">
        <f t="shared" si="18"/>
        <v>57700000</v>
      </c>
      <c r="M174">
        <f t="shared" si="19"/>
        <v>60840000</v>
      </c>
      <c r="N174">
        <f t="shared" si="20"/>
        <v>71100000</v>
      </c>
    </row>
    <row r="175" spans="1:14" x14ac:dyDescent="0.3">
      <c r="A175" s="1">
        <v>14</v>
      </c>
      <c r="B175" t="s">
        <v>1980</v>
      </c>
      <c r="C175" t="s">
        <v>11974</v>
      </c>
      <c r="D175" t="s">
        <v>4050</v>
      </c>
      <c r="E175" t="s">
        <v>11975</v>
      </c>
      <c r="F175" t="s">
        <v>11562</v>
      </c>
      <c r="G175" t="s">
        <v>10131</v>
      </c>
      <c r="I175" t="str">
        <f t="shared" si="15"/>
        <v>pos_trend</v>
      </c>
      <c r="J175">
        <f t="shared" si="16"/>
        <v>30300000</v>
      </c>
      <c r="K175">
        <f t="shared" si="17"/>
        <v>32360000</v>
      </c>
      <c r="L175">
        <f t="shared" si="18"/>
        <v>33640000</v>
      </c>
      <c r="M175">
        <f t="shared" si="19"/>
        <v>36040000</v>
      </c>
      <c r="N175">
        <f t="shared" si="20"/>
        <v>43150000</v>
      </c>
    </row>
    <row r="176" spans="1:14" x14ac:dyDescent="0.3">
      <c r="A176" s="1">
        <v>15</v>
      </c>
      <c r="B176" t="s">
        <v>1986</v>
      </c>
      <c r="C176" t="s">
        <v>11976</v>
      </c>
      <c r="D176" t="s">
        <v>11977</v>
      </c>
      <c r="E176" t="s">
        <v>11978</v>
      </c>
      <c r="F176" t="s">
        <v>9928</v>
      </c>
      <c r="G176" t="s">
        <v>10387</v>
      </c>
      <c r="I176" t="str">
        <f t="shared" si="15"/>
        <v>N/A</v>
      </c>
      <c r="J176">
        <f t="shared" si="16"/>
        <v>7550000</v>
      </c>
      <c r="K176">
        <f t="shared" si="17"/>
        <v>7740000</v>
      </c>
      <c r="L176">
        <f t="shared" si="18"/>
        <v>7050000</v>
      </c>
      <c r="M176">
        <f t="shared" si="19"/>
        <v>6810000</v>
      </c>
      <c r="N176">
        <f t="shared" si="20"/>
        <v>8560000</v>
      </c>
    </row>
    <row r="177" spans="1:14" x14ac:dyDescent="0.3">
      <c r="A177" s="1">
        <v>16</v>
      </c>
      <c r="B177" t="s">
        <v>297</v>
      </c>
      <c r="C177" t="s">
        <v>6720</v>
      </c>
      <c r="D177" t="s">
        <v>11321</v>
      </c>
      <c r="E177" t="s">
        <v>11979</v>
      </c>
      <c r="F177" t="s">
        <v>1976</v>
      </c>
      <c r="G177" t="s">
        <v>11980</v>
      </c>
      <c r="I177" t="str">
        <f t="shared" si="15"/>
        <v>pos_trend</v>
      </c>
      <c r="J177">
        <f t="shared" si="16"/>
        <v>10040000</v>
      </c>
      <c r="K177">
        <f t="shared" si="17"/>
        <v>11760000</v>
      </c>
      <c r="L177">
        <f t="shared" si="18"/>
        <v>13470000</v>
      </c>
      <c r="M177">
        <f t="shared" si="19"/>
        <v>15000000</v>
      </c>
      <c r="N177">
        <f t="shared" si="20"/>
        <v>17350000</v>
      </c>
    </row>
    <row r="178" spans="1:14" x14ac:dyDescent="0.3">
      <c r="A178" s="1">
        <v>17</v>
      </c>
      <c r="B178" t="s">
        <v>300</v>
      </c>
      <c r="C178" t="s">
        <v>11689</v>
      </c>
      <c r="D178" t="s">
        <v>11981</v>
      </c>
      <c r="E178" t="s">
        <v>11982</v>
      </c>
      <c r="F178" t="s">
        <v>11983</v>
      </c>
      <c r="G178" t="s">
        <v>11984</v>
      </c>
      <c r="I178" t="str">
        <f t="shared" si="15"/>
        <v>pos_trend</v>
      </c>
      <c r="J178">
        <f t="shared" si="16"/>
        <v>34720000</v>
      </c>
      <c r="K178">
        <f t="shared" si="17"/>
        <v>36880000</v>
      </c>
      <c r="L178">
        <f t="shared" si="18"/>
        <v>40410000</v>
      </c>
      <c r="M178">
        <f t="shared" si="19"/>
        <v>41670000</v>
      </c>
      <c r="N178">
        <f t="shared" si="20"/>
        <v>53410000</v>
      </c>
    </row>
    <row r="179" spans="1:14" x14ac:dyDescent="0.3">
      <c r="A179" s="1">
        <v>18</v>
      </c>
      <c r="B179" t="s">
        <v>306</v>
      </c>
      <c r="C179" t="s">
        <v>264</v>
      </c>
      <c r="D179" t="s">
        <v>11985</v>
      </c>
      <c r="E179" t="s">
        <v>3956</v>
      </c>
      <c r="F179" t="s">
        <v>11986</v>
      </c>
      <c r="G179" t="s">
        <v>11987</v>
      </c>
      <c r="I179" t="str">
        <f t="shared" si="15"/>
        <v>N/A</v>
      </c>
      <c r="J179" t="str">
        <f t="shared" si="16"/>
        <v>N/A</v>
      </c>
      <c r="K179">
        <f t="shared" si="17"/>
        <v>6.2000000000000006E-2</v>
      </c>
      <c r="L179">
        <f t="shared" si="18"/>
        <v>9.5899999999999999E-2</v>
      </c>
      <c r="M179">
        <f t="shared" si="19"/>
        <v>3.1099999999999999E-2</v>
      </c>
      <c r="N179">
        <f t="shared" si="20"/>
        <v>0.28160000000000002</v>
      </c>
    </row>
    <row r="180" spans="1:14" x14ac:dyDescent="0.3">
      <c r="A180" s="1">
        <v>19</v>
      </c>
      <c r="B180" t="s">
        <v>2003</v>
      </c>
      <c r="C180" t="s">
        <v>264</v>
      </c>
      <c r="D180" t="s">
        <v>264</v>
      </c>
      <c r="E180" t="s">
        <v>264</v>
      </c>
      <c r="F180" t="s">
        <v>264</v>
      </c>
      <c r="G180" t="s">
        <v>11988</v>
      </c>
      <c r="I180" t="str">
        <f t="shared" si="15"/>
        <v>N/A</v>
      </c>
      <c r="J180" t="str">
        <f t="shared" si="16"/>
        <v>N/A</v>
      </c>
      <c r="K180" t="str">
        <f t="shared" si="17"/>
        <v>N/A</v>
      </c>
      <c r="L180" t="str">
        <f t="shared" si="18"/>
        <v>N/A</v>
      </c>
      <c r="M180" t="str">
        <f t="shared" si="19"/>
        <v>N/A</v>
      </c>
      <c r="N180">
        <f t="shared" si="20"/>
        <v>0.39799999999999996</v>
      </c>
    </row>
    <row r="181" spans="1:14" x14ac:dyDescent="0.3">
      <c r="A181" s="1">
        <v>20</v>
      </c>
      <c r="B181" t="s">
        <v>311</v>
      </c>
      <c r="C181" t="s">
        <v>264</v>
      </c>
      <c r="D181" t="s">
        <v>264</v>
      </c>
      <c r="E181" t="s">
        <v>264</v>
      </c>
      <c r="F181" t="s">
        <v>264</v>
      </c>
      <c r="G181" t="s">
        <v>264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315</v>
      </c>
      <c r="C182" t="s">
        <v>264</v>
      </c>
      <c r="D182" t="s">
        <v>264</v>
      </c>
      <c r="E182" t="s">
        <v>264</v>
      </c>
      <c r="F182" t="s">
        <v>264</v>
      </c>
      <c r="G182" t="s">
        <v>264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316</v>
      </c>
      <c r="C183" t="s">
        <v>264</v>
      </c>
      <c r="D183" t="s">
        <v>264</v>
      </c>
      <c r="E183" t="s">
        <v>264</v>
      </c>
      <c r="F183" t="s">
        <v>264</v>
      </c>
      <c r="G183" t="s">
        <v>264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317</v>
      </c>
      <c r="C184" t="s">
        <v>264</v>
      </c>
      <c r="D184" t="s">
        <v>264</v>
      </c>
      <c r="E184" t="s">
        <v>264</v>
      </c>
      <c r="F184" t="s">
        <v>264</v>
      </c>
      <c r="G184" t="s">
        <v>264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318</v>
      </c>
      <c r="C185" t="s">
        <v>264</v>
      </c>
      <c r="D185" t="s">
        <v>264</v>
      </c>
      <c r="E185" t="s">
        <v>264</v>
      </c>
      <c r="F185" t="s">
        <v>264</v>
      </c>
      <c r="G185" t="s">
        <v>8202</v>
      </c>
      <c r="I185" t="str">
        <f t="shared" si="15"/>
        <v>N/A</v>
      </c>
      <c r="J185" t="str">
        <f t="shared" si="16"/>
        <v>N/A</v>
      </c>
      <c r="K185" t="str">
        <f t="shared" si="17"/>
        <v>N/A</v>
      </c>
      <c r="L185" t="str">
        <f t="shared" si="18"/>
        <v>N/A</v>
      </c>
      <c r="M185" t="str">
        <f t="shared" si="19"/>
        <v>N/A</v>
      </c>
      <c r="N185">
        <f t="shared" si="20"/>
        <v>4280000</v>
      </c>
    </row>
    <row r="186" spans="1:14" x14ac:dyDescent="0.3">
      <c r="A186" s="1">
        <v>25</v>
      </c>
      <c r="B186" t="s">
        <v>322</v>
      </c>
      <c r="C186" t="s">
        <v>11689</v>
      </c>
      <c r="D186" t="s">
        <v>11981</v>
      </c>
      <c r="E186" t="s">
        <v>11982</v>
      </c>
      <c r="F186" t="s">
        <v>11983</v>
      </c>
      <c r="G186" t="s">
        <v>9541</v>
      </c>
      <c r="I186" t="str">
        <f t="shared" si="15"/>
        <v>pos_trend</v>
      </c>
      <c r="J186">
        <f t="shared" si="16"/>
        <v>34720000</v>
      </c>
      <c r="K186">
        <f t="shared" si="17"/>
        <v>36880000</v>
      </c>
      <c r="L186">
        <f t="shared" si="18"/>
        <v>40410000</v>
      </c>
      <c r="M186">
        <f t="shared" si="19"/>
        <v>41670000</v>
      </c>
      <c r="N186">
        <f t="shared" si="20"/>
        <v>49130000</v>
      </c>
    </row>
    <row r="187" spans="1:14" x14ac:dyDescent="0.3">
      <c r="A187" s="1">
        <v>26</v>
      </c>
      <c r="B187" t="s">
        <v>326</v>
      </c>
      <c r="C187" t="s">
        <v>264</v>
      </c>
      <c r="D187" t="s">
        <v>11985</v>
      </c>
      <c r="E187" t="s">
        <v>3956</v>
      </c>
      <c r="F187" t="s">
        <v>11986</v>
      </c>
      <c r="G187" t="s">
        <v>11989</v>
      </c>
      <c r="I187" t="str">
        <f t="shared" si="15"/>
        <v>N/A</v>
      </c>
      <c r="J187" t="str">
        <f t="shared" si="16"/>
        <v>N/A</v>
      </c>
      <c r="K187">
        <f t="shared" si="17"/>
        <v>6.2000000000000006E-2</v>
      </c>
      <c r="L187">
        <f t="shared" si="18"/>
        <v>9.5899999999999999E-2</v>
      </c>
      <c r="M187">
        <f t="shared" si="19"/>
        <v>3.1099999999999999E-2</v>
      </c>
      <c r="N187">
        <f t="shared" si="20"/>
        <v>0.17899999999999999</v>
      </c>
    </row>
    <row r="188" spans="1:14" x14ac:dyDescent="0.3">
      <c r="A188" s="1">
        <v>27</v>
      </c>
      <c r="B188" t="s">
        <v>330</v>
      </c>
      <c r="C188" t="s">
        <v>264</v>
      </c>
      <c r="D188" t="s">
        <v>264</v>
      </c>
      <c r="E188" t="s">
        <v>264</v>
      </c>
      <c r="F188" t="s">
        <v>264</v>
      </c>
      <c r="G188" t="s">
        <v>11990</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0.36619999999999997</v>
      </c>
    </row>
    <row r="189" spans="1:14" x14ac:dyDescent="0.3">
      <c r="A189" s="1">
        <v>28</v>
      </c>
      <c r="B189" t="s">
        <v>332</v>
      </c>
      <c r="C189" t="s">
        <v>11991</v>
      </c>
      <c r="D189" t="s">
        <v>8110</v>
      </c>
      <c r="E189" t="s">
        <v>11166</v>
      </c>
      <c r="F189" t="s">
        <v>11992</v>
      </c>
      <c r="G189" t="s">
        <v>11993</v>
      </c>
      <c r="I189" t="str">
        <f t="shared" si="21"/>
        <v>N/A</v>
      </c>
      <c r="J189">
        <f t="shared" si="22"/>
        <v>10670000</v>
      </c>
      <c r="K189">
        <f t="shared" si="23"/>
        <v>11460000</v>
      </c>
      <c r="L189">
        <f t="shared" si="24"/>
        <v>12070000</v>
      </c>
      <c r="M189">
        <f t="shared" si="25"/>
        <v>11610000</v>
      </c>
      <c r="N189">
        <f t="shared" si="26"/>
        <v>13950000</v>
      </c>
    </row>
    <row r="190" spans="1:14" x14ac:dyDescent="0.3">
      <c r="A190" s="1">
        <v>29</v>
      </c>
      <c r="B190" t="s">
        <v>333</v>
      </c>
      <c r="C190" t="s">
        <v>2124</v>
      </c>
      <c r="D190" t="s">
        <v>11994</v>
      </c>
      <c r="E190" t="s">
        <v>11995</v>
      </c>
      <c r="F190" t="s">
        <v>10937</v>
      </c>
      <c r="G190" t="s">
        <v>5940</v>
      </c>
      <c r="I190" t="str">
        <f t="shared" si="21"/>
        <v>N/A</v>
      </c>
      <c r="J190">
        <f t="shared" si="22"/>
        <v>10220000</v>
      </c>
      <c r="K190">
        <f t="shared" si="23"/>
        <v>9750000</v>
      </c>
      <c r="L190">
        <f t="shared" si="24"/>
        <v>9570000</v>
      </c>
      <c r="M190">
        <f t="shared" si="25"/>
        <v>12310000</v>
      </c>
      <c r="N190">
        <f t="shared" si="26"/>
        <v>11920000</v>
      </c>
    </row>
    <row r="191" spans="1:14" x14ac:dyDescent="0.3">
      <c r="A191" s="1">
        <v>30</v>
      </c>
      <c r="B191" t="s">
        <v>334</v>
      </c>
      <c r="C191" t="s">
        <v>264</v>
      </c>
      <c r="D191" t="s">
        <v>264</v>
      </c>
      <c r="E191" t="s">
        <v>264</v>
      </c>
      <c r="F191" t="s">
        <v>264</v>
      </c>
      <c r="G191" t="s">
        <v>264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335</v>
      </c>
      <c r="C192" t="s">
        <v>11996</v>
      </c>
      <c r="D192" t="s">
        <v>4230</v>
      </c>
      <c r="E192" t="s">
        <v>581</v>
      </c>
      <c r="F192" t="s">
        <v>11997</v>
      </c>
      <c r="G192" t="s">
        <v>4954</v>
      </c>
      <c r="I192" t="str">
        <f t="shared" si="21"/>
        <v>N/A</v>
      </c>
      <c r="J192" t="str">
        <f t="shared" si="22"/>
        <v>452000</v>
      </c>
      <c r="K192">
        <f t="shared" si="23"/>
        <v>1710000</v>
      </c>
      <c r="L192">
        <f t="shared" si="24"/>
        <v>2500000</v>
      </c>
      <c r="M192" t="str">
        <f t="shared" si="25"/>
        <v>(699,000)</v>
      </c>
      <c r="N192">
        <f t="shared" si="26"/>
        <v>2029999.9999999998</v>
      </c>
    </row>
    <row r="193" spans="1:14" x14ac:dyDescent="0.3">
      <c r="A193" s="1">
        <v>32</v>
      </c>
      <c r="B193" t="s">
        <v>336</v>
      </c>
      <c r="C193" t="s">
        <v>264</v>
      </c>
      <c r="D193" t="s">
        <v>264</v>
      </c>
      <c r="E193" t="s">
        <v>264</v>
      </c>
      <c r="F193" t="s">
        <v>264</v>
      </c>
      <c r="G193" t="s">
        <v>264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337</v>
      </c>
      <c r="C194" t="s">
        <v>264</v>
      </c>
      <c r="D194" t="s">
        <v>264</v>
      </c>
      <c r="E194" t="s">
        <v>264</v>
      </c>
      <c r="F194" t="s">
        <v>264</v>
      </c>
      <c r="G194" t="s">
        <v>264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338</v>
      </c>
      <c r="C195" t="s">
        <v>264</v>
      </c>
      <c r="D195" t="s">
        <v>264</v>
      </c>
      <c r="E195" t="s">
        <v>264</v>
      </c>
      <c r="F195" t="s">
        <v>264</v>
      </c>
      <c r="G195" t="s">
        <v>264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339</v>
      </c>
      <c r="C196" t="s">
        <v>264</v>
      </c>
      <c r="D196" t="s">
        <v>264</v>
      </c>
      <c r="E196" t="s">
        <v>264</v>
      </c>
      <c r="F196" t="s">
        <v>264</v>
      </c>
      <c r="G196" t="s">
        <v>264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340</v>
      </c>
      <c r="C197" t="s">
        <v>2267</v>
      </c>
      <c r="D197" t="s">
        <v>1097</v>
      </c>
      <c r="E197" t="s">
        <v>11998</v>
      </c>
      <c r="F197" t="s">
        <v>11999</v>
      </c>
      <c r="G197" t="s">
        <v>12000</v>
      </c>
      <c r="I197" t="str">
        <f t="shared" si="21"/>
        <v>pos_trend</v>
      </c>
      <c r="J197">
        <f t="shared" si="22"/>
        <v>24060000</v>
      </c>
      <c r="K197">
        <f t="shared" si="23"/>
        <v>25410000</v>
      </c>
      <c r="L197">
        <f t="shared" si="24"/>
        <v>28340000</v>
      </c>
      <c r="M197">
        <f t="shared" si="25"/>
        <v>30060000</v>
      </c>
      <c r="N197">
        <f t="shared" si="26"/>
        <v>35180000</v>
      </c>
    </row>
    <row r="198" spans="1:14" x14ac:dyDescent="0.3">
      <c r="A198" s="1">
        <v>37</v>
      </c>
      <c r="B198" t="s">
        <v>341</v>
      </c>
      <c r="C198" t="s">
        <v>264</v>
      </c>
      <c r="D198" t="s">
        <v>264</v>
      </c>
      <c r="E198" t="s">
        <v>264</v>
      </c>
      <c r="F198" t="s">
        <v>264</v>
      </c>
      <c r="G198" t="s">
        <v>264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347</v>
      </c>
      <c r="C199" t="s">
        <v>2267</v>
      </c>
      <c r="D199" t="s">
        <v>1097</v>
      </c>
      <c r="E199" t="s">
        <v>11998</v>
      </c>
      <c r="F199" t="s">
        <v>11999</v>
      </c>
      <c r="G199" t="s">
        <v>12000</v>
      </c>
      <c r="I199" t="str">
        <f t="shared" si="21"/>
        <v>pos_trend</v>
      </c>
      <c r="J199">
        <f t="shared" si="22"/>
        <v>24060000</v>
      </c>
      <c r="K199">
        <f t="shared" si="23"/>
        <v>25410000</v>
      </c>
      <c r="L199">
        <f t="shared" si="24"/>
        <v>28340000</v>
      </c>
      <c r="M199">
        <f t="shared" si="25"/>
        <v>30060000</v>
      </c>
      <c r="N199">
        <f t="shared" si="26"/>
        <v>35180000</v>
      </c>
    </row>
    <row r="200" spans="1:14" x14ac:dyDescent="0.3">
      <c r="A200" s="1">
        <v>39</v>
      </c>
      <c r="B200" t="s">
        <v>353</v>
      </c>
      <c r="C200" t="s">
        <v>264</v>
      </c>
      <c r="D200" t="s">
        <v>12001</v>
      </c>
      <c r="E200" t="s">
        <v>12002</v>
      </c>
      <c r="F200" t="s">
        <v>12003</v>
      </c>
      <c r="G200" t="s">
        <v>12004</v>
      </c>
      <c r="I200" t="str">
        <f t="shared" si="21"/>
        <v>N/A</v>
      </c>
      <c r="J200" t="str">
        <f t="shared" si="22"/>
        <v>N/A</v>
      </c>
      <c r="K200">
        <f t="shared" si="23"/>
        <v>5.6500000000000002E-2</v>
      </c>
      <c r="L200">
        <f t="shared" si="24"/>
        <v>0.1153</v>
      </c>
      <c r="M200">
        <f t="shared" si="25"/>
        <v>6.0700000000000004E-2</v>
      </c>
      <c r="N200">
        <f t="shared" si="26"/>
        <v>0.17030000000000001</v>
      </c>
    </row>
    <row r="201" spans="1:14" x14ac:dyDescent="0.3">
      <c r="A201" s="1">
        <v>40</v>
      </c>
      <c r="B201" t="s">
        <v>358</v>
      </c>
      <c r="C201" t="s">
        <v>264</v>
      </c>
      <c r="D201" t="s">
        <v>264</v>
      </c>
      <c r="E201" t="s">
        <v>264</v>
      </c>
      <c r="F201" t="s">
        <v>264</v>
      </c>
      <c r="G201" t="s">
        <v>12005</v>
      </c>
      <c r="I201" t="str">
        <f t="shared" si="21"/>
        <v>N/A</v>
      </c>
      <c r="J201" t="str">
        <f t="shared" si="22"/>
        <v>N/A</v>
      </c>
      <c r="K201" t="str">
        <f t="shared" si="23"/>
        <v>N/A</v>
      </c>
      <c r="L201" t="str">
        <f t="shared" si="24"/>
        <v>N/A</v>
      </c>
      <c r="M201" t="str">
        <f t="shared" si="25"/>
        <v>N/A</v>
      </c>
      <c r="N201">
        <f t="shared" si="26"/>
        <v>0.26219999999999999</v>
      </c>
    </row>
    <row r="202" spans="1:14" x14ac:dyDescent="0.3">
      <c r="A202" s="1">
        <v>41</v>
      </c>
      <c r="B202" t="s">
        <v>360</v>
      </c>
      <c r="C202" t="s">
        <v>264</v>
      </c>
      <c r="D202" t="s">
        <v>264</v>
      </c>
      <c r="E202" t="s">
        <v>264</v>
      </c>
      <c r="F202" t="s">
        <v>264</v>
      </c>
      <c r="G202" t="s">
        <v>264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364</v>
      </c>
      <c r="C203" t="s">
        <v>264</v>
      </c>
      <c r="D203" t="s">
        <v>264</v>
      </c>
      <c r="E203" t="s">
        <v>264</v>
      </c>
      <c r="F203" t="s">
        <v>264</v>
      </c>
      <c r="G203" t="s">
        <v>264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368</v>
      </c>
      <c r="C204" t="s">
        <v>264</v>
      </c>
      <c r="D204" t="s">
        <v>264</v>
      </c>
      <c r="E204" t="s">
        <v>264</v>
      </c>
      <c r="F204" t="s">
        <v>264</v>
      </c>
      <c r="G204" t="s">
        <v>264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369</v>
      </c>
      <c r="C205" t="s">
        <v>264</v>
      </c>
      <c r="D205" t="s">
        <v>264</v>
      </c>
      <c r="E205" t="s">
        <v>264</v>
      </c>
      <c r="F205" t="s">
        <v>264</v>
      </c>
      <c r="G205" t="s">
        <v>264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373</v>
      </c>
      <c r="C206" t="s">
        <v>264</v>
      </c>
      <c r="D206" t="s">
        <v>264</v>
      </c>
      <c r="E206" t="s">
        <v>264</v>
      </c>
      <c r="F206" t="s">
        <v>264</v>
      </c>
      <c r="G206" t="s">
        <v>264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377</v>
      </c>
      <c r="C207" t="s">
        <v>264</v>
      </c>
      <c r="D207" t="s">
        <v>264</v>
      </c>
      <c r="E207" t="s">
        <v>264</v>
      </c>
      <c r="F207" t="s">
        <v>264</v>
      </c>
      <c r="G207" t="s">
        <v>264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378</v>
      </c>
      <c r="C208" t="s">
        <v>2267</v>
      </c>
      <c r="D208" t="s">
        <v>1097</v>
      </c>
      <c r="E208" t="s">
        <v>11998</v>
      </c>
      <c r="F208" t="s">
        <v>11999</v>
      </c>
      <c r="G208" t="s">
        <v>12000</v>
      </c>
      <c r="I208" t="str">
        <f t="shared" si="21"/>
        <v>pos_trend</v>
      </c>
      <c r="J208">
        <f t="shared" si="22"/>
        <v>24060000</v>
      </c>
      <c r="K208">
        <f t="shared" si="23"/>
        <v>25410000</v>
      </c>
      <c r="L208">
        <f t="shared" si="24"/>
        <v>28340000</v>
      </c>
      <c r="M208">
        <f t="shared" si="25"/>
        <v>30060000</v>
      </c>
      <c r="N208">
        <f t="shared" si="26"/>
        <v>35180000</v>
      </c>
    </row>
    <row r="209" spans="1:14" x14ac:dyDescent="0.3">
      <c r="A209" s="1">
        <v>48</v>
      </c>
      <c r="B209" t="s">
        <v>382</v>
      </c>
      <c r="C209" t="s">
        <v>8518</v>
      </c>
      <c r="D209" t="s">
        <v>9512</v>
      </c>
      <c r="E209" t="s">
        <v>384</v>
      </c>
      <c r="F209" t="s">
        <v>742</v>
      </c>
      <c r="G209" t="s">
        <v>4301</v>
      </c>
      <c r="I209" t="str">
        <f t="shared" si="21"/>
        <v>pos_trend</v>
      </c>
      <c r="J209" t="str">
        <f t="shared" si="22"/>
        <v>1.27</v>
      </c>
      <c r="K209" t="str">
        <f t="shared" si="23"/>
        <v>1.33</v>
      </c>
      <c r="L209" t="str">
        <f t="shared" si="24"/>
        <v>1.43</v>
      </c>
      <c r="M209" t="str">
        <f t="shared" si="25"/>
        <v>1.51</v>
      </c>
      <c r="N209" t="str">
        <f t="shared" si="26"/>
        <v>1.57</v>
      </c>
    </row>
    <row r="210" spans="1:14" x14ac:dyDescent="0.3">
      <c r="A210" s="1">
        <v>49</v>
      </c>
      <c r="B210" t="s">
        <v>2042</v>
      </c>
      <c r="C210" t="s">
        <v>264</v>
      </c>
      <c r="D210" t="s">
        <v>5556</v>
      </c>
      <c r="E210" t="s">
        <v>6149</v>
      </c>
      <c r="F210" t="s">
        <v>7918</v>
      </c>
      <c r="G210" t="s">
        <v>12006</v>
      </c>
      <c r="I210" t="str">
        <f t="shared" si="21"/>
        <v>N/A</v>
      </c>
      <c r="J210" t="str">
        <f t="shared" si="22"/>
        <v>N/A</v>
      </c>
      <c r="K210">
        <f t="shared" si="23"/>
        <v>4.1900000000000007E-2</v>
      </c>
      <c r="L210">
        <f t="shared" si="24"/>
        <v>8.0299999999999996E-2</v>
      </c>
      <c r="M210">
        <f t="shared" si="25"/>
        <v>5.5800000000000002E-2</v>
      </c>
      <c r="N210">
        <f t="shared" si="26"/>
        <v>3.9600000000000003E-2</v>
      </c>
    </row>
    <row r="211" spans="1:14" x14ac:dyDescent="0.3">
      <c r="A211" s="1">
        <v>50</v>
      </c>
      <c r="B211" t="s">
        <v>393</v>
      </c>
      <c r="C211" t="s">
        <v>12007</v>
      </c>
      <c r="D211" t="s">
        <v>7194</v>
      </c>
      <c r="E211" t="s">
        <v>9499</v>
      </c>
      <c r="F211" t="s">
        <v>10849</v>
      </c>
      <c r="G211" t="s">
        <v>12008</v>
      </c>
      <c r="I211" t="str">
        <f t="shared" si="21"/>
        <v>pos_trend</v>
      </c>
      <c r="J211">
        <f t="shared" si="22"/>
        <v>18930000</v>
      </c>
      <c r="K211">
        <f t="shared" si="23"/>
        <v>19180000</v>
      </c>
      <c r="L211">
        <f t="shared" si="24"/>
        <v>19800000</v>
      </c>
      <c r="M211">
        <f t="shared" si="25"/>
        <v>19880000</v>
      </c>
      <c r="N211">
        <f t="shared" si="26"/>
        <v>22390000</v>
      </c>
    </row>
    <row r="212" spans="1:14" x14ac:dyDescent="0.3">
      <c r="A212" s="1">
        <v>51</v>
      </c>
      <c r="B212" t="s">
        <v>399</v>
      </c>
      <c r="C212" t="s">
        <v>8518</v>
      </c>
      <c r="D212" t="s">
        <v>3618</v>
      </c>
      <c r="E212" t="s">
        <v>384</v>
      </c>
      <c r="F212" t="s">
        <v>742</v>
      </c>
      <c r="G212" t="s">
        <v>4301</v>
      </c>
      <c r="I212" t="str">
        <f t="shared" si="21"/>
        <v>pos_trend</v>
      </c>
      <c r="J212" t="str">
        <f t="shared" si="22"/>
        <v>1.27</v>
      </c>
      <c r="K212" t="str">
        <f t="shared" si="23"/>
        <v>1.32</v>
      </c>
      <c r="L212" t="str">
        <f t="shared" si="24"/>
        <v>1.43</v>
      </c>
      <c r="M212" t="str">
        <f t="shared" si="25"/>
        <v>1.51</v>
      </c>
      <c r="N212" t="str">
        <f t="shared" si="26"/>
        <v>1.57</v>
      </c>
    </row>
    <row r="213" spans="1:14" x14ac:dyDescent="0.3">
      <c r="A213" s="1">
        <v>52</v>
      </c>
      <c r="B213" t="s">
        <v>402</v>
      </c>
      <c r="C213" t="s">
        <v>264</v>
      </c>
      <c r="D213" t="s">
        <v>12009</v>
      </c>
      <c r="E213" t="s">
        <v>12010</v>
      </c>
      <c r="F213" t="s">
        <v>12003</v>
      </c>
      <c r="G213" t="s">
        <v>12006</v>
      </c>
      <c r="I213" t="str">
        <f t="shared" si="21"/>
        <v>N/A</v>
      </c>
      <c r="J213" t="str">
        <f t="shared" si="22"/>
        <v>N/A</v>
      </c>
      <c r="K213">
        <f t="shared" si="23"/>
        <v>4.2099999999999999E-2</v>
      </c>
      <c r="L213">
        <f t="shared" si="24"/>
        <v>8.0799999999999997E-2</v>
      </c>
      <c r="M213">
        <f t="shared" si="25"/>
        <v>6.0700000000000004E-2</v>
      </c>
      <c r="N213">
        <f t="shared" si="26"/>
        <v>3.9600000000000003E-2</v>
      </c>
    </row>
    <row r="214" spans="1:14" x14ac:dyDescent="0.3">
      <c r="A214" s="1">
        <v>53</v>
      </c>
      <c r="B214" t="s">
        <v>407</v>
      </c>
      <c r="C214" t="s">
        <v>7127</v>
      </c>
      <c r="D214" t="s">
        <v>5762</v>
      </c>
      <c r="E214" t="s">
        <v>9536</v>
      </c>
      <c r="F214" t="s">
        <v>12011</v>
      </c>
      <c r="G214" t="s">
        <v>12008</v>
      </c>
      <c r="I214" t="str">
        <f t="shared" si="21"/>
        <v>pos_trend</v>
      </c>
      <c r="J214">
        <f t="shared" si="22"/>
        <v>18960000</v>
      </c>
      <c r="K214">
        <f t="shared" si="23"/>
        <v>19210000</v>
      </c>
      <c r="L214">
        <f t="shared" si="24"/>
        <v>19830000</v>
      </c>
      <c r="M214">
        <f t="shared" si="25"/>
        <v>19890000</v>
      </c>
      <c r="N214">
        <f t="shared" si="26"/>
        <v>22390000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250</v>
      </c>
      <c r="C216" s="1" t="s">
        <v>251</v>
      </c>
      <c r="D216" s="1" t="s">
        <v>252</v>
      </c>
      <c r="E216" s="1" t="s">
        <v>253</v>
      </c>
      <c r="F216" s="1" t="s">
        <v>254</v>
      </c>
      <c r="G216" s="1" t="s">
        <v>255</v>
      </c>
      <c r="H216" s="1" t="s">
        <v>256</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2047</v>
      </c>
      <c r="C217" t="s">
        <v>10365</v>
      </c>
      <c r="D217" t="s">
        <v>12012</v>
      </c>
      <c r="E217" t="s">
        <v>12013</v>
      </c>
      <c r="F217" t="s">
        <v>10695</v>
      </c>
      <c r="G217" t="s">
        <v>2095</v>
      </c>
      <c r="I217" t="str">
        <f t="shared" si="21"/>
        <v>N/A</v>
      </c>
      <c r="J217">
        <f t="shared" si="22"/>
        <v>41620000</v>
      </c>
      <c r="K217">
        <f t="shared" si="23"/>
        <v>37370000</v>
      </c>
      <c r="L217">
        <f t="shared" si="24"/>
        <v>40520000</v>
      </c>
      <c r="M217">
        <f t="shared" si="25"/>
        <v>36060000</v>
      </c>
      <c r="N217">
        <f t="shared" si="26"/>
        <v>48470000</v>
      </c>
    </row>
    <row r="218" spans="1:14" x14ac:dyDescent="0.3">
      <c r="A218" s="1">
        <v>1</v>
      </c>
      <c r="B218" t="s">
        <v>2053</v>
      </c>
      <c r="C218" t="s">
        <v>264</v>
      </c>
      <c r="D218" t="s">
        <v>12014</v>
      </c>
      <c r="E218" t="s">
        <v>12015</v>
      </c>
      <c r="F218" t="s">
        <v>12016</v>
      </c>
      <c r="G218" t="s">
        <v>12017</v>
      </c>
      <c r="I218" t="str">
        <f t="shared" si="21"/>
        <v>N/A</v>
      </c>
      <c r="J218" t="str">
        <f t="shared" si="22"/>
        <v>N/A</v>
      </c>
      <c r="K218">
        <f t="shared" si="23"/>
        <v>-0.10220000000000001</v>
      </c>
      <c r="L218">
        <f t="shared" si="24"/>
        <v>8.43E-2</v>
      </c>
      <c r="M218">
        <f t="shared" si="25"/>
        <v>-0.11</v>
      </c>
      <c r="N218">
        <f t="shared" si="26"/>
        <v>0.34399999999999997</v>
      </c>
    </row>
    <row r="219" spans="1:14" x14ac:dyDescent="0.3">
      <c r="A219" s="1">
        <v>2</v>
      </c>
      <c r="B219" t="s">
        <v>2058</v>
      </c>
      <c r="C219" t="s">
        <v>12018</v>
      </c>
      <c r="D219" t="s">
        <v>12019</v>
      </c>
      <c r="E219" t="s">
        <v>12020</v>
      </c>
      <c r="F219" t="s">
        <v>12021</v>
      </c>
      <c r="G219" t="s">
        <v>12022</v>
      </c>
      <c r="I219" t="str">
        <f t="shared" si="21"/>
        <v>N/A</v>
      </c>
      <c r="J219">
        <f t="shared" si="22"/>
        <v>623100000</v>
      </c>
      <c r="K219">
        <f t="shared" si="23"/>
        <v>647430000</v>
      </c>
      <c r="L219">
        <f t="shared" si="24"/>
        <v>646560000</v>
      </c>
      <c r="M219">
        <f t="shared" si="25"/>
        <v>673220000</v>
      </c>
      <c r="N219">
        <f t="shared" si="26"/>
        <v>754460000</v>
      </c>
    </row>
    <row r="220" spans="1:14" x14ac:dyDescent="0.3">
      <c r="A220" s="1">
        <v>3</v>
      </c>
      <c r="B220" t="s">
        <v>2064</v>
      </c>
      <c r="C220" t="s">
        <v>264</v>
      </c>
      <c r="D220" t="s">
        <v>264</v>
      </c>
      <c r="E220" t="s">
        <v>264</v>
      </c>
      <c r="F220" t="s">
        <v>264</v>
      </c>
      <c r="G220" t="s">
        <v>264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2065</v>
      </c>
      <c r="C221" t="s">
        <v>9910</v>
      </c>
      <c r="D221" t="s">
        <v>12023</v>
      </c>
      <c r="E221" t="s">
        <v>264</v>
      </c>
      <c r="F221" t="s">
        <v>264</v>
      </c>
      <c r="G221" t="s">
        <v>264</v>
      </c>
      <c r="I221" t="str">
        <f t="shared" si="21"/>
        <v>N/A</v>
      </c>
      <c r="J221">
        <f t="shared" si="22"/>
        <v>7460000</v>
      </c>
      <c r="K221">
        <f t="shared" si="23"/>
        <v>22760000</v>
      </c>
      <c r="L221" t="str">
        <f t="shared" si="24"/>
        <v>N/A</v>
      </c>
      <c r="M221" t="str">
        <f t="shared" si="25"/>
        <v>N/A</v>
      </c>
      <c r="N221" t="str">
        <f t="shared" si="26"/>
        <v>N/A</v>
      </c>
    </row>
    <row r="222" spans="1:14" x14ac:dyDescent="0.3">
      <c r="A222" s="1">
        <v>5</v>
      </c>
      <c r="B222" t="s">
        <v>2071</v>
      </c>
      <c r="C222" t="s">
        <v>9910</v>
      </c>
      <c r="D222" t="s">
        <v>12023</v>
      </c>
      <c r="E222" t="s">
        <v>264</v>
      </c>
      <c r="F222" t="s">
        <v>264</v>
      </c>
      <c r="G222" t="s">
        <v>264</v>
      </c>
      <c r="I222" t="str">
        <f t="shared" si="21"/>
        <v>N/A</v>
      </c>
      <c r="J222">
        <f t="shared" si="22"/>
        <v>7460000</v>
      </c>
      <c r="K222">
        <f t="shared" si="23"/>
        <v>22760000</v>
      </c>
      <c r="L222" t="str">
        <f t="shared" si="24"/>
        <v>N/A</v>
      </c>
      <c r="M222" t="str">
        <f t="shared" si="25"/>
        <v>N/A</v>
      </c>
      <c r="N222" t="str">
        <f t="shared" si="26"/>
        <v>N/A</v>
      </c>
    </row>
    <row r="223" spans="1:14" x14ac:dyDescent="0.3">
      <c r="A223" s="1">
        <v>6</v>
      </c>
      <c r="B223" t="s">
        <v>2072</v>
      </c>
      <c r="C223" t="s">
        <v>264</v>
      </c>
      <c r="D223" t="s">
        <v>264</v>
      </c>
      <c r="E223" t="s">
        <v>264</v>
      </c>
      <c r="F223" t="s">
        <v>264</v>
      </c>
      <c r="G223" t="s">
        <v>264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2073</v>
      </c>
      <c r="C224" t="s">
        <v>12024</v>
      </c>
      <c r="D224" t="s">
        <v>12025</v>
      </c>
      <c r="E224" t="s">
        <v>12026</v>
      </c>
      <c r="F224" t="s">
        <v>8252</v>
      </c>
      <c r="G224" t="s">
        <v>264</v>
      </c>
      <c r="I224" t="str">
        <f t="shared" si="21"/>
        <v>N/A</v>
      </c>
      <c r="J224">
        <f t="shared" si="22"/>
        <v>23470000</v>
      </c>
      <c r="K224">
        <f t="shared" si="23"/>
        <v>18950000</v>
      </c>
      <c r="L224">
        <f t="shared" si="24"/>
        <v>19560000</v>
      </c>
      <c r="M224">
        <f t="shared" si="25"/>
        <v>9900000</v>
      </c>
      <c r="N224" t="str">
        <f t="shared" si="26"/>
        <v>N/A</v>
      </c>
    </row>
    <row r="225" spans="1:14" x14ac:dyDescent="0.3">
      <c r="A225" s="1">
        <v>8</v>
      </c>
      <c r="B225" t="s">
        <v>2079</v>
      </c>
      <c r="C225" t="s">
        <v>12027</v>
      </c>
      <c r="D225" t="s">
        <v>7800</v>
      </c>
      <c r="E225" t="s">
        <v>264</v>
      </c>
      <c r="F225" t="s">
        <v>12028</v>
      </c>
      <c r="G225" t="s">
        <v>9453</v>
      </c>
      <c r="I225" t="str">
        <f t="shared" si="21"/>
        <v>N/A</v>
      </c>
      <c r="J225">
        <f t="shared" si="22"/>
        <v>8340000</v>
      </c>
      <c r="K225">
        <f t="shared" si="23"/>
        <v>9000000</v>
      </c>
      <c r="L225" t="str">
        <f t="shared" si="24"/>
        <v>N/A</v>
      </c>
      <c r="M225">
        <f t="shared" si="25"/>
        <v>8570000</v>
      </c>
      <c r="N225">
        <f t="shared" si="26"/>
        <v>13050000</v>
      </c>
    </row>
    <row r="226" spans="1:14" x14ac:dyDescent="0.3">
      <c r="A226" s="1">
        <v>9</v>
      </c>
      <c r="B226" t="s">
        <v>2080</v>
      </c>
      <c r="C226" t="s">
        <v>12029</v>
      </c>
      <c r="D226" t="s">
        <v>12030</v>
      </c>
      <c r="E226" t="s">
        <v>12031</v>
      </c>
      <c r="F226" t="s">
        <v>12032</v>
      </c>
      <c r="G226" t="s">
        <v>12033</v>
      </c>
      <c r="I226" t="str">
        <f t="shared" si="21"/>
        <v>pos_trend</v>
      </c>
      <c r="J226">
        <f t="shared" si="22"/>
        <v>76830000</v>
      </c>
      <c r="K226">
        <f t="shared" si="23"/>
        <v>113770000</v>
      </c>
      <c r="L226">
        <f t="shared" si="24"/>
        <v>153960000</v>
      </c>
      <c r="M226">
        <f t="shared" si="25"/>
        <v>203720000</v>
      </c>
      <c r="N226">
        <f t="shared" si="26"/>
        <v>247520000</v>
      </c>
    </row>
    <row r="227" spans="1:14" x14ac:dyDescent="0.3">
      <c r="A227" s="1">
        <v>10</v>
      </c>
      <c r="B227" t="s">
        <v>2086</v>
      </c>
      <c r="C227" t="s">
        <v>12034</v>
      </c>
      <c r="D227" t="s">
        <v>12035</v>
      </c>
      <c r="E227" t="s">
        <v>12036</v>
      </c>
      <c r="F227" t="s">
        <v>12037</v>
      </c>
      <c r="G227" t="s">
        <v>12038</v>
      </c>
      <c r="I227" t="str">
        <f t="shared" si="21"/>
        <v>N/A</v>
      </c>
      <c r="J227">
        <f t="shared" si="22"/>
        <v>486910000</v>
      </c>
      <c r="K227">
        <f t="shared" si="23"/>
        <v>473230000</v>
      </c>
      <c r="L227">
        <f t="shared" si="24"/>
        <v>457300000</v>
      </c>
      <c r="M227">
        <f t="shared" si="25"/>
        <v>423960000</v>
      </c>
      <c r="N227">
        <f t="shared" si="26"/>
        <v>461910000</v>
      </c>
    </row>
    <row r="228" spans="1:14" x14ac:dyDescent="0.3">
      <c r="A228" s="1">
        <v>11</v>
      </c>
      <c r="B228" t="s">
        <v>2090</v>
      </c>
      <c r="C228" t="s">
        <v>12039</v>
      </c>
      <c r="D228" t="s">
        <v>12040</v>
      </c>
      <c r="E228" t="s">
        <v>12040</v>
      </c>
      <c r="F228" t="s">
        <v>12040</v>
      </c>
      <c r="G228" t="s">
        <v>12040</v>
      </c>
      <c r="I228" t="str">
        <f t="shared" si="21"/>
        <v>N/A</v>
      </c>
      <c r="J228" t="str">
        <f t="shared" si="22"/>
        <v>733000</v>
      </c>
      <c r="K228" t="str">
        <f t="shared" si="23"/>
        <v>353000</v>
      </c>
      <c r="L228" t="str">
        <f t="shared" si="24"/>
        <v>353000</v>
      </c>
      <c r="M228" t="str">
        <f t="shared" si="25"/>
        <v>353000</v>
      </c>
      <c r="N228" t="str">
        <f t="shared" si="26"/>
        <v>353000</v>
      </c>
    </row>
    <row r="229" spans="1:14" x14ac:dyDescent="0.3">
      <c r="A229" s="1">
        <v>12</v>
      </c>
      <c r="B229" t="s">
        <v>440</v>
      </c>
      <c r="C229" t="s">
        <v>12041</v>
      </c>
      <c r="D229" t="s">
        <v>7849</v>
      </c>
      <c r="E229" t="s">
        <v>11507</v>
      </c>
      <c r="F229" t="s">
        <v>447</v>
      </c>
      <c r="G229" t="s">
        <v>12042</v>
      </c>
      <c r="I229" t="str">
        <f t="shared" si="21"/>
        <v>N/A</v>
      </c>
      <c r="J229">
        <f t="shared" si="22"/>
        <v>19350000</v>
      </c>
      <c r="K229">
        <f t="shared" si="23"/>
        <v>9370000</v>
      </c>
      <c r="L229">
        <f t="shared" si="24"/>
        <v>15380000</v>
      </c>
      <c r="M229">
        <f t="shared" si="25"/>
        <v>26710000</v>
      </c>
      <c r="N229">
        <f t="shared" si="26"/>
        <v>31620000</v>
      </c>
    </row>
    <row r="230" spans="1:14" x14ac:dyDescent="0.3">
      <c r="A230" s="1">
        <v>13</v>
      </c>
      <c r="B230" t="s">
        <v>2097</v>
      </c>
      <c r="C230" t="s">
        <v>264</v>
      </c>
      <c r="D230" t="s">
        <v>2438</v>
      </c>
      <c r="E230" t="s">
        <v>12043</v>
      </c>
      <c r="F230" t="s">
        <v>6073</v>
      </c>
      <c r="G230" t="s">
        <v>12044</v>
      </c>
      <c r="I230" t="str">
        <f t="shared" si="21"/>
        <v>N/A</v>
      </c>
      <c r="J230" t="str">
        <f t="shared" si="22"/>
        <v>N/A</v>
      </c>
      <c r="K230">
        <f t="shared" si="23"/>
        <v>3.9E-2</v>
      </c>
      <c r="L230">
        <f t="shared" si="24"/>
        <v>-1.4000000000000002E-3</v>
      </c>
      <c r="M230">
        <f t="shared" si="25"/>
        <v>4.1200000000000001E-2</v>
      </c>
      <c r="N230">
        <f t="shared" si="26"/>
        <v>0.1207</v>
      </c>
    </row>
    <row r="231" spans="1:14" x14ac:dyDescent="0.3">
      <c r="A231" s="1">
        <v>14</v>
      </c>
      <c r="B231" t="s">
        <v>2102</v>
      </c>
      <c r="C231" t="s">
        <v>2725</v>
      </c>
      <c r="D231" t="s">
        <v>4562</v>
      </c>
      <c r="E231" t="s">
        <v>3384</v>
      </c>
      <c r="F231" t="s">
        <v>3395</v>
      </c>
      <c r="G231" t="s">
        <v>9153</v>
      </c>
      <c r="I231" t="str">
        <f t="shared" si="21"/>
        <v>pos_trend</v>
      </c>
      <c r="J231">
        <f t="shared" si="22"/>
        <v>1190000000</v>
      </c>
      <c r="K231">
        <f t="shared" si="23"/>
        <v>1370000000</v>
      </c>
      <c r="L231">
        <f t="shared" si="24"/>
        <v>1430000000</v>
      </c>
      <c r="M231">
        <f t="shared" si="25"/>
        <v>1550000000</v>
      </c>
      <c r="N231">
        <f t="shared" si="26"/>
        <v>1980000000</v>
      </c>
    </row>
    <row r="232" spans="1:14" x14ac:dyDescent="0.3">
      <c r="A232" s="1">
        <v>15</v>
      </c>
      <c r="B232" t="s">
        <v>2108</v>
      </c>
      <c r="C232" t="s">
        <v>3929</v>
      </c>
      <c r="D232" t="s">
        <v>4573</v>
      </c>
      <c r="E232" t="s">
        <v>3340</v>
      </c>
      <c r="F232" t="s">
        <v>4110</v>
      </c>
      <c r="G232" t="s">
        <v>12045</v>
      </c>
      <c r="I232" t="str">
        <f t="shared" si="21"/>
        <v>pos_trend</v>
      </c>
      <c r="J232">
        <f t="shared" si="22"/>
        <v>1200000000</v>
      </c>
      <c r="K232">
        <f t="shared" si="23"/>
        <v>1380000000</v>
      </c>
      <c r="L232">
        <f t="shared" si="24"/>
        <v>1450000000</v>
      </c>
      <c r="M232">
        <f t="shared" si="25"/>
        <v>1560000000</v>
      </c>
      <c r="N232">
        <f t="shared" si="26"/>
        <v>1990000000</v>
      </c>
    </row>
    <row r="233" spans="1:14" x14ac:dyDescent="0.3">
      <c r="A233" s="1">
        <v>16</v>
      </c>
      <c r="B233" t="s">
        <v>2114</v>
      </c>
      <c r="C233" t="s">
        <v>12046</v>
      </c>
      <c r="D233" t="s">
        <v>12047</v>
      </c>
      <c r="E233" t="s">
        <v>12048</v>
      </c>
      <c r="F233" t="s">
        <v>12049</v>
      </c>
      <c r="G233" t="s">
        <v>12050</v>
      </c>
      <c r="I233" t="str">
        <f t="shared" si="21"/>
        <v>pos_trend</v>
      </c>
      <c r="J233">
        <f t="shared" si="22"/>
        <v>515280000</v>
      </c>
      <c r="K233">
        <f t="shared" si="23"/>
        <v>543840000</v>
      </c>
      <c r="L233">
        <f t="shared" si="24"/>
        <v>596850000</v>
      </c>
      <c r="M233">
        <f t="shared" si="25"/>
        <v>665040000</v>
      </c>
      <c r="N233">
        <f t="shared" si="26"/>
        <v>760500000</v>
      </c>
    </row>
    <row r="234" spans="1:14" x14ac:dyDescent="0.3">
      <c r="A234" s="1">
        <v>17</v>
      </c>
      <c r="B234" t="s">
        <v>2120</v>
      </c>
      <c r="C234" t="s">
        <v>12051</v>
      </c>
      <c r="D234" t="s">
        <v>12052</v>
      </c>
      <c r="E234" t="s">
        <v>12053</v>
      </c>
      <c r="F234" t="s">
        <v>12054</v>
      </c>
      <c r="G234" t="s">
        <v>12055</v>
      </c>
      <c r="I234" t="str">
        <f t="shared" si="21"/>
        <v>N/A</v>
      </c>
      <c r="J234">
        <f t="shared" si="22"/>
        <v>115540000</v>
      </c>
      <c r="K234">
        <f t="shared" si="23"/>
        <v>130630000</v>
      </c>
      <c r="L234">
        <f t="shared" si="24"/>
        <v>134850000</v>
      </c>
      <c r="M234">
        <f t="shared" si="25"/>
        <v>147930000</v>
      </c>
      <c r="N234">
        <f t="shared" si="26"/>
        <v>59950000</v>
      </c>
    </row>
    <row r="235" spans="1:14" x14ac:dyDescent="0.3">
      <c r="A235" s="1">
        <v>18</v>
      </c>
      <c r="B235" t="s">
        <v>2126</v>
      </c>
      <c r="C235" t="s">
        <v>12056</v>
      </c>
      <c r="D235" t="s">
        <v>12057</v>
      </c>
      <c r="E235" t="s">
        <v>12058</v>
      </c>
      <c r="F235" t="s">
        <v>12059</v>
      </c>
      <c r="G235" t="s">
        <v>7322</v>
      </c>
      <c r="I235" t="str">
        <f t="shared" si="21"/>
        <v>pos_trend</v>
      </c>
      <c r="J235">
        <f t="shared" si="22"/>
        <v>577080000</v>
      </c>
      <c r="K235">
        <f t="shared" si="23"/>
        <v>710750000</v>
      </c>
      <c r="L235">
        <f t="shared" si="24"/>
        <v>720290000</v>
      </c>
      <c r="M235">
        <f t="shared" si="25"/>
        <v>755100000</v>
      </c>
      <c r="N235">
        <f t="shared" si="26"/>
        <v>1170000000</v>
      </c>
    </row>
    <row r="236" spans="1:14" x14ac:dyDescent="0.3">
      <c r="A236" s="1">
        <v>19</v>
      </c>
      <c r="B236" t="s">
        <v>2132</v>
      </c>
      <c r="C236" t="s">
        <v>264</v>
      </c>
      <c r="D236" t="s">
        <v>264</v>
      </c>
      <c r="E236" t="s">
        <v>264</v>
      </c>
      <c r="F236" t="s">
        <v>264</v>
      </c>
      <c r="G236" t="s">
        <v>264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2133</v>
      </c>
      <c r="C237" t="s">
        <v>264</v>
      </c>
      <c r="D237" t="s">
        <v>264</v>
      </c>
      <c r="E237" t="s">
        <v>264</v>
      </c>
      <c r="F237" t="s">
        <v>264</v>
      </c>
      <c r="G237" t="s">
        <v>264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2134</v>
      </c>
      <c r="C238" t="s">
        <v>264</v>
      </c>
      <c r="D238" t="s">
        <v>264</v>
      </c>
      <c r="E238" t="s">
        <v>264</v>
      </c>
      <c r="F238" t="s">
        <v>264</v>
      </c>
      <c r="G238" t="s">
        <v>264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2135</v>
      </c>
      <c r="C239" t="s">
        <v>264</v>
      </c>
      <c r="D239" t="s">
        <v>264</v>
      </c>
      <c r="E239" t="s">
        <v>264</v>
      </c>
      <c r="F239" t="s">
        <v>264</v>
      </c>
      <c r="G239" t="s">
        <v>264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2136</v>
      </c>
      <c r="C240" t="s">
        <v>9719</v>
      </c>
      <c r="D240" t="s">
        <v>12060</v>
      </c>
      <c r="E240" t="s">
        <v>12061</v>
      </c>
      <c r="F240" t="s">
        <v>1180</v>
      </c>
      <c r="G240" t="s">
        <v>12062</v>
      </c>
      <c r="I240" t="str">
        <f t="shared" si="21"/>
        <v>N/A</v>
      </c>
      <c r="J240" t="str">
        <f t="shared" si="22"/>
        <v>(3.04M)</v>
      </c>
      <c r="K240" t="str">
        <f t="shared" si="23"/>
        <v>(2.83M)</v>
      </c>
      <c r="L240" t="str">
        <f t="shared" si="24"/>
        <v>(4.01M)</v>
      </c>
      <c r="M240" t="str">
        <f t="shared" si="25"/>
        <v>(3.73M)</v>
      </c>
      <c r="N240" t="str">
        <f t="shared" si="26"/>
        <v>(3.45M)</v>
      </c>
    </row>
    <row r="241" spans="1:14" x14ac:dyDescent="0.3">
      <c r="A241" s="1">
        <v>24</v>
      </c>
      <c r="B241" t="s">
        <v>2142</v>
      </c>
      <c r="C241" t="s">
        <v>12063</v>
      </c>
      <c r="D241" t="s">
        <v>12064</v>
      </c>
      <c r="E241" t="s">
        <v>12065</v>
      </c>
      <c r="F241" t="s">
        <v>12066</v>
      </c>
      <c r="G241" t="s">
        <v>12067</v>
      </c>
      <c r="I241" t="str">
        <f t="shared" si="21"/>
        <v>N/A</v>
      </c>
      <c r="J241" t="str">
        <f t="shared" si="22"/>
        <v>(15.52M)</v>
      </c>
      <c r="K241" t="str">
        <f t="shared" si="23"/>
        <v>(14.58M)</v>
      </c>
      <c r="L241" t="str">
        <f t="shared" si="24"/>
        <v>(14.93M)</v>
      </c>
      <c r="M241" t="str">
        <f t="shared" si="25"/>
        <v>(14.44M)</v>
      </c>
      <c r="N241" t="str">
        <f t="shared" si="26"/>
        <v>(14.81M)</v>
      </c>
    </row>
    <row r="242" spans="1:14" x14ac:dyDescent="0.3">
      <c r="A242" s="1">
        <v>25</v>
      </c>
      <c r="B242" t="s">
        <v>2148</v>
      </c>
      <c r="C242" t="s">
        <v>264</v>
      </c>
      <c r="D242" t="s">
        <v>264</v>
      </c>
      <c r="E242" t="s">
        <v>264</v>
      </c>
      <c r="F242" t="s">
        <v>264</v>
      </c>
      <c r="G242" t="s">
        <v>264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2149</v>
      </c>
      <c r="C243" t="s">
        <v>264</v>
      </c>
      <c r="D243" t="s">
        <v>9958</v>
      </c>
      <c r="E243" t="s">
        <v>3818</v>
      </c>
      <c r="F243" t="s">
        <v>9493</v>
      </c>
      <c r="G243" t="s">
        <v>12068</v>
      </c>
      <c r="I243" t="str">
        <f t="shared" si="21"/>
        <v>N/A</v>
      </c>
      <c r="J243" t="str">
        <f t="shared" si="22"/>
        <v>N/A</v>
      </c>
      <c r="K243">
        <f t="shared" si="23"/>
        <v>0.15</v>
      </c>
      <c r="L243">
        <f t="shared" si="24"/>
        <v>4.7699999999999999E-2</v>
      </c>
      <c r="M243">
        <f t="shared" si="25"/>
        <v>8.1500000000000003E-2</v>
      </c>
      <c r="N243">
        <f t="shared" si="26"/>
        <v>0.27440000000000003</v>
      </c>
    </row>
    <row r="244" spans="1:14" x14ac:dyDescent="0.3">
      <c r="A244" s="1">
        <v>27</v>
      </c>
      <c r="B244" t="s">
        <v>2154</v>
      </c>
      <c r="C244" t="s">
        <v>264</v>
      </c>
      <c r="D244" t="s">
        <v>264</v>
      </c>
      <c r="E244" t="s">
        <v>264</v>
      </c>
      <c r="F244" t="s">
        <v>264</v>
      </c>
      <c r="G244" t="s">
        <v>264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2155</v>
      </c>
      <c r="C245" t="s">
        <v>264</v>
      </c>
      <c r="D245" t="s">
        <v>264</v>
      </c>
      <c r="E245" t="s">
        <v>264</v>
      </c>
      <c r="F245" t="s">
        <v>264</v>
      </c>
      <c r="G245" t="s">
        <v>264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443</v>
      </c>
      <c r="C246" t="s">
        <v>12069</v>
      </c>
      <c r="D246" t="s">
        <v>12070</v>
      </c>
      <c r="E246" t="s">
        <v>12071</v>
      </c>
      <c r="F246" t="s">
        <v>12072</v>
      </c>
      <c r="G246" t="s">
        <v>12073</v>
      </c>
      <c r="I246" t="str">
        <f t="shared" si="21"/>
        <v>N/A</v>
      </c>
      <c r="J246">
        <f t="shared" si="22"/>
        <v>36550000</v>
      </c>
      <c r="K246">
        <f t="shared" si="23"/>
        <v>40430000</v>
      </c>
      <c r="L246">
        <f t="shared" si="24"/>
        <v>39930000</v>
      </c>
      <c r="M246">
        <f t="shared" si="25"/>
        <v>37820000</v>
      </c>
      <c r="N246">
        <f t="shared" si="26"/>
        <v>48230000</v>
      </c>
    </row>
    <row r="247" spans="1:14" x14ac:dyDescent="0.3">
      <c r="A247" s="1">
        <v>30</v>
      </c>
      <c r="B247" t="s">
        <v>446</v>
      </c>
      <c r="C247" t="s">
        <v>12074</v>
      </c>
      <c r="D247" t="s">
        <v>12075</v>
      </c>
      <c r="E247" t="s">
        <v>11947</v>
      </c>
      <c r="F247" t="s">
        <v>12076</v>
      </c>
      <c r="G247" t="s">
        <v>12077</v>
      </c>
      <c r="I247" t="str">
        <f t="shared" si="21"/>
        <v>N/A</v>
      </c>
      <c r="J247">
        <f t="shared" si="22"/>
        <v>106610000</v>
      </c>
      <c r="K247">
        <f t="shared" si="23"/>
        <v>62230000</v>
      </c>
      <c r="L247">
        <f t="shared" si="24"/>
        <v>68520000</v>
      </c>
      <c r="M247">
        <f t="shared" si="25"/>
        <v>54550000</v>
      </c>
      <c r="N247">
        <f t="shared" si="26"/>
        <v>103540000</v>
      </c>
    </row>
    <row r="248" spans="1:14" x14ac:dyDescent="0.3">
      <c r="A248" s="1">
        <v>31</v>
      </c>
      <c r="B248" t="s">
        <v>452</v>
      </c>
      <c r="C248" t="s">
        <v>5715</v>
      </c>
      <c r="D248" t="s">
        <v>12078</v>
      </c>
      <c r="E248" t="s">
        <v>12079</v>
      </c>
      <c r="F248" t="s">
        <v>9757</v>
      </c>
      <c r="G248" t="s">
        <v>10834</v>
      </c>
      <c r="I248" t="str">
        <f t="shared" si="21"/>
        <v>N/A</v>
      </c>
      <c r="J248">
        <f t="shared" si="22"/>
        <v>85060000</v>
      </c>
      <c r="K248">
        <f t="shared" si="23"/>
        <v>38370000</v>
      </c>
      <c r="L248">
        <f t="shared" si="24"/>
        <v>45910000</v>
      </c>
      <c r="M248">
        <f t="shared" si="25"/>
        <v>32729999.999999996</v>
      </c>
      <c r="N248">
        <f t="shared" si="26"/>
        <v>46640000</v>
      </c>
    </row>
    <row r="249" spans="1:14" x14ac:dyDescent="0.3">
      <c r="A249" s="1">
        <v>32</v>
      </c>
      <c r="B249" t="s">
        <v>457</v>
      </c>
      <c r="C249" t="s">
        <v>5570</v>
      </c>
      <c r="D249" t="s">
        <v>12080</v>
      </c>
      <c r="E249" t="s">
        <v>12081</v>
      </c>
      <c r="F249" t="s">
        <v>7694</v>
      </c>
      <c r="G249" t="s">
        <v>12082</v>
      </c>
      <c r="I249" t="str">
        <f t="shared" si="21"/>
        <v>N/A</v>
      </c>
      <c r="J249">
        <f t="shared" si="22"/>
        <v>21560000</v>
      </c>
      <c r="K249">
        <f t="shared" si="23"/>
        <v>23860000</v>
      </c>
      <c r="L249">
        <f t="shared" si="24"/>
        <v>22610000</v>
      </c>
      <c r="M249">
        <f t="shared" si="25"/>
        <v>21820000</v>
      </c>
      <c r="N249">
        <f t="shared" si="26"/>
        <v>56890000</v>
      </c>
    </row>
    <row r="250" spans="1:14" x14ac:dyDescent="0.3">
      <c r="A250" s="1">
        <v>33</v>
      </c>
      <c r="B250" t="s">
        <v>2171</v>
      </c>
      <c r="C250" t="s">
        <v>429</v>
      </c>
      <c r="D250" t="s">
        <v>9036</v>
      </c>
      <c r="E250" t="s">
        <v>5500</v>
      </c>
      <c r="F250" t="s">
        <v>12083</v>
      </c>
      <c r="G250" t="s">
        <v>4980</v>
      </c>
      <c r="I250" t="str">
        <f t="shared" si="21"/>
        <v>pos_trend</v>
      </c>
      <c r="J250">
        <f t="shared" si="22"/>
        <v>7420000</v>
      </c>
      <c r="K250">
        <f t="shared" si="23"/>
        <v>7470000</v>
      </c>
      <c r="L250">
        <f t="shared" si="24"/>
        <v>8160000</v>
      </c>
      <c r="M250">
        <f t="shared" si="25"/>
        <v>21980000</v>
      </c>
      <c r="N250">
        <f t="shared" si="26"/>
        <v>25920000</v>
      </c>
    </row>
    <row r="251" spans="1:14" x14ac:dyDescent="0.3">
      <c r="A251" s="1">
        <v>34</v>
      </c>
      <c r="B251" t="s">
        <v>462</v>
      </c>
      <c r="C251" t="s">
        <v>2902</v>
      </c>
      <c r="D251" t="s">
        <v>9116</v>
      </c>
      <c r="E251" t="s">
        <v>6139</v>
      </c>
      <c r="F251" t="s">
        <v>5224</v>
      </c>
      <c r="G251" t="s">
        <v>12084</v>
      </c>
      <c r="I251" t="str">
        <f t="shared" si="21"/>
        <v>pos_trend</v>
      </c>
      <c r="J251">
        <f t="shared" si="22"/>
        <v>2020000000</v>
      </c>
      <c r="K251">
        <f t="shared" si="23"/>
        <v>2180000000</v>
      </c>
      <c r="L251">
        <f t="shared" si="24"/>
        <v>2250000000</v>
      </c>
      <c r="M251">
        <f t="shared" si="25"/>
        <v>2370000000</v>
      </c>
      <c r="N251">
        <f t="shared" si="26"/>
        <v>2960000000</v>
      </c>
    </row>
    <row r="252" spans="1:14" x14ac:dyDescent="0.3">
      <c r="A252" s="1">
        <v>35</v>
      </c>
      <c r="B252" t="s">
        <v>2177</v>
      </c>
      <c r="C252" t="s">
        <v>264</v>
      </c>
      <c r="D252" t="s">
        <v>6649</v>
      </c>
      <c r="E252" t="s">
        <v>5391</v>
      </c>
      <c r="F252" t="s">
        <v>6898</v>
      </c>
      <c r="G252" t="s">
        <v>11158</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7.9500000000000001E-2</v>
      </c>
      <c r="L252">
        <f t="shared" ref="L252:L315" si="30">IF(TRIM(E252)="-", "N/A", IF(RIGHT(E252,1)="M",1000000*VALUE(LEFT(E252,LEN(E252)-1)),IF(RIGHT(E252,1)="B",1000000000*VALUE(LEFT(E252,LEN(E252)-1)),IF(RIGHT(E252,1)="%",0.01*VALUE(LEFT(E252,LEN(E252)-1)),E252))))</f>
        <v>3.2000000000000001E-2</v>
      </c>
      <c r="M252">
        <f t="shared" ref="M252:M315" si="31">IF(TRIM(F252)="-", "N/A", IF(RIGHT(F252,1)="M",1000000*VALUE(LEFT(F252,LEN(F252)-1)),IF(RIGHT(F252,1)="B",1000000000*VALUE(LEFT(F252,LEN(F252)-1)),IF(RIGHT(F252,1)="%",0.01*VALUE(LEFT(F252,LEN(F252)-1)),F252))))</f>
        <v>5.7300000000000004E-2</v>
      </c>
      <c r="N252">
        <f t="shared" ref="N252:N315" si="32">IF(TRIM(G252)="-", "N/A", IF(RIGHT(G252,1)="M",1000000*VALUE(LEFT(G252,LEN(G252)-1)),IF(RIGHT(G252,1)="B",1000000000*VALUE(LEFT(G252,LEN(G252)-1)),IF(RIGHT(G252,1)="%",0.01*VALUE(LEFT(G252,LEN(G252)-1)),G252))))</f>
        <v>0.24530000000000002</v>
      </c>
    </row>
    <row r="253" spans="1:14" x14ac:dyDescent="0.3">
      <c r="A253" s="1">
        <v>36</v>
      </c>
      <c r="B253" t="s">
        <v>473</v>
      </c>
      <c r="C253" t="s">
        <v>264</v>
      </c>
      <c r="D253" t="s">
        <v>264</v>
      </c>
      <c r="E253" t="s">
        <v>264</v>
      </c>
      <c r="F253" t="s">
        <v>264</v>
      </c>
      <c r="G253" t="s">
        <v>12085</v>
      </c>
      <c r="I253" t="str">
        <f t="shared" si="27"/>
        <v>N/A</v>
      </c>
      <c r="J253" t="str">
        <f t="shared" si="28"/>
        <v>N/A</v>
      </c>
      <c r="K253" t="str">
        <f t="shared" si="29"/>
        <v>N/A</v>
      </c>
      <c r="L253" t="str">
        <f t="shared" si="30"/>
        <v>N/A</v>
      </c>
      <c r="M253" t="str">
        <f t="shared" si="31"/>
        <v>N/A</v>
      </c>
      <c r="N253">
        <f t="shared" si="32"/>
        <v>1.3200000000000002E-2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299</v>
      </c>
      <c r="C255" s="1" t="s">
        <v>251</v>
      </c>
      <c r="D255" s="1" t="s">
        <v>252</v>
      </c>
      <c r="E255" s="1" t="s">
        <v>253</v>
      </c>
      <c r="F255" s="1" t="s">
        <v>254</v>
      </c>
      <c r="G255" s="1" t="s">
        <v>255</v>
      </c>
      <c r="H255" s="1" t="s">
        <v>256</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2182</v>
      </c>
      <c r="C256" t="s">
        <v>11363</v>
      </c>
      <c r="D256" t="s">
        <v>3385</v>
      </c>
      <c r="E256" t="s">
        <v>9176</v>
      </c>
      <c r="F256" t="s">
        <v>7083</v>
      </c>
      <c r="G256" t="s">
        <v>4477</v>
      </c>
      <c r="I256" t="str">
        <f t="shared" si="27"/>
        <v>N/A</v>
      </c>
      <c r="J256">
        <f t="shared" si="28"/>
        <v>1640000000</v>
      </c>
      <c r="K256">
        <f t="shared" si="29"/>
        <v>1810000000</v>
      </c>
      <c r="L256">
        <f t="shared" si="30"/>
        <v>1780000000</v>
      </c>
      <c r="M256">
        <f t="shared" si="31"/>
        <v>1830000000</v>
      </c>
      <c r="N256">
        <f t="shared" si="32"/>
        <v>2350000000</v>
      </c>
    </row>
    <row r="257" spans="1:14" x14ac:dyDescent="0.3">
      <c r="A257" s="1">
        <v>1</v>
      </c>
      <c r="B257" t="s">
        <v>2188</v>
      </c>
      <c r="C257" t="s">
        <v>3930</v>
      </c>
      <c r="D257" t="s">
        <v>12086</v>
      </c>
      <c r="E257" t="s">
        <v>12087</v>
      </c>
      <c r="F257" t="s">
        <v>12088</v>
      </c>
      <c r="G257" t="s">
        <v>12089</v>
      </c>
      <c r="I257" t="str">
        <f t="shared" si="27"/>
        <v>N/A</v>
      </c>
      <c r="J257">
        <f t="shared" si="28"/>
        <v>1310000000</v>
      </c>
      <c r="K257">
        <f t="shared" si="29"/>
        <v>400020000</v>
      </c>
      <c r="L257">
        <f t="shared" si="30"/>
        <v>428020000</v>
      </c>
      <c r="M257">
        <f t="shared" si="31"/>
        <v>465360000</v>
      </c>
      <c r="N257">
        <f t="shared" si="32"/>
        <v>571990000</v>
      </c>
    </row>
    <row r="258" spans="1:14" x14ac:dyDescent="0.3">
      <c r="A258" s="1">
        <v>2</v>
      </c>
      <c r="B258" t="s">
        <v>2194</v>
      </c>
      <c r="C258" t="s">
        <v>12090</v>
      </c>
      <c r="D258" t="s">
        <v>3876</v>
      </c>
      <c r="E258" t="s">
        <v>22</v>
      </c>
      <c r="F258" t="s">
        <v>124</v>
      </c>
      <c r="G258" t="s">
        <v>9176</v>
      </c>
      <c r="I258" t="str">
        <f t="shared" si="27"/>
        <v>N/A</v>
      </c>
      <c r="J258">
        <f t="shared" si="28"/>
        <v>329180000</v>
      </c>
      <c r="K258">
        <f t="shared" si="29"/>
        <v>1410000000</v>
      </c>
      <c r="L258">
        <f t="shared" si="30"/>
        <v>1350000000</v>
      </c>
      <c r="M258">
        <f t="shared" si="31"/>
        <v>1360000000</v>
      </c>
      <c r="N258">
        <f t="shared" si="32"/>
        <v>1780000000</v>
      </c>
    </row>
    <row r="259" spans="1:14" x14ac:dyDescent="0.3">
      <c r="A259" s="1">
        <v>3</v>
      </c>
      <c r="B259" t="s">
        <v>2200</v>
      </c>
      <c r="C259" t="s">
        <v>264</v>
      </c>
      <c r="D259" t="s">
        <v>264</v>
      </c>
      <c r="E259" t="s">
        <v>264</v>
      </c>
      <c r="F259" t="s">
        <v>264</v>
      </c>
      <c r="G259" t="s">
        <v>264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2201</v>
      </c>
      <c r="C260" t="s">
        <v>264</v>
      </c>
      <c r="D260" t="s">
        <v>12091</v>
      </c>
      <c r="E260" t="s">
        <v>2709</v>
      </c>
      <c r="F260" t="s">
        <v>6897</v>
      </c>
      <c r="G260" t="s">
        <v>12092</v>
      </c>
      <c r="I260" t="str">
        <f t="shared" si="27"/>
        <v>N/A</v>
      </c>
      <c r="J260" t="str">
        <f t="shared" si="28"/>
        <v>N/A</v>
      </c>
      <c r="K260">
        <f t="shared" si="29"/>
        <v>0.1043</v>
      </c>
      <c r="L260">
        <f t="shared" si="30"/>
        <v>-1.7899999999999999E-2</v>
      </c>
      <c r="M260">
        <f t="shared" si="31"/>
        <v>2.6200000000000001E-2</v>
      </c>
      <c r="N260">
        <f t="shared" si="32"/>
        <v>0.28649999999999998</v>
      </c>
    </row>
    <row r="261" spans="1:14" x14ac:dyDescent="0.3">
      <c r="A261" s="1">
        <v>5</v>
      </c>
      <c r="B261" t="s">
        <v>475</v>
      </c>
      <c r="C261" t="s">
        <v>12093</v>
      </c>
      <c r="D261" t="s">
        <v>12094</v>
      </c>
      <c r="E261" t="s">
        <v>12095</v>
      </c>
      <c r="F261" t="s">
        <v>12096</v>
      </c>
      <c r="G261" t="s">
        <v>12097</v>
      </c>
      <c r="I261" t="str">
        <f t="shared" si="27"/>
        <v>N/A</v>
      </c>
      <c r="J261">
        <f t="shared" si="28"/>
        <v>161010000</v>
      </c>
      <c r="K261">
        <f t="shared" si="29"/>
        <v>140770000</v>
      </c>
      <c r="L261">
        <f t="shared" si="30"/>
        <v>206060000</v>
      </c>
      <c r="M261">
        <f t="shared" si="31"/>
        <v>273320000</v>
      </c>
      <c r="N261">
        <f t="shared" si="32"/>
        <v>258110000</v>
      </c>
    </row>
    <row r="262" spans="1:14" x14ac:dyDescent="0.3">
      <c r="A262" s="1">
        <v>6</v>
      </c>
      <c r="B262" t="s">
        <v>481</v>
      </c>
      <c r="C262" t="s">
        <v>12098</v>
      </c>
      <c r="D262" t="s">
        <v>12099</v>
      </c>
      <c r="E262" t="s">
        <v>12100</v>
      </c>
      <c r="F262" t="s">
        <v>12101</v>
      </c>
      <c r="G262" t="s">
        <v>12102</v>
      </c>
      <c r="I262" t="str">
        <f t="shared" si="27"/>
        <v>N/A</v>
      </c>
      <c r="J262">
        <f t="shared" si="28"/>
        <v>91580000</v>
      </c>
      <c r="K262">
        <f t="shared" si="29"/>
        <v>96570000</v>
      </c>
      <c r="L262">
        <f t="shared" si="30"/>
        <v>185520000</v>
      </c>
      <c r="M262">
        <f t="shared" si="31"/>
        <v>177760000</v>
      </c>
      <c r="N262">
        <f t="shared" si="32"/>
        <v>191540000</v>
      </c>
    </row>
    <row r="263" spans="1:14" x14ac:dyDescent="0.3">
      <c r="A263" s="1">
        <v>7</v>
      </c>
      <c r="B263" t="s">
        <v>486</v>
      </c>
      <c r="C263" t="s">
        <v>5455</v>
      </c>
      <c r="D263" t="s">
        <v>12103</v>
      </c>
      <c r="E263" t="s">
        <v>12104</v>
      </c>
      <c r="F263" t="s">
        <v>12105</v>
      </c>
      <c r="G263" t="s">
        <v>12106</v>
      </c>
      <c r="I263" t="str">
        <f t="shared" si="27"/>
        <v>N/A</v>
      </c>
      <c r="J263">
        <f t="shared" si="28"/>
        <v>20040000</v>
      </c>
      <c r="K263">
        <f t="shared" si="29"/>
        <v>43040000</v>
      </c>
      <c r="L263">
        <f t="shared" si="30"/>
        <v>44040000</v>
      </c>
      <c r="M263" t="str">
        <f t="shared" si="31"/>
        <v>45000</v>
      </c>
      <c r="N263">
        <f t="shared" si="32"/>
        <v>53980000</v>
      </c>
    </row>
    <row r="264" spans="1:14" x14ac:dyDescent="0.3">
      <c r="A264" s="1">
        <v>8</v>
      </c>
      <c r="B264" t="s">
        <v>485</v>
      </c>
      <c r="C264" t="s">
        <v>12107</v>
      </c>
      <c r="D264" t="s">
        <v>12108</v>
      </c>
      <c r="E264" t="s">
        <v>12109</v>
      </c>
      <c r="F264" t="s">
        <v>12110</v>
      </c>
      <c r="G264" t="s">
        <v>12111</v>
      </c>
      <c r="I264" t="str">
        <f t="shared" si="27"/>
        <v>N/A</v>
      </c>
      <c r="J264">
        <f t="shared" si="28"/>
        <v>71530000</v>
      </c>
      <c r="K264">
        <f t="shared" si="29"/>
        <v>53530000</v>
      </c>
      <c r="L264">
        <f t="shared" si="30"/>
        <v>141470000</v>
      </c>
      <c r="M264">
        <f t="shared" si="31"/>
        <v>177720000</v>
      </c>
      <c r="N264">
        <f t="shared" si="32"/>
        <v>137550000</v>
      </c>
    </row>
    <row r="265" spans="1:14" x14ac:dyDescent="0.3">
      <c r="A265" s="1">
        <v>9</v>
      </c>
      <c r="B265" t="s">
        <v>487</v>
      </c>
      <c r="C265" t="s">
        <v>12112</v>
      </c>
      <c r="D265" t="s">
        <v>12113</v>
      </c>
      <c r="E265" t="s">
        <v>12114</v>
      </c>
      <c r="F265" t="s">
        <v>12115</v>
      </c>
      <c r="G265" t="s">
        <v>12116</v>
      </c>
      <c r="I265" t="str">
        <f t="shared" si="27"/>
        <v>N/A</v>
      </c>
      <c r="J265">
        <f t="shared" si="28"/>
        <v>69430000</v>
      </c>
      <c r="K265">
        <f t="shared" si="29"/>
        <v>44200000</v>
      </c>
      <c r="L265">
        <f t="shared" si="30"/>
        <v>20550000</v>
      </c>
      <c r="M265">
        <f t="shared" si="31"/>
        <v>95560000</v>
      </c>
      <c r="N265">
        <f t="shared" si="32"/>
        <v>66580000</v>
      </c>
    </row>
    <row r="266" spans="1:14" x14ac:dyDescent="0.3">
      <c r="A266" s="1">
        <v>10</v>
      </c>
      <c r="B266" t="s">
        <v>491</v>
      </c>
      <c r="C266" t="s">
        <v>12117</v>
      </c>
      <c r="D266" t="s">
        <v>12118</v>
      </c>
      <c r="E266" t="s">
        <v>12119</v>
      </c>
      <c r="F266" t="s">
        <v>12120</v>
      </c>
      <c r="G266" t="s">
        <v>12121</v>
      </c>
      <c r="I266" t="str">
        <f t="shared" si="27"/>
        <v>N/A</v>
      </c>
      <c r="J266">
        <f t="shared" si="28"/>
        <v>67110000</v>
      </c>
      <c r="K266">
        <f t="shared" si="29"/>
        <v>40470000</v>
      </c>
      <c r="L266">
        <f t="shared" si="30"/>
        <v>16579999.999999998</v>
      </c>
      <c r="M266">
        <f t="shared" si="31"/>
        <v>91680000</v>
      </c>
      <c r="N266">
        <f t="shared" si="32"/>
        <v>62810000</v>
      </c>
    </row>
    <row r="267" spans="1:14" x14ac:dyDescent="0.3">
      <c r="A267" s="1">
        <v>11</v>
      </c>
      <c r="B267" t="s">
        <v>492</v>
      </c>
      <c r="C267" t="s">
        <v>12122</v>
      </c>
      <c r="D267" t="s">
        <v>12123</v>
      </c>
      <c r="E267" t="s">
        <v>3212</v>
      </c>
      <c r="F267" t="s">
        <v>3211</v>
      </c>
      <c r="G267" t="s">
        <v>2242</v>
      </c>
      <c r="I267" t="str">
        <f t="shared" si="27"/>
        <v>N/A</v>
      </c>
      <c r="J267">
        <f t="shared" si="28"/>
        <v>2320000</v>
      </c>
      <c r="K267">
        <f t="shared" si="29"/>
        <v>3730000</v>
      </c>
      <c r="L267">
        <f t="shared" si="30"/>
        <v>3970000</v>
      </c>
      <c r="M267">
        <f t="shared" si="31"/>
        <v>3880000</v>
      </c>
      <c r="N267">
        <f t="shared" si="32"/>
        <v>3770000</v>
      </c>
    </row>
    <row r="268" spans="1:14" x14ac:dyDescent="0.3">
      <c r="A268" s="1">
        <v>12</v>
      </c>
      <c r="B268" t="s">
        <v>2217</v>
      </c>
      <c r="C268" t="s">
        <v>264</v>
      </c>
      <c r="D268" t="s">
        <v>12124</v>
      </c>
      <c r="E268" t="s">
        <v>12125</v>
      </c>
      <c r="F268" t="s">
        <v>12126</v>
      </c>
      <c r="G268" t="s">
        <v>12127</v>
      </c>
      <c r="I268" t="str">
        <f t="shared" si="27"/>
        <v>N/A</v>
      </c>
      <c r="J268" t="str">
        <f t="shared" si="28"/>
        <v>N/A</v>
      </c>
      <c r="K268">
        <f t="shared" si="29"/>
        <v>-0.36340000000000006</v>
      </c>
      <c r="L268">
        <f t="shared" si="30"/>
        <v>-0.53510000000000002</v>
      </c>
      <c r="M268">
        <f t="shared" si="31"/>
        <v>3.6504000000000003</v>
      </c>
      <c r="N268">
        <f t="shared" si="32"/>
        <v>-0.30330000000000001</v>
      </c>
    </row>
    <row r="269" spans="1:14" x14ac:dyDescent="0.3">
      <c r="A269" s="1">
        <v>13</v>
      </c>
      <c r="B269" t="s">
        <v>498</v>
      </c>
      <c r="C269" t="s">
        <v>12128</v>
      </c>
      <c r="D269" t="s">
        <v>12129</v>
      </c>
      <c r="E269" t="s">
        <v>12130</v>
      </c>
      <c r="F269" t="s">
        <v>12131</v>
      </c>
      <c r="G269" t="s">
        <v>12132</v>
      </c>
      <c r="I269" t="str">
        <f t="shared" si="27"/>
        <v>N/A</v>
      </c>
      <c r="J269">
        <f t="shared" si="28"/>
        <v>7.9899999999999999E-2</v>
      </c>
      <c r="K269">
        <f t="shared" si="29"/>
        <v>6.4699999999999994E-2</v>
      </c>
      <c r="L269">
        <f t="shared" si="30"/>
        <v>9.1799999999999993E-2</v>
      </c>
      <c r="M269">
        <f t="shared" si="31"/>
        <v>0.11509999999999999</v>
      </c>
      <c r="N269">
        <f t="shared" si="32"/>
        <v>8.7300000000000003E-2</v>
      </c>
    </row>
    <row r="270" spans="1:14" x14ac:dyDescent="0.3">
      <c r="A270" s="1">
        <v>14</v>
      </c>
      <c r="B270" t="s">
        <v>506</v>
      </c>
      <c r="C270" t="s">
        <v>12133</v>
      </c>
      <c r="D270" t="s">
        <v>12134</v>
      </c>
      <c r="E270" t="s">
        <v>12135</v>
      </c>
      <c r="F270" t="s">
        <v>12136</v>
      </c>
      <c r="G270" t="s">
        <v>12137</v>
      </c>
      <c r="I270" t="str">
        <f t="shared" si="27"/>
        <v>N/A</v>
      </c>
      <c r="J270">
        <f t="shared" si="28"/>
        <v>11090000</v>
      </c>
      <c r="K270">
        <f t="shared" si="29"/>
        <v>10800000</v>
      </c>
      <c r="L270">
        <f t="shared" si="30"/>
        <v>15550000</v>
      </c>
      <c r="M270">
        <f t="shared" si="31"/>
        <v>21650000</v>
      </c>
      <c r="N270">
        <f t="shared" si="32"/>
        <v>18060000</v>
      </c>
    </row>
    <row r="271" spans="1:14" x14ac:dyDescent="0.3">
      <c r="A271" s="1">
        <v>15</v>
      </c>
      <c r="B271" t="s">
        <v>512</v>
      </c>
      <c r="C271" t="s">
        <v>12133</v>
      </c>
      <c r="D271" t="s">
        <v>12134</v>
      </c>
      <c r="E271" t="s">
        <v>12135</v>
      </c>
      <c r="F271" t="s">
        <v>12136</v>
      </c>
      <c r="G271" t="s">
        <v>12137</v>
      </c>
      <c r="I271" t="str">
        <f t="shared" si="27"/>
        <v>N/A</v>
      </c>
      <c r="J271">
        <f t="shared" si="28"/>
        <v>11090000</v>
      </c>
      <c r="K271">
        <f t="shared" si="29"/>
        <v>10800000</v>
      </c>
      <c r="L271">
        <f t="shared" si="30"/>
        <v>15550000</v>
      </c>
      <c r="M271">
        <f t="shared" si="31"/>
        <v>21650000</v>
      </c>
      <c r="N271">
        <f t="shared" si="32"/>
        <v>18060000</v>
      </c>
    </row>
    <row r="272" spans="1:14" x14ac:dyDescent="0.3">
      <c r="A272" s="1">
        <v>16</v>
      </c>
      <c r="B272" t="s">
        <v>517</v>
      </c>
      <c r="C272" t="s">
        <v>7083</v>
      </c>
      <c r="D272" t="s">
        <v>9153</v>
      </c>
      <c r="E272" t="s">
        <v>2902</v>
      </c>
      <c r="F272" t="s">
        <v>12138</v>
      </c>
      <c r="G272" t="s">
        <v>6126</v>
      </c>
      <c r="I272" t="str">
        <f t="shared" si="27"/>
        <v>pos_trend</v>
      </c>
      <c r="J272">
        <f t="shared" si="28"/>
        <v>1830000000</v>
      </c>
      <c r="K272">
        <f t="shared" si="29"/>
        <v>1980000000</v>
      </c>
      <c r="L272">
        <f t="shared" si="30"/>
        <v>2020000000</v>
      </c>
      <c r="M272">
        <f t="shared" si="31"/>
        <v>2120000000</v>
      </c>
      <c r="N272">
        <f t="shared" si="32"/>
        <v>2630000000</v>
      </c>
    </row>
    <row r="273" spans="1:14" x14ac:dyDescent="0.3">
      <c r="A273" s="1">
        <v>17</v>
      </c>
      <c r="B273" t="s">
        <v>528</v>
      </c>
      <c r="C273" t="s">
        <v>264</v>
      </c>
      <c r="D273" t="s">
        <v>264</v>
      </c>
      <c r="E273" t="s">
        <v>264</v>
      </c>
      <c r="F273" t="s">
        <v>264</v>
      </c>
      <c r="G273" t="s">
        <v>264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529</v>
      </c>
      <c r="C274" t="s">
        <v>264</v>
      </c>
      <c r="D274" t="s">
        <v>264</v>
      </c>
      <c r="E274" t="s">
        <v>264</v>
      </c>
      <c r="F274" t="s">
        <v>264</v>
      </c>
      <c r="G274" t="s">
        <v>264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530</v>
      </c>
      <c r="C275" t="s">
        <v>264</v>
      </c>
      <c r="D275" t="s">
        <v>264</v>
      </c>
      <c r="E275" t="s">
        <v>264</v>
      </c>
      <c r="F275" t="s">
        <v>264</v>
      </c>
      <c r="G275" t="s">
        <v>264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531</v>
      </c>
      <c r="C276" t="s">
        <v>12139</v>
      </c>
      <c r="D276" t="s">
        <v>12140</v>
      </c>
      <c r="E276" t="s">
        <v>7345</v>
      </c>
      <c r="F276" t="s">
        <v>12141</v>
      </c>
      <c r="G276" t="s">
        <v>12142</v>
      </c>
      <c r="I276" t="str">
        <f t="shared" si="27"/>
        <v>pos_trend</v>
      </c>
      <c r="J276">
        <f t="shared" si="28"/>
        <v>185030000</v>
      </c>
      <c r="K276">
        <f t="shared" si="29"/>
        <v>200100000</v>
      </c>
      <c r="L276">
        <f t="shared" si="30"/>
        <v>228820000</v>
      </c>
      <c r="M276">
        <f t="shared" si="31"/>
        <v>252350000</v>
      </c>
      <c r="N276">
        <f t="shared" si="32"/>
        <v>330270000</v>
      </c>
    </row>
    <row r="277" spans="1:14" x14ac:dyDescent="0.3">
      <c r="A277" s="1">
        <v>21</v>
      </c>
      <c r="B277" t="s">
        <v>537</v>
      </c>
      <c r="C277" t="s">
        <v>6670</v>
      </c>
      <c r="D277" t="s">
        <v>12143</v>
      </c>
      <c r="E277" t="s">
        <v>6771</v>
      </c>
      <c r="F277" t="s">
        <v>12144</v>
      </c>
      <c r="G277" t="s">
        <v>12145</v>
      </c>
      <c r="I277" t="str">
        <f t="shared" si="27"/>
        <v>pos_trend</v>
      </c>
      <c r="J277">
        <f t="shared" si="28"/>
        <v>12640000</v>
      </c>
      <c r="K277">
        <f t="shared" si="29"/>
        <v>13170000</v>
      </c>
      <c r="L277">
        <f t="shared" si="30"/>
        <v>13220000</v>
      </c>
      <c r="M277">
        <f t="shared" si="31"/>
        <v>13280000</v>
      </c>
      <c r="N277">
        <f t="shared" si="32"/>
        <v>15260000</v>
      </c>
    </row>
    <row r="278" spans="1:14" x14ac:dyDescent="0.3">
      <c r="A278" s="1">
        <v>22</v>
      </c>
      <c r="B278" t="s">
        <v>543</v>
      </c>
      <c r="C278" t="s">
        <v>12146</v>
      </c>
      <c r="D278" t="s">
        <v>12147</v>
      </c>
      <c r="E278" t="s">
        <v>12148</v>
      </c>
      <c r="F278" t="s">
        <v>12149</v>
      </c>
      <c r="G278" t="s">
        <v>12150</v>
      </c>
      <c r="I278" t="str">
        <f t="shared" si="27"/>
        <v>pos_trend</v>
      </c>
      <c r="J278">
        <f t="shared" si="28"/>
        <v>95620000</v>
      </c>
      <c r="K278">
        <f t="shared" si="29"/>
        <v>108020000</v>
      </c>
      <c r="L278">
        <f t="shared" si="30"/>
        <v>108660000</v>
      </c>
      <c r="M278">
        <f t="shared" si="31"/>
        <v>110150000</v>
      </c>
      <c r="N278">
        <f t="shared" si="32"/>
        <v>171740000</v>
      </c>
    </row>
    <row r="279" spans="1:14" x14ac:dyDescent="0.3">
      <c r="A279" s="1">
        <v>23</v>
      </c>
      <c r="B279" t="s">
        <v>549</v>
      </c>
      <c r="C279" t="s">
        <v>12151</v>
      </c>
      <c r="D279" t="s">
        <v>12152</v>
      </c>
      <c r="E279" t="s">
        <v>12153</v>
      </c>
      <c r="F279" t="s">
        <v>12154</v>
      </c>
      <c r="G279" t="s">
        <v>12155</v>
      </c>
      <c r="I279" t="str">
        <f t="shared" si="27"/>
        <v>pos_trend</v>
      </c>
      <c r="J279">
        <f t="shared" si="28"/>
        <v>66420000</v>
      </c>
      <c r="K279">
        <f t="shared" si="29"/>
        <v>84160000</v>
      </c>
      <c r="L279">
        <f t="shared" si="30"/>
        <v>104060000</v>
      </c>
      <c r="M279">
        <f t="shared" si="31"/>
        <v>125110000</v>
      </c>
      <c r="N279">
        <f t="shared" si="32"/>
        <v>149670000</v>
      </c>
    </row>
    <row r="280" spans="1:14" x14ac:dyDescent="0.3">
      <c r="A280" s="1">
        <v>24</v>
      </c>
      <c r="B280" t="s">
        <v>555</v>
      </c>
      <c r="C280" t="s">
        <v>264</v>
      </c>
      <c r="D280" t="s">
        <v>264</v>
      </c>
      <c r="E280" t="s">
        <v>264</v>
      </c>
      <c r="F280" t="s">
        <v>264</v>
      </c>
      <c r="G280" t="s">
        <v>264</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556</v>
      </c>
      <c r="C281" t="s">
        <v>264</v>
      </c>
      <c r="D281" t="s">
        <v>264</v>
      </c>
      <c r="E281" t="s">
        <v>264</v>
      </c>
      <c r="F281" t="s">
        <v>264</v>
      </c>
      <c r="G281" t="s">
        <v>264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557</v>
      </c>
      <c r="C282" t="s">
        <v>6719</v>
      </c>
      <c r="D282" t="s">
        <v>12156</v>
      </c>
      <c r="E282" t="s">
        <v>2226</v>
      </c>
      <c r="F282" t="s">
        <v>6099</v>
      </c>
      <c r="G282" t="s">
        <v>9717</v>
      </c>
      <c r="I282" t="str">
        <f t="shared" si="27"/>
        <v>N/A</v>
      </c>
      <c r="J282">
        <f t="shared" si="28"/>
        <v>10640000</v>
      </c>
      <c r="K282" t="str">
        <f t="shared" si="29"/>
        <v>(5.23M)</v>
      </c>
      <c r="L282">
        <f t="shared" si="30"/>
        <v>2960000</v>
      </c>
      <c r="M282">
        <f t="shared" si="31"/>
        <v>3890000</v>
      </c>
      <c r="N282" t="str">
        <f t="shared" si="32"/>
        <v>(6.31M)</v>
      </c>
    </row>
    <row r="283" spans="1:14" x14ac:dyDescent="0.3">
      <c r="A283" s="1">
        <v>27</v>
      </c>
      <c r="B283" t="s">
        <v>558</v>
      </c>
      <c r="C283" t="s">
        <v>264</v>
      </c>
      <c r="D283" t="s">
        <v>264</v>
      </c>
      <c r="E283" t="s">
        <v>264</v>
      </c>
      <c r="F283" t="s">
        <v>264</v>
      </c>
      <c r="G283" t="s">
        <v>264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559</v>
      </c>
      <c r="C284" t="s">
        <v>6522</v>
      </c>
      <c r="D284" t="s">
        <v>12157</v>
      </c>
      <c r="E284" t="s">
        <v>12158</v>
      </c>
      <c r="F284" t="s">
        <v>12159</v>
      </c>
      <c r="G284" t="s">
        <v>12160</v>
      </c>
      <c r="I284" t="str">
        <f t="shared" si="27"/>
        <v>pos_trend</v>
      </c>
      <c r="J284" t="str">
        <f t="shared" si="28"/>
        <v>(292,000)</v>
      </c>
      <c r="K284" t="str">
        <f t="shared" si="29"/>
        <v>(32,000)</v>
      </c>
      <c r="L284" t="str">
        <f t="shared" si="30"/>
        <v>(68,000)</v>
      </c>
      <c r="M284" t="str">
        <f t="shared" si="31"/>
        <v>(78,000)</v>
      </c>
      <c r="N284" t="str">
        <f t="shared" si="32"/>
        <v>(92,000)</v>
      </c>
    </row>
    <row r="285" spans="1:14" x14ac:dyDescent="0.3">
      <c r="A285" s="1">
        <v>29</v>
      </c>
      <c r="B285" t="s">
        <v>566</v>
      </c>
      <c r="C285" t="s">
        <v>264</v>
      </c>
      <c r="D285" t="s">
        <v>264</v>
      </c>
      <c r="E285" t="s">
        <v>264</v>
      </c>
      <c r="F285" t="s">
        <v>264</v>
      </c>
      <c r="G285" t="s">
        <v>264</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567</v>
      </c>
      <c r="C286" t="s">
        <v>12130</v>
      </c>
      <c r="D286" t="s">
        <v>3954</v>
      </c>
      <c r="E286" t="s">
        <v>12161</v>
      </c>
      <c r="F286" t="s">
        <v>12162</v>
      </c>
      <c r="G286" t="s">
        <v>12163</v>
      </c>
      <c r="I286" t="str">
        <f t="shared" si="27"/>
        <v>pos_trend</v>
      </c>
      <c r="J286">
        <f t="shared" si="28"/>
        <v>9.1799999999999993E-2</v>
      </c>
      <c r="K286">
        <f t="shared" si="29"/>
        <v>9.1999999999999998E-2</v>
      </c>
      <c r="L286">
        <f t="shared" si="30"/>
        <v>0.10189999999999999</v>
      </c>
      <c r="M286">
        <f t="shared" si="31"/>
        <v>0.10630000000000001</v>
      </c>
      <c r="N286">
        <f t="shared" si="32"/>
        <v>0.11170000000000001</v>
      </c>
    </row>
    <row r="287" spans="1:14" x14ac:dyDescent="0.3">
      <c r="A287" s="1">
        <v>31</v>
      </c>
      <c r="B287" t="s">
        <v>573</v>
      </c>
      <c r="C287" t="s">
        <v>12139</v>
      </c>
      <c r="D287" t="s">
        <v>12140</v>
      </c>
      <c r="E287" t="s">
        <v>7345</v>
      </c>
      <c r="F287" t="s">
        <v>12141</v>
      </c>
      <c r="G287" t="s">
        <v>12142</v>
      </c>
      <c r="I287" t="str">
        <f t="shared" si="27"/>
        <v>pos_trend</v>
      </c>
      <c r="J287">
        <f t="shared" si="28"/>
        <v>185030000</v>
      </c>
      <c r="K287">
        <f t="shared" si="29"/>
        <v>200100000</v>
      </c>
      <c r="L287">
        <f t="shared" si="30"/>
        <v>228820000</v>
      </c>
      <c r="M287">
        <f t="shared" si="31"/>
        <v>252350000</v>
      </c>
      <c r="N287">
        <f t="shared" si="32"/>
        <v>330270000</v>
      </c>
    </row>
    <row r="288" spans="1:14" x14ac:dyDescent="0.3">
      <c r="A288" s="1">
        <v>32</v>
      </c>
      <c r="B288" t="s">
        <v>574</v>
      </c>
      <c r="C288" t="s">
        <v>12130</v>
      </c>
      <c r="D288" t="s">
        <v>3954</v>
      </c>
      <c r="E288" t="s">
        <v>12161</v>
      </c>
      <c r="F288" t="s">
        <v>12162</v>
      </c>
      <c r="G288" t="s">
        <v>12163</v>
      </c>
      <c r="I288" t="str">
        <f t="shared" si="27"/>
        <v>pos_trend</v>
      </c>
      <c r="J288">
        <f t="shared" si="28"/>
        <v>9.1799999999999993E-2</v>
      </c>
      <c r="K288">
        <f t="shared" si="29"/>
        <v>9.1999999999999998E-2</v>
      </c>
      <c r="L288">
        <f t="shared" si="30"/>
        <v>0.10189999999999999</v>
      </c>
      <c r="M288">
        <f t="shared" si="31"/>
        <v>0.10630000000000001</v>
      </c>
      <c r="N288">
        <f t="shared" si="32"/>
        <v>0.11170000000000001</v>
      </c>
    </row>
    <row r="289" spans="1:14" x14ac:dyDescent="0.3">
      <c r="A289" s="1">
        <v>33</v>
      </c>
      <c r="B289" t="s">
        <v>575</v>
      </c>
      <c r="C289" t="s">
        <v>264</v>
      </c>
      <c r="D289" t="s">
        <v>264</v>
      </c>
      <c r="E289" t="s">
        <v>264</v>
      </c>
      <c r="F289" t="s">
        <v>264</v>
      </c>
      <c r="G289" t="s">
        <v>10119</v>
      </c>
      <c r="I289" t="str">
        <f t="shared" si="27"/>
        <v>N/A</v>
      </c>
      <c r="J289" t="str">
        <f t="shared" si="28"/>
        <v>N/A</v>
      </c>
      <c r="K289" t="str">
        <f t="shared" si="29"/>
        <v>N/A</v>
      </c>
      <c r="L289" t="str">
        <f t="shared" si="30"/>
        <v>N/A</v>
      </c>
      <c r="M289" t="str">
        <f t="shared" si="31"/>
        <v>N/A</v>
      </c>
      <c r="N289">
        <f t="shared" si="32"/>
        <v>0.1208</v>
      </c>
    </row>
    <row r="290" spans="1:14" x14ac:dyDescent="0.3">
      <c r="A290" s="1">
        <v>34</v>
      </c>
      <c r="B290" t="s">
        <v>577</v>
      </c>
      <c r="C290" t="s">
        <v>264</v>
      </c>
      <c r="D290" t="s">
        <v>264</v>
      </c>
      <c r="E290" t="s">
        <v>264</v>
      </c>
      <c r="F290" t="s">
        <v>264</v>
      </c>
      <c r="G290" t="s">
        <v>264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583</v>
      </c>
      <c r="C291" t="s">
        <v>12139</v>
      </c>
      <c r="D291" t="s">
        <v>12140</v>
      </c>
      <c r="E291" t="s">
        <v>7345</v>
      </c>
      <c r="F291" t="s">
        <v>12141</v>
      </c>
      <c r="G291" t="s">
        <v>12142</v>
      </c>
      <c r="I291" t="str">
        <f t="shared" si="27"/>
        <v>pos_trend</v>
      </c>
      <c r="J291">
        <f t="shared" si="28"/>
        <v>185030000</v>
      </c>
      <c r="K291">
        <f t="shared" si="29"/>
        <v>200100000</v>
      </c>
      <c r="L291">
        <f t="shared" si="30"/>
        <v>228820000</v>
      </c>
      <c r="M291">
        <f t="shared" si="31"/>
        <v>252350000</v>
      </c>
      <c r="N291">
        <f t="shared" si="32"/>
        <v>330270000</v>
      </c>
    </row>
    <row r="292" spans="1:14" x14ac:dyDescent="0.3">
      <c r="A292" s="1">
        <v>36</v>
      </c>
      <c r="B292" t="s">
        <v>589</v>
      </c>
      <c r="C292" t="s">
        <v>2902</v>
      </c>
      <c r="D292" t="s">
        <v>9116</v>
      </c>
      <c r="E292" t="s">
        <v>6139</v>
      </c>
      <c r="F292" t="s">
        <v>5224</v>
      </c>
      <c r="G292" t="s">
        <v>12084</v>
      </c>
      <c r="I292" t="str">
        <f t="shared" si="27"/>
        <v>pos_trend</v>
      </c>
      <c r="J292">
        <f t="shared" si="28"/>
        <v>2020000000</v>
      </c>
      <c r="K292">
        <f t="shared" si="29"/>
        <v>2180000000</v>
      </c>
      <c r="L292">
        <f t="shared" si="30"/>
        <v>2250000000</v>
      </c>
      <c r="M292">
        <f t="shared" si="31"/>
        <v>2370000000</v>
      </c>
      <c r="N292">
        <f t="shared" si="32"/>
        <v>2960000000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299</v>
      </c>
      <c r="C294" s="1" t="s">
        <v>251</v>
      </c>
      <c r="D294" s="1" t="s">
        <v>252</v>
      </c>
      <c r="E294" s="1" t="s">
        <v>253</v>
      </c>
      <c r="F294" s="1" t="s">
        <v>254</v>
      </c>
      <c r="G294" s="1" t="s">
        <v>255</v>
      </c>
      <c r="H294" s="1" t="s">
        <v>256</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590</v>
      </c>
      <c r="C295" t="s">
        <v>1071</v>
      </c>
      <c r="D295" t="s">
        <v>12164</v>
      </c>
      <c r="E295" t="s">
        <v>11005</v>
      </c>
      <c r="F295" t="s">
        <v>6521</v>
      </c>
      <c r="G295" t="s">
        <v>12156</v>
      </c>
      <c r="I295" t="str">
        <f t="shared" si="27"/>
        <v>N/A</v>
      </c>
      <c r="J295" t="str">
        <f t="shared" si="28"/>
        <v>(3.62M)</v>
      </c>
      <c r="K295" t="str">
        <f t="shared" si="29"/>
        <v>(5.11M)</v>
      </c>
      <c r="L295" t="str">
        <f t="shared" si="30"/>
        <v>(3.05M)</v>
      </c>
      <c r="M295" t="str">
        <f t="shared" si="31"/>
        <v>(1.61M)</v>
      </c>
      <c r="N295" t="str">
        <f t="shared" si="32"/>
        <v>(5.23M)</v>
      </c>
    </row>
    <row r="296" spans="1:14" x14ac:dyDescent="0.3">
      <c r="A296" s="1">
        <v>1</v>
      </c>
      <c r="B296" t="s">
        <v>596</v>
      </c>
      <c r="C296" t="s">
        <v>1071</v>
      </c>
      <c r="D296" t="s">
        <v>12164</v>
      </c>
      <c r="E296" t="s">
        <v>11005</v>
      </c>
      <c r="F296" t="s">
        <v>6521</v>
      </c>
      <c r="G296" t="s">
        <v>12156</v>
      </c>
      <c r="I296" t="str">
        <f t="shared" si="27"/>
        <v>N/A</v>
      </c>
      <c r="J296" t="str">
        <f t="shared" si="28"/>
        <v>(3.62M)</v>
      </c>
      <c r="K296" t="str">
        <f t="shared" si="29"/>
        <v>(5.11M)</v>
      </c>
      <c r="L296" t="str">
        <f t="shared" si="30"/>
        <v>(3.05M)</v>
      </c>
      <c r="M296" t="str">
        <f t="shared" si="31"/>
        <v>(1.61M)</v>
      </c>
      <c r="N296" t="str">
        <f t="shared" si="32"/>
        <v>(5.23M)</v>
      </c>
    </row>
    <row r="297" spans="1:14" x14ac:dyDescent="0.3">
      <c r="A297" s="1">
        <v>2</v>
      </c>
      <c r="B297" t="s">
        <v>601</v>
      </c>
      <c r="C297" t="s">
        <v>264</v>
      </c>
      <c r="D297" t="s">
        <v>264</v>
      </c>
      <c r="E297" t="s">
        <v>264</v>
      </c>
      <c r="F297" t="s">
        <v>264</v>
      </c>
      <c r="G297" t="s">
        <v>264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611</v>
      </c>
      <c r="C298" t="s">
        <v>264</v>
      </c>
      <c r="D298" t="s">
        <v>264</v>
      </c>
      <c r="E298" t="s">
        <v>264</v>
      </c>
      <c r="F298" t="s">
        <v>264</v>
      </c>
      <c r="G298" t="s">
        <v>12165</v>
      </c>
      <c r="I298" t="str">
        <f t="shared" si="27"/>
        <v>N/A</v>
      </c>
      <c r="J298" t="str">
        <f t="shared" si="28"/>
        <v>N/A</v>
      </c>
      <c r="K298" t="str">
        <f t="shared" si="29"/>
        <v>N/A</v>
      </c>
      <c r="L298" t="str">
        <f t="shared" si="30"/>
        <v>N/A</v>
      </c>
      <c r="M298" t="str">
        <f t="shared" si="31"/>
        <v>N/A</v>
      </c>
      <c r="N298" t="str">
        <f t="shared" si="32"/>
        <v>(1.02M)</v>
      </c>
    </row>
    <row r="299" spans="1:14" x14ac:dyDescent="0.3">
      <c r="A299" s="1">
        <v>4</v>
      </c>
      <c r="B299" t="s">
        <v>612</v>
      </c>
      <c r="C299" t="s">
        <v>7718</v>
      </c>
      <c r="D299" t="s">
        <v>1054</v>
      </c>
      <c r="E299" t="s">
        <v>8150</v>
      </c>
      <c r="F299" t="s">
        <v>264</v>
      </c>
      <c r="G299" t="s">
        <v>264</v>
      </c>
      <c r="I299" t="str">
        <f t="shared" si="27"/>
        <v>N/A</v>
      </c>
      <c r="J299" t="str">
        <f t="shared" si="28"/>
        <v>1000</v>
      </c>
      <c r="K299">
        <f t="shared" si="29"/>
        <v>5950000</v>
      </c>
      <c r="L299" t="str">
        <f t="shared" si="30"/>
        <v>23000</v>
      </c>
      <c r="M299" t="str">
        <f t="shared" si="31"/>
        <v>N/A</v>
      </c>
      <c r="N299" t="str">
        <f t="shared" si="32"/>
        <v>N/A</v>
      </c>
    </row>
    <row r="300" spans="1:14" x14ac:dyDescent="0.3">
      <c r="A300" s="1">
        <v>5</v>
      </c>
      <c r="B300" t="s">
        <v>615</v>
      </c>
      <c r="C300" t="s">
        <v>12166</v>
      </c>
      <c r="D300" t="s">
        <v>9919</v>
      </c>
      <c r="E300" t="s">
        <v>12167</v>
      </c>
      <c r="F300" t="s">
        <v>6844</v>
      </c>
      <c r="G300" t="s">
        <v>6011</v>
      </c>
      <c r="I300" t="str">
        <f t="shared" si="27"/>
        <v>N/A</v>
      </c>
      <c r="J300" t="str">
        <f t="shared" si="28"/>
        <v>(72.89M)</v>
      </c>
      <c r="K300">
        <f t="shared" si="29"/>
        <v>32150000</v>
      </c>
      <c r="L300" t="str">
        <f t="shared" si="30"/>
        <v>(8.75M)</v>
      </c>
      <c r="M300" t="str">
        <f t="shared" si="31"/>
        <v>(7.41M)</v>
      </c>
      <c r="N300">
        <f t="shared" si="32"/>
        <v>44110000</v>
      </c>
    </row>
    <row r="301" spans="1:14" x14ac:dyDescent="0.3">
      <c r="A301" s="1">
        <v>6</v>
      </c>
      <c r="B301" t="s">
        <v>619</v>
      </c>
      <c r="C301" t="s">
        <v>12168</v>
      </c>
      <c r="D301" t="s">
        <v>12169</v>
      </c>
      <c r="E301" t="s">
        <v>12170</v>
      </c>
      <c r="F301" t="s">
        <v>12171</v>
      </c>
      <c r="G301" t="s">
        <v>12172</v>
      </c>
      <c r="I301" t="str">
        <f t="shared" si="27"/>
        <v>N/A</v>
      </c>
      <c r="J301" t="str">
        <f t="shared" si="28"/>
        <v>(312.06M)</v>
      </c>
      <c r="K301" t="str">
        <f t="shared" si="29"/>
        <v>(271.22M)</v>
      </c>
      <c r="L301" t="str">
        <f t="shared" si="30"/>
        <v>(151.74M)</v>
      </c>
      <c r="M301" t="str">
        <f t="shared" si="31"/>
        <v>(119.34M)</v>
      </c>
      <c r="N301" t="str">
        <f t="shared" si="32"/>
        <v>(227.81M)</v>
      </c>
    </row>
    <row r="302" spans="1:14" x14ac:dyDescent="0.3">
      <c r="A302" s="1">
        <v>7</v>
      </c>
      <c r="B302" t="s">
        <v>621</v>
      </c>
      <c r="C302" t="s">
        <v>12173</v>
      </c>
      <c r="D302" t="s">
        <v>12174</v>
      </c>
      <c r="E302" t="s">
        <v>12175</v>
      </c>
      <c r="F302" t="s">
        <v>12176</v>
      </c>
      <c r="G302" t="s">
        <v>12177</v>
      </c>
      <c r="I302" t="str">
        <f t="shared" si="27"/>
        <v>N/A</v>
      </c>
      <c r="J302">
        <f t="shared" si="28"/>
        <v>239180000</v>
      </c>
      <c r="K302">
        <f t="shared" si="29"/>
        <v>303370000</v>
      </c>
      <c r="L302">
        <f t="shared" si="30"/>
        <v>142990000</v>
      </c>
      <c r="M302">
        <f t="shared" si="31"/>
        <v>111920000</v>
      </c>
      <c r="N302">
        <f t="shared" si="32"/>
        <v>271920000</v>
      </c>
    </row>
    <row r="303" spans="1:14" x14ac:dyDescent="0.3">
      <c r="A303" s="1">
        <v>8</v>
      </c>
      <c r="B303" t="s">
        <v>2279</v>
      </c>
      <c r="C303" t="s">
        <v>12178</v>
      </c>
      <c r="D303" t="s">
        <v>12179</v>
      </c>
      <c r="E303" t="s">
        <v>1158</v>
      </c>
      <c r="F303" t="s">
        <v>12180</v>
      </c>
      <c r="G303" t="s">
        <v>12181</v>
      </c>
      <c r="I303" t="str">
        <f t="shared" si="27"/>
        <v>N/A</v>
      </c>
      <c r="J303" t="str">
        <f t="shared" si="28"/>
        <v>(98.62M)</v>
      </c>
      <c r="K303" t="str">
        <f t="shared" si="29"/>
        <v>(103.47M)</v>
      </c>
      <c r="L303" t="str">
        <f t="shared" si="30"/>
        <v>(66.72M)</v>
      </c>
      <c r="M303" t="str">
        <f t="shared" si="31"/>
        <v>(255.59M)</v>
      </c>
      <c r="N303" t="str">
        <f t="shared" si="32"/>
        <v>(249.77M)</v>
      </c>
    </row>
    <row r="304" spans="1:14" x14ac:dyDescent="0.3">
      <c r="A304" s="1">
        <v>9</v>
      </c>
      <c r="B304" t="s">
        <v>2284</v>
      </c>
      <c r="C304" t="s">
        <v>1171</v>
      </c>
      <c r="D304" t="s">
        <v>11239</v>
      </c>
      <c r="E304" t="s">
        <v>264</v>
      </c>
      <c r="F304" t="s">
        <v>12182</v>
      </c>
      <c r="G304" t="s">
        <v>12183</v>
      </c>
      <c r="I304" t="str">
        <f t="shared" si="27"/>
        <v>N/A</v>
      </c>
      <c r="J304">
        <f t="shared" si="28"/>
        <v>9560000</v>
      </c>
      <c r="K304">
        <f t="shared" si="29"/>
        <v>3250000</v>
      </c>
      <c r="L304" t="str">
        <f t="shared" si="30"/>
        <v>N/A</v>
      </c>
      <c r="M304">
        <f t="shared" si="31"/>
        <v>136090000</v>
      </c>
      <c r="N304">
        <f t="shared" si="32"/>
        <v>139340000</v>
      </c>
    </row>
    <row r="305" spans="1:14" x14ac:dyDescent="0.3">
      <c r="A305" s="1">
        <v>10</v>
      </c>
      <c r="B305" t="s">
        <v>623</v>
      </c>
      <c r="C305" t="s">
        <v>264</v>
      </c>
      <c r="D305" t="s">
        <v>264</v>
      </c>
      <c r="E305" t="s">
        <v>264</v>
      </c>
      <c r="F305" t="s">
        <v>264</v>
      </c>
      <c r="G305" t="s">
        <v>264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624</v>
      </c>
      <c r="C306" t="s">
        <v>8124</v>
      </c>
      <c r="D306" t="s">
        <v>264</v>
      </c>
      <c r="E306" t="s">
        <v>264</v>
      </c>
      <c r="F306" t="s">
        <v>264</v>
      </c>
      <c r="G306" t="s">
        <v>264</v>
      </c>
      <c r="I306" t="str">
        <f t="shared" si="27"/>
        <v>N/A</v>
      </c>
      <c r="J306">
        <f t="shared" si="28"/>
        <v>3900000</v>
      </c>
      <c r="K306" t="str">
        <f t="shared" si="29"/>
        <v>N/A</v>
      </c>
      <c r="L306" t="str">
        <f t="shared" si="30"/>
        <v>N/A</v>
      </c>
      <c r="M306" t="str">
        <f t="shared" si="31"/>
        <v>N/A</v>
      </c>
      <c r="N306" t="str">
        <f t="shared" si="32"/>
        <v>N/A</v>
      </c>
    </row>
    <row r="307" spans="1:14" x14ac:dyDescent="0.3">
      <c r="A307" s="1">
        <v>12</v>
      </c>
      <c r="B307" t="s">
        <v>627</v>
      </c>
      <c r="C307" t="s">
        <v>12184</v>
      </c>
      <c r="D307" t="s">
        <v>12185</v>
      </c>
      <c r="E307" t="s">
        <v>12186</v>
      </c>
      <c r="F307" t="s">
        <v>12187</v>
      </c>
      <c r="G307" t="s">
        <v>12188</v>
      </c>
      <c r="I307" t="str">
        <f t="shared" si="27"/>
        <v>N/A</v>
      </c>
      <c r="J307" t="str">
        <f t="shared" si="28"/>
        <v>(161.66M)</v>
      </c>
      <c r="K307" t="str">
        <f t="shared" si="29"/>
        <v>(67.24M)</v>
      </c>
      <c r="L307" t="str">
        <f t="shared" si="30"/>
        <v>(78.5M)</v>
      </c>
      <c r="M307" t="str">
        <f t="shared" si="31"/>
        <v>(128.53M)</v>
      </c>
      <c r="N307" t="str">
        <f t="shared" si="32"/>
        <v>(72.57M)</v>
      </c>
    </row>
    <row r="308" spans="1:14" x14ac:dyDescent="0.3">
      <c r="A308" s="1">
        <v>13</v>
      </c>
      <c r="B308" t="s">
        <v>2292</v>
      </c>
      <c r="C308" t="s">
        <v>264</v>
      </c>
      <c r="D308" t="s">
        <v>12189</v>
      </c>
      <c r="E308" t="s">
        <v>12190</v>
      </c>
      <c r="F308" t="s">
        <v>12191</v>
      </c>
      <c r="G308" t="s">
        <v>12192</v>
      </c>
      <c r="I308" t="str">
        <f t="shared" si="27"/>
        <v>N/A</v>
      </c>
      <c r="J308" t="str">
        <f t="shared" si="28"/>
        <v>N/A</v>
      </c>
      <c r="K308">
        <f t="shared" si="29"/>
        <v>0.58409999999999995</v>
      </c>
      <c r="L308">
        <f t="shared" si="30"/>
        <v>-0.16750000000000001</v>
      </c>
      <c r="M308">
        <f t="shared" si="31"/>
        <v>-0.63740000000000008</v>
      </c>
      <c r="N308">
        <f t="shared" si="32"/>
        <v>0.43530000000000002</v>
      </c>
    </row>
    <row r="309" spans="1:14" x14ac:dyDescent="0.3">
      <c r="A309" s="1">
        <v>14</v>
      </c>
      <c r="B309" t="s">
        <v>2297</v>
      </c>
      <c r="C309" t="s">
        <v>12193</v>
      </c>
      <c r="D309" t="s">
        <v>12194</v>
      </c>
      <c r="E309" t="s">
        <v>12195</v>
      </c>
      <c r="F309" t="s">
        <v>12196</v>
      </c>
      <c r="G309" t="s">
        <v>12197</v>
      </c>
      <c r="I309" t="str">
        <f t="shared" si="27"/>
        <v>N/A</v>
      </c>
      <c r="J309">
        <f t="shared" si="28"/>
        <v>-2.0952000000000002</v>
      </c>
      <c r="K309">
        <f t="shared" si="29"/>
        <v>-0.88849999999999996</v>
      </c>
      <c r="L309">
        <f t="shared" si="30"/>
        <v>-0.97650000000000003</v>
      </c>
      <c r="M309">
        <f t="shared" si="31"/>
        <v>-1.5747</v>
      </c>
      <c r="N309">
        <f t="shared" si="32"/>
        <v>-0.70209999999999995</v>
      </c>
    </row>
    <row r="310" spans="1:14" x14ac:dyDescent="0.3">
      <c r="I310" t="str">
        <f t="shared" si="27"/>
        <v>N/A</v>
      </c>
      <c r="J310">
        <f t="shared" si="28"/>
        <v>0</v>
      </c>
      <c r="K310">
        <f t="shared" si="29"/>
        <v>0</v>
      </c>
      <c r="L310">
        <f t="shared" si="30"/>
        <v>0</v>
      </c>
      <c r="M310">
        <f t="shared" si="31"/>
        <v>0</v>
      </c>
      <c r="N310">
        <f t="shared" si="32"/>
        <v>0</v>
      </c>
    </row>
    <row r="311" spans="1:14" x14ac:dyDescent="0.3">
      <c r="B311" s="1" t="s">
        <v>299</v>
      </c>
      <c r="C311" s="1" t="s">
        <v>251</v>
      </c>
      <c r="D311" s="1" t="s">
        <v>252</v>
      </c>
      <c r="E311" s="1" t="s">
        <v>253</v>
      </c>
      <c r="F311" s="1" t="s">
        <v>254</v>
      </c>
      <c r="G311" s="1" t="s">
        <v>255</v>
      </c>
      <c r="H311" s="1" t="s">
        <v>256</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633</v>
      </c>
      <c r="C312" t="s">
        <v>12198</v>
      </c>
      <c r="D312" t="s">
        <v>5306</v>
      </c>
      <c r="E312" t="s">
        <v>12199</v>
      </c>
      <c r="F312" t="s">
        <v>12200</v>
      </c>
      <c r="G312" t="s">
        <v>12201</v>
      </c>
      <c r="I312" t="str">
        <f t="shared" si="27"/>
        <v>N/A</v>
      </c>
      <c r="J312" t="str">
        <f t="shared" si="28"/>
        <v>(7.07M)</v>
      </c>
      <c r="K312" t="str">
        <f t="shared" si="29"/>
        <v>(7.67M)</v>
      </c>
      <c r="L312" t="str">
        <f t="shared" si="30"/>
        <v>(8.45M)</v>
      </c>
      <c r="M312" t="str">
        <f t="shared" si="31"/>
        <v>(9.01M)</v>
      </c>
      <c r="N312" t="str">
        <f t="shared" si="32"/>
        <v>(10.63M)</v>
      </c>
    </row>
    <row r="313" spans="1:14" x14ac:dyDescent="0.3">
      <c r="A313" s="1">
        <v>1</v>
      </c>
      <c r="B313" t="s">
        <v>639</v>
      </c>
      <c r="C313" t="s">
        <v>12198</v>
      </c>
      <c r="D313" t="s">
        <v>5306</v>
      </c>
      <c r="E313" t="s">
        <v>12199</v>
      </c>
      <c r="F313" t="s">
        <v>12200</v>
      </c>
      <c r="G313" t="s">
        <v>12201</v>
      </c>
      <c r="I313" t="str">
        <f t="shared" si="27"/>
        <v>N/A</v>
      </c>
      <c r="J313" t="str">
        <f t="shared" si="28"/>
        <v>(7.07M)</v>
      </c>
      <c r="K313" t="str">
        <f t="shared" si="29"/>
        <v>(7.67M)</v>
      </c>
      <c r="L313" t="str">
        <f t="shared" si="30"/>
        <v>(8.45M)</v>
      </c>
      <c r="M313" t="str">
        <f t="shared" si="31"/>
        <v>(9.01M)</v>
      </c>
      <c r="N313" t="str">
        <f t="shared" si="32"/>
        <v>(10.63M)</v>
      </c>
    </row>
    <row r="314" spans="1:14" x14ac:dyDescent="0.3">
      <c r="A314" s="1">
        <v>2</v>
      </c>
      <c r="B314" t="s">
        <v>377</v>
      </c>
      <c r="C314" t="s">
        <v>264</v>
      </c>
      <c r="D314" t="s">
        <v>264</v>
      </c>
      <c r="E314" t="s">
        <v>264</v>
      </c>
      <c r="F314" t="s">
        <v>264</v>
      </c>
      <c r="G314" t="s">
        <v>264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640</v>
      </c>
      <c r="C315" t="s">
        <v>264</v>
      </c>
      <c r="D315" t="s">
        <v>12202</v>
      </c>
      <c r="E315" t="s">
        <v>12203</v>
      </c>
      <c r="F315" t="s">
        <v>7227</v>
      </c>
      <c r="G315" t="s">
        <v>1198</v>
      </c>
      <c r="I315" t="str">
        <f t="shared" si="27"/>
        <v>N/A</v>
      </c>
      <c r="J315" t="str">
        <f t="shared" si="28"/>
        <v>N/A</v>
      </c>
      <c r="K315">
        <f t="shared" si="29"/>
        <v>-8.5199999999999998E-2</v>
      </c>
      <c r="L315">
        <f t="shared" si="30"/>
        <v>-0.1017</v>
      </c>
      <c r="M315">
        <f t="shared" si="31"/>
        <v>-6.6299999999999998E-2</v>
      </c>
      <c r="N315">
        <f t="shared" si="32"/>
        <v>-0.17980000000000002</v>
      </c>
    </row>
    <row r="316" spans="1:14" x14ac:dyDescent="0.3">
      <c r="A316" s="1">
        <v>4</v>
      </c>
      <c r="B316" t="s">
        <v>2311</v>
      </c>
      <c r="C316" t="s">
        <v>264</v>
      </c>
      <c r="D316" t="s">
        <v>264</v>
      </c>
      <c r="E316" t="s">
        <v>4050</v>
      </c>
      <c r="F316" t="s">
        <v>264</v>
      </c>
      <c r="G316" t="s">
        <v>264</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f t="shared" ref="L316:L379" si="36">IF(TRIM(E316)="-", "N/A", IF(RIGHT(E316,1)="M",1000000*VALUE(LEFT(E316,LEN(E316)-1)),IF(RIGHT(E316,1)="B",1000000000*VALUE(LEFT(E316,LEN(E316)-1)),IF(RIGHT(E316,1)="%",0.01*VALUE(LEFT(E316,LEN(E316)-1)),E316))))</f>
        <v>32360000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2312</v>
      </c>
      <c r="C317" t="s">
        <v>12204</v>
      </c>
      <c r="D317" t="s">
        <v>12205</v>
      </c>
      <c r="E317" t="s">
        <v>264</v>
      </c>
      <c r="F317" t="s">
        <v>10841</v>
      </c>
      <c r="G317" t="s">
        <v>12206</v>
      </c>
      <c r="I317" t="str">
        <f t="shared" si="33"/>
        <v>N/A</v>
      </c>
      <c r="J317">
        <f t="shared" si="34"/>
        <v>84780000</v>
      </c>
      <c r="K317">
        <f t="shared" si="35"/>
        <v>64650000.000000007</v>
      </c>
      <c r="L317" t="str">
        <f t="shared" si="36"/>
        <v>N/A</v>
      </c>
      <c r="M317">
        <f t="shared" si="37"/>
        <v>46630000</v>
      </c>
      <c r="N317">
        <f t="shared" si="38"/>
        <v>118230000</v>
      </c>
    </row>
    <row r="318" spans="1:14" x14ac:dyDescent="0.3">
      <c r="A318" s="1">
        <v>6</v>
      </c>
      <c r="B318" t="s">
        <v>645</v>
      </c>
      <c r="C318" t="s">
        <v>9201</v>
      </c>
      <c r="D318" t="s">
        <v>12207</v>
      </c>
      <c r="E318" t="s">
        <v>1934</v>
      </c>
      <c r="F318" t="s">
        <v>12208</v>
      </c>
      <c r="G318" t="s">
        <v>7699</v>
      </c>
      <c r="I318" t="str">
        <f t="shared" si="33"/>
        <v>N/A</v>
      </c>
      <c r="J318" t="str">
        <f t="shared" si="34"/>
        <v>37000</v>
      </c>
      <c r="K318" t="str">
        <f t="shared" si="35"/>
        <v>20000</v>
      </c>
      <c r="L318" t="str">
        <f t="shared" si="36"/>
        <v>50000</v>
      </c>
      <c r="M318" t="str">
        <f t="shared" si="37"/>
        <v>49000</v>
      </c>
      <c r="N318" t="str">
        <f t="shared" si="38"/>
        <v>55000</v>
      </c>
    </row>
    <row r="319" spans="1:14" x14ac:dyDescent="0.3">
      <c r="A319" s="1">
        <v>7</v>
      </c>
      <c r="B319" t="s">
        <v>651</v>
      </c>
      <c r="C319" t="s">
        <v>264</v>
      </c>
      <c r="D319" t="s">
        <v>264</v>
      </c>
      <c r="E319" t="s">
        <v>264</v>
      </c>
      <c r="F319" t="s">
        <v>264</v>
      </c>
      <c r="G319" t="s">
        <v>264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653</v>
      </c>
      <c r="C320" t="s">
        <v>9201</v>
      </c>
      <c r="D320" t="s">
        <v>12207</v>
      </c>
      <c r="E320" t="s">
        <v>1934</v>
      </c>
      <c r="F320" t="s">
        <v>12208</v>
      </c>
      <c r="G320" t="s">
        <v>7699</v>
      </c>
      <c r="I320" t="str">
        <f t="shared" si="33"/>
        <v>N/A</v>
      </c>
      <c r="J320" t="str">
        <f t="shared" si="34"/>
        <v>37000</v>
      </c>
      <c r="K320" t="str">
        <f t="shared" si="35"/>
        <v>20000</v>
      </c>
      <c r="L320" t="str">
        <f t="shared" si="36"/>
        <v>50000</v>
      </c>
      <c r="M320" t="str">
        <f t="shared" si="37"/>
        <v>49000</v>
      </c>
      <c r="N320" t="str">
        <f t="shared" si="38"/>
        <v>55000</v>
      </c>
    </row>
    <row r="321" spans="1:14" x14ac:dyDescent="0.3">
      <c r="A321" s="1">
        <v>9</v>
      </c>
      <c r="B321" t="s">
        <v>655</v>
      </c>
      <c r="C321" t="s">
        <v>9201</v>
      </c>
      <c r="D321" t="s">
        <v>12207</v>
      </c>
      <c r="E321" t="s">
        <v>1934</v>
      </c>
      <c r="F321" t="s">
        <v>12208</v>
      </c>
      <c r="G321" t="s">
        <v>7699</v>
      </c>
      <c r="I321" t="str">
        <f t="shared" si="33"/>
        <v>N/A</v>
      </c>
      <c r="J321" t="str">
        <f t="shared" si="34"/>
        <v>37000</v>
      </c>
      <c r="K321" t="str">
        <f t="shared" si="35"/>
        <v>20000</v>
      </c>
      <c r="L321" t="str">
        <f t="shared" si="36"/>
        <v>50000</v>
      </c>
      <c r="M321" t="str">
        <f t="shared" si="37"/>
        <v>49000</v>
      </c>
      <c r="N321" t="str">
        <f t="shared" si="38"/>
        <v>55000</v>
      </c>
    </row>
    <row r="322" spans="1:14" x14ac:dyDescent="0.3">
      <c r="A322" s="1">
        <v>10</v>
      </c>
      <c r="B322" t="s">
        <v>657</v>
      </c>
      <c r="C322" t="s">
        <v>12209</v>
      </c>
      <c r="D322" t="s">
        <v>12210</v>
      </c>
      <c r="E322" t="s">
        <v>12211</v>
      </c>
      <c r="F322" t="s">
        <v>12117</v>
      </c>
      <c r="G322" t="s">
        <v>12212</v>
      </c>
      <c r="I322" t="str">
        <f t="shared" si="33"/>
        <v>N/A</v>
      </c>
      <c r="J322">
        <f t="shared" si="34"/>
        <v>29950000</v>
      </c>
      <c r="K322" t="str">
        <f t="shared" si="35"/>
        <v>(20.38M)</v>
      </c>
      <c r="L322">
        <f t="shared" si="36"/>
        <v>65140000</v>
      </c>
      <c r="M322">
        <f t="shared" si="37"/>
        <v>67110000</v>
      </c>
      <c r="N322" t="str">
        <f t="shared" si="38"/>
        <v>(65.07M)</v>
      </c>
    </row>
    <row r="323" spans="1:14" x14ac:dyDescent="0.3">
      <c r="A323" s="1">
        <v>11</v>
      </c>
      <c r="B323" t="s">
        <v>663</v>
      </c>
      <c r="C323" t="s">
        <v>2765</v>
      </c>
      <c r="D323" t="s">
        <v>12213</v>
      </c>
      <c r="E323" t="s">
        <v>12214</v>
      </c>
      <c r="F323" t="s">
        <v>5004</v>
      </c>
      <c r="G323" t="s">
        <v>12215</v>
      </c>
      <c r="I323" t="str">
        <f t="shared" si="33"/>
        <v>N/A</v>
      </c>
      <c r="J323">
        <f t="shared" si="34"/>
        <v>31520000</v>
      </c>
      <c r="K323" t="str">
        <f t="shared" si="35"/>
        <v>(18M)</v>
      </c>
      <c r="L323">
        <f t="shared" si="36"/>
        <v>87940000</v>
      </c>
      <c r="M323">
        <f t="shared" si="37"/>
        <v>36240000</v>
      </c>
      <c r="N323" t="str">
        <f t="shared" si="38"/>
        <v>(40.16M)</v>
      </c>
    </row>
    <row r="324" spans="1:14" x14ac:dyDescent="0.3">
      <c r="A324" s="1">
        <v>12</v>
      </c>
      <c r="B324" t="s">
        <v>664</v>
      </c>
      <c r="C324" t="s">
        <v>12216</v>
      </c>
      <c r="D324" t="s">
        <v>12217</v>
      </c>
      <c r="E324" t="s">
        <v>6866</v>
      </c>
      <c r="F324" t="s">
        <v>12218</v>
      </c>
      <c r="G324" t="s">
        <v>12219</v>
      </c>
      <c r="I324" t="str">
        <f t="shared" si="33"/>
        <v>N/A</v>
      </c>
      <c r="J324" t="str">
        <f t="shared" si="34"/>
        <v>(1.57M)</v>
      </c>
      <c r="K324" t="str">
        <f t="shared" si="35"/>
        <v>(2.38M)</v>
      </c>
      <c r="L324" t="str">
        <f t="shared" si="36"/>
        <v>(22.8M)</v>
      </c>
      <c r="M324">
        <f t="shared" si="37"/>
        <v>30870000</v>
      </c>
      <c r="N324" t="str">
        <f t="shared" si="38"/>
        <v>(24.91M)</v>
      </c>
    </row>
    <row r="325" spans="1:14" x14ac:dyDescent="0.3">
      <c r="A325" s="1">
        <v>13</v>
      </c>
      <c r="B325" t="s">
        <v>665</v>
      </c>
      <c r="C325" t="s">
        <v>5695</v>
      </c>
      <c r="D325" t="s">
        <v>5618</v>
      </c>
      <c r="E325" t="s">
        <v>8230</v>
      </c>
      <c r="F325" t="s">
        <v>1154</v>
      </c>
      <c r="G325" t="s">
        <v>264</v>
      </c>
      <c r="I325" t="str">
        <f t="shared" si="33"/>
        <v>N/A</v>
      </c>
      <c r="J325">
        <f t="shared" si="34"/>
        <v>20000000</v>
      </c>
      <c r="K325">
        <f t="shared" si="35"/>
        <v>47000000</v>
      </c>
      <c r="L325">
        <f t="shared" si="36"/>
        <v>20320000</v>
      </c>
      <c r="M325">
        <f t="shared" si="37"/>
        <v>75000000</v>
      </c>
      <c r="N325" t="str">
        <f t="shared" si="38"/>
        <v>N/A</v>
      </c>
    </row>
    <row r="326" spans="1:14" x14ac:dyDescent="0.3">
      <c r="A326" s="1">
        <v>14</v>
      </c>
      <c r="B326" t="s">
        <v>671</v>
      </c>
      <c r="C326" t="s">
        <v>12220</v>
      </c>
      <c r="D326" t="s">
        <v>12221</v>
      </c>
      <c r="E326" t="s">
        <v>12222</v>
      </c>
      <c r="F326" t="s">
        <v>12223</v>
      </c>
      <c r="G326" t="s">
        <v>12219</v>
      </c>
      <c r="I326" t="str">
        <f t="shared" si="33"/>
        <v>N/A</v>
      </c>
      <c r="J326" t="str">
        <f t="shared" si="34"/>
        <v>(21.57M)</v>
      </c>
      <c r="K326" t="str">
        <f t="shared" si="35"/>
        <v>(49.38M)</v>
      </c>
      <c r="L326" t="str">
        <f t="shared" si="36"/>
        <v>(43.12M)</v>
      </c>
      <c r="M326" t="str">
        <f t="shared" si="37"/>
        <v>(44.14M)</v>
      </c>
      <c r="N326" t="str">
        <f t="shared" si="38"/>
        <v>(24.91M)</v>
      </c>
    </row>
    <row r="327" spans="1:14" x14ac:dyDescent="0.3">
      <c r="A327" s="1">
        <v>15</v>
      </c>
      <c r="B327" t="s">
        <v>677</v>
      </c>
      <c r="C327" t="s">
        <v>12224</v>
      </c>
      <c r="D327" t="s">
        <v>7719</v>
      </c>
      <c r="E327" t="s">
        <v>542</v>
      </c>
      <c r="F327" t="s">
        <v>12225</v>
      </c>
      <c r="G327" t="s">
        <v>264</v>
      </c>
      <c r="I327" t="str">
        <f t="shared" si="33"/>
        <v>pos_trend</v>
      </c>
      <c r="J327" t="str">
        <f t="shared" si="34"/>
        <v>(44,000)</v>
      </c>
      <c r="K327" t="str">
        <f t="shared" si="35"/>
        <v>19000</v>
      </c>
      <c r="L327" t="str">
        <f t="shared" si="36"/>
        <v>3000</v>
      </c>
      <c r="M327" t="str">
        <f t="shared" si="37"/>
        <v>447000</v>
      </c>
      <c r="N327" t="str">
        <f t="shared" si="38"/>
        <v>N/A</v>
      </c>
    </row>
    <row r="328" spans="1:14" x14ac:dyDescent="0.3">
      <c r="A328" s="1">
        <v>16</v>
      </c>
      <c r="B328" t="s">
        <v>623</v>
      </c>
      <c r="C328" t="s">
        <v>12226</v>
      </c>
      <c r="D328" t="s">
        <v>12227</v>
      </c>
      <c r="E328" t="s">
        <v>12228</v>
      </c>
      <c r="F328" t="s">
        <v>264</v>
      </c>
      <c r="G328" t="s">
        <v>264</v>
      </c>
      <c r="I328" t="str">
        <f t="shared" si="33"/>
        <v>N/A</v>
      </c>
      <c r="J328" t="str">
        <f t="shared" si="34"/>
        <v>(67,000)</v>
      </c>
      <c r="K328" t="str">
        <f t="shared" si="35"/>
        <v>(9,000)</v>
      </c>
      <c r="L328" t="str">
        <f t="shared" si="36"/>
        <v>(37,000)</v>
      </c>
      <c r="M328" t="str">
        <f t="shared" si="37"/>
        <v>N/A</v>
      </c>
      <c r="N328" t="str">
        <f t="shared" si="38"/>
        <v>N/A</v>
      </c>
    </row>
    <row r="329" spans="1:14" x14ac:dyDescent="0.3">
      <c r="A329" s="1">
        <v>17</v>
      </c>
      <c r="B329" t="s">
        <v>624</v>
      </c>
      <c r="C329" t="s">
        <v>8150</v>
      </c>
      <c r="D329" t="s">
        <v>1884</v>
      </c>
      <c r="E329" t="s">
        <v>11194</v>
      </c>
      <c r="F329" t="s">
        <v>12225</v>
      </c>
      <c r="G329" t="s">
        <v>264</v>
      </c>
      <c r="I329" t="str">
        <f t="shared" si="33"/>
        <v>pos_trend</v>
      </c>
      <c r="J329" t="str">
        <f t="shared" si="34"/>
        <v>23000</v>
      </c>
      <c r="K329" t="str">
        <f t="shared" si="35"/>
        <v>28000</v>
      </c>
      <c r="L329" t="str">
        <f t="shared" si="36"/>
        <v>40000</v>
      </c>
      <c r="M329" t="str">
        <f t="shared" si="37"/>
        <v>447000</v>
      </c>
      <c r="N329" t="str">
        <f t="shared" si="38"/>
        <v>N/A</v>
      </c>
    </row>
    <row r="330" spans="1:14" x14ac:dyDescent="0.3">
      <c r="A330" s="1">
        <v>18</v>
      </c>
      <c r="B330" t="s">
        <v>683</v>
      </c>
      <c r="C330" t="s">
        <v>12229</v>
      </c>
      <c r="D330" t="s">
        <v>11767</v>
      </c>
      <c r="E330" t="s">
        <v>12230</v>
      </c>
      <c r="F330" t="s">
        <v>12231</v>
      </c>
      <c r="G330" t="s">
        <v>12232</v>
      </c>
      <c r="I330" t="str">
        <f t="shared" si="33"/>
        <v>N/A</v>
      </c>
      <c r="J330">
        <f t="shared" si="34"/>
        <v>107650000</v>
      </c>
      <c r="K330">
        <f t="shared" si="35"/>
        <v>36640000</v>
      </c>
      <c r="L330">
        <f t="shared" si="36"/>
        <v>24380000</v>
      </c>
      <c r="M330">
        <f t="shared" si="37"/>
        <v>105230000</v>
      </c>
      <c r="N330">
        <f t="shared" si="38"/>
        <v>42580000</v>
      </c>
    </row>
    <row r="331" spans="1:14" x14ac:dyDescent="0.3">
      <c r="A331" s="1">
        <v>19</v>
      </c>
      <c r="B331" t="s">
        <v>689</v>
      </c>
      <c r="C331" t="s">
        <v>264</v>
      </c>
      <c r="D331" t="s">
        <v>12233</v>
      </c>
      <c r="E331" t="s">
        <v>12234</v>
      </c>
      <c r="F331" t="s">
        <v>12235</v>
      </c>
      <c r="G331" t="s">
        <v>12236</v>
      </c>
      <c r="I331" t="str">
        <f t="shared" si="33"/>
        <v>N/A</v>
      </c>
      <c r="J331" t="str">
        <f t="shared" si="34"/>
        <v>N/A</v>
      </c>
      <c r="K331">
        <f t="shared" si="35"/>
        <v>-0.65969999999999995</v>
      </c>
      <c r="L331">
        <f t="shared" si="36"/>
        <v>-0.33439999999999998</v>
      </c>
      <c r="M331">
        <f t="shared" si="37"/>
        <v>3.3155000000000001</v>
      </c>
      <c r="N331">
        <f t="shared" si="38"/>
        <v>-0.59530000000000005</v>
      </c>
    </row>
    <row r="332" spans="1:14" x14ac:dyDescent="0.3">
      <c r="A332" s="1">
        <v>20</v>
      </c>
      <c r="B332" t="s">
        <v>2337</v>
      </c>
      <c r="C332" t="s">
        <v>12237</v>
      </c>
      <c r="D332" t="s">
        <v>12238</v>
      </c>
      <c r="E332" t="s">
        <v>9906</v>
      </c>
      <c r="F332" t="s">
        <v>12239</v>
      </c>
      <c r="G332" t="s">
        <v>12240</v>
      </c>
      <c r="I332" t="str">
        <f t="shared" si="33"/>
        <v>N/A</v>
      </c>
      <c r="J332">
        <f t="shared" si="34"/>
        <v>1.3952000000000002</v>
      </c>
      <c r="K332">
        <f t="shared" si="35"/>
        <v>0.48409999999999997</v>
      </c>
      <c r="L332">
        <f t="shared" si="36"/>
        <v>0.30330000000000001</v>
      </c>
      <c r="M332">
        <f t="shared" si="37"/>
        <v>1.2891999999999999</v>
      </c>
      <c r="N332">
        <f t="shared" si="38"/>
        <v>0.41200000000000003</v>
      </c>
    </row>
    <row r="333" spans="1:14" x14ac:dyDescent="0.3">
      <c r="A333" s="1">
        <v>21</v>
      </c>
      <c r="B333" t="s">
        <v>694</v>
      </c>
      <c r="C333" t="s">
        <v>264</v>
      </c>
      <c r="D333" t="s">
        <v>264</v>
      </c>
      <c r="E333" t="s">
        <v>264</v>
      </c>
      <c r="F333" t="s">
        <v>264</v>
      </c>
      <c r="G333" t="s">
        <v>264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695</v>
      </c>
      <c r="C334" t="s">
        <v>264</v>
      </c>
      <c r="D334" t="s">
        <v>696</v>
      </c>
      <c r="E334" t="s">
        <v>696</v>
      </c>
      <c r="F334" t="s">
        <v>264</v>
      </c>
      <c r="G334" t="s">
        <v>696</v>
      </c>
      <c r="I334" t="str">
        <f t="shared" si="33"/>
        <v>N/A</v>
      </c>
      <c r="J334" t="str">
        <f t="shared" si="34"/>
        <v>N/A</v>
      </c>
      <c r="K334" t="str">
        <f t="shared" si="35"/>
        <v>0</v>
      </c>
      <c r="L334" t="str">
        <f t="shared" si="36"/>
        <v>0</v>
      </c>
      <c r="M334" t="str">
        <f t="shared" si="37"/>
        <v>N/A</v>
      </c>
      <c r="N334" t="str">
        <f t="shared" si="38"/>
        <v>0</v>
      </c>
    </row>
    <row r="335" spans="1:14" x14ac:dyDescent="0.3">
      <c r="A335" s="1">
        <v>23</v>
      </c>
      <c r="B335" t="s">
        <v>697</v>
      </c>
      <c r="C335" t="s">
        <v>12241</v>
      </c>
      <c r="D335" t="s">
        <v>10389</v>
      </c>
      <c r="E335" t="s">
        <v>12242</v>
      </c>
      <c r="F335" t="s">
        <v>1171</v>
      </c>
      <c r="G335" t="s">
        <v>9016</v>
      </c>
      <c r="I335" t="str">
        <f t="shared" si="33"/>
        <v>N/A</v>
      </c>
      <c r="J335" t="str">
        <f t="shared" si="34"/>
        <v>(12.02M)</v>
      </c>
      <c r="K335">
        <f t="shared" si="35"/>
        <v>11050000</v>
      </c>
      <c r="L335" t="str">
        <f t="shared" si="36"/>
        <v>(17.69M)</v>
      </c>
      <c r="M335">
        <f t="shared" si="37"/>
        <v>9560000</v>
      </c>
      <c r="N335">
        <f t="shared" si="38"/>
        <v>12810000</v>
      </c>
    </row>
    <row r="336" spans="1:14" x14ac:dyDescent="0.3">
      <c r="A336" s="1">
        <v>24</v>
      </c>
      <c r="B336" t="s">
        <v>703</v>
      </c>
      <c r="C336" t="s">
        <v>12243</v>
      </c>
      <c r="D336" t="s">
        <v>3858</v>
      </c>
      <c r="E336" t="s">
        <v>12244</v>
      </c>
      <c r="F336" t="s">
        <v>10201</v>
      </c>
      <c r="G336" t="s">
        <v>12245</v>
      </c>
      <c r="I336" t="str">
        <f t="shared" si="33"/>
        <v>N/A</v>
      </c>
      <c r="J336">
        <f t="shared" si="34"/>
        <v>38380000</v>
      </c>
      <c r="K336">
        <f t="shared" si="35"/>
        <v>36530000</v>
      </c>
      <c r="L336">
        <f t="shared" si="36"/>
        <v>33380000.000000004</v>
      </c>
      <c r="M336">
        <f t="shared" si="37"/>
        <v>31250000</v>
      </c>
      <c r="N336">
        <f t="shared" si="38"/>
        <v>37560000</v>
      </c>
    </row>
    <row r="337" spans="1:14" x14ac:dyDescent="0.3">
      <c r="A337" s="1">
        <v>25</v>
      </c>
      <c r="B337" t="s">
        <v>709</v>
      </c>
      <c r="C337" t="s">
        <v>264</v>
      </c>
      <c r="D337" t="s">
        <v>4943</v>
      </c>
      <c r="E337" t="s">
        <v>12246</v>
      </c>
      <c r="F337" t="s">
        <v>12247</v>
      </c>
      <c r="G337" t="s">
        <v>12248</v>
      </c>
      <c r="I337" t="str">
        <f t="shared" si="33"/>
        <v>N/A</v>
      </c>
      <c r="J337" t="str">
        <f t="shared" si="34"/>
        <v>N/A</v>
      </c>
      <c r="K337">
        <f t="shared" si="35"/>
        <v>-4.8200000000000007E-2</v>
      </c>
      <c r="L337">
        <f t="shared" si="36"/>
        <v>-8.6400000000000005E-2</v>
      </c>
      <c r="M337">
        <f t="shared" si="37"/>
        <v>-6.3600000000000004E-2</v>
      </c>
      <c r="N337">
        <f t="shared" si="38"/>
        <v>0.20199999999999999</v>
      </c>
    </row>
    <row r="338" spans="1:14" x14ac:dyDescent="0.3">
      <c r="A338" s="1">
        <v>26</v>
      </c>
      <c r="B338" t="s">
        <v>714</v>
      </c>
      <c r="C338" t="s">
        <v>264</v>
      </c>
      <c r="D338" t="s">
        <v>264</v>
      </c>
      <c r="E338" t="s">
        <v>264</v>
      </c>
      <c r="F338" t="s">
        <v>264</v>
      </c>
      <c r="G338" t="s">
        <v>147</v>
      </c>
      <c r="I338" t="str">
        <f t="shared" si="33"/>
        <v>N/A</v>
      </c>
      <c r="J338" t="str">
        <f t="shared" si="34"/>
        <v>N/A</v>
      </c>
      <c r="K338" t="str">
        <f t="shared" si="35"/>
        <v>N/A</v>
      </c>
      <c r="L338" t="str">
        <f t="shared" si="36"/>
        <v>N/A</v>
      </c>
      <c r="M338" t="str">
        <f t="shared" si="37"/>
        <v>N/A</v>
      </c>
      <c r="N338">
        <f t="shared" si="38"/>
        <v>3.4300000000000004E-2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3554</v>
      </c>
      <c r="C340" t="s">
        <v>3555</v>
      </c>
      <c r="I340" t="str">
        <f t="shared" si="33"/>
        <v>N/A</v>
      </c>
      <c r="J340" t="str">
        <f t="shared" si="34"/>
        <v>Opus Bank</v>
      </c>
      <c r="K340">
        <f t="shared" si="35"/>
        <v>0</v>
      </c>
      <c r="L340">
        <f t="shared" si="36"/>
        <v>0</v>
      </c>
      <c r="M340">
        <f t="shared" si="37"/>
        <v>0</v>
      </c>
      <c r="N340">
        <f t="shared" si="38"/>
        <v>0</v>
      </c>
    </row>
    <row r="341" spans="1:14" x14ac:dyDescent="0.3">
      <c r="A341" s="1">
        <v>1</v>
      </c>
      <c r="B341" t="s">
        <v>12249</v>
      </c>
      <c r="C341" t="s">
        <v>12250</v>
      </c>
      <c r="I341" t="str">
        <f t="shared" si="33"/>
        <v>N/A</v>
      </c>
      <c r="J341" t="str">
        <f t="shared" si="34"/>
        <v>County Bancorp</v>
      </c>
      <c r="K341">
        <f t="shared" si="35"/>
        <v>0</v>
      </c>
      <c r="L341">
        <f t="shared" si="36"/>
        <v>0</v>
      </c>
      <c r="M341">
        <f t="shared" si="37"/>
        <v>0</v>
      </c>
      <c r="N341">
        <f t="shared" si="38"/>
        <v>0</v>
      </c>
    </row>
    <row r="342" spans="1:14" x14ac:dyDescent="0.3">
      <c r="A342" s="1">
        <v>2</v>
      </c>
      <c r="B342" t="s">
        <v>2356</v>
      </c>
      <c r="C342" t="s">
        <v>2357</v>
      </c>
      <c r="I342" t="str">
        <f t="shared" si="33"/>
        <v>N/A</v>
      </c>
      <c r="J342" t="str">
        <f t="shared" si="34"/>
        <v>American National</v>
      </c>
      <c r="K342">
        <f t="shared" si="35"/>
        <v>0</v>
      </c>
      <c r="L342">
        <f t="shared" si="36"/>
        <v>0</v>
      </c>
      <c r="M342">
        <f t="shared" si="37"/>
        <v>0</v>
      </c>
      <c r="N342">
        <f t="shared" si="38"/>
        <v>0</v>
      </c>
    </row>
    <row r="343" spans="1:14" x14ac:dyDescent="0.3">
      <c r="A343" s="1">
        <v>3</v>
      </c>
      <c r="B343" t="s">
        <v>2358</v>
      </c>
      <c r="C343" t="s">
        <v>2359</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2360</v>
      </c>
      <c r="C344" t="s">
        <v>2361</v>
      </c>
      <c r="I344" t="str">
        <f t="shared" si="33"/>
        <v>N/A</v>
      </c>
      <c r="J344" t="str">
        <f t="shared" si="34"/>
        <v>Access National</v>
      </c>
      <c r="K344">
        <f t="shared" si="35"/>
        <v>0</v>
      </c>
      <c r="L344">
        <f t="shared" si="36"/>
        <v>0</v>
      </c>
      <c r="M344">
        <f t="shared" si="37"/>
        <v>0</v>
      </c>
      <c r="N344">
        <f t="shared" si="38"/>
        <v>0</v>
      </c>
    </row>
    <row r="345" spans="1:14" x14ac:dyDescent="0.3">
      <c r="A345" s="1">
        <v>5</v>
      </c>
      <c r="B345" t="s">
        <v>2362</v>
      </c>
      <c r="C345" t="s">
        <v>2363</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123</v>
      </c>
      <c r="C348" t="s">
        <v>12251</v>
      </c>
      <c r="I348" t="str">
        <f t="shared" si="33"/>
        <v>N/A</v>
      </c>
      <c r="J348">
        <f t="shared" si="34"/>
        <v>868290000</v>
      </c>
      <c r="K348">
        <f t="shared" si="35"/>
        <v>0</v>
      </c>
      <c r="L348">
        <f t="shared" si="36"/>
        <v>0</v>
      </c>
      <c r="M348">
        <f t="shared" si="37"/>
        <v>0</v>
      </c>
      <c r="N348">
        <f t="shared" si="38"/>
        <v>0</v>
      </c>
    </row>
    <row r="349" spans="1:14" x14ac:dyDescent="0.3">
      <c r="A349" s="1">
        <v>1</v>
      </c>
      <c r="B349" t="s">
        <v>125</v>
      </c>
      <c r="I349" t="str">
        <f t="shared" si="33"/>
        <v>N/A</v>
      </c>
      <c r="J349">
        <f t="shared" si="34"/>
        <v>0</v>
      </c>
      <c r="K349">
        <f t="shared" si="35"/>
        <v>0</v>
      </c>
      <c r="L349">
        <f t="shared" si="36"/>
        <v>0</v>
      </c>
      <c r="M349">
        <f t="shared" si="37"/>
        <v>0</v>
      </c>
      <c r="N349">
        <f t="shared" si="38"/>
        <v>0</v>
      </c>
    </row>
    <row r="350" spans="1:14" x14ac:dyDescent="0.3">
      <c r="A350" s="1">
        <v>2</v>
      </c>
      <c r="B350" t="s">
        <v>126</v>
      </c>
      <c r="C350" t="s">
        <v>12252</v>
      </c>
      <c r="I350" t="str">
        <f t="shared" si="33"/>
        <v>N/A</v>
      </c>
      <c r="J350" t="str">
        <f t="shared" si="34"/>
        <v>457.35</v>
      </c>
      <c r="K350">
        <f t="shared" si="35"/>
        <v>0</v>
      </c>
      <c r="L350">
        <f t="shared" si="36"/>
        <v>0</v>
      </c>
      <c r="M350">
        <f t="shared" si="37"/>
        <v>0</v>
      </c>
      <c r="N350">
        <f t="shared" si="38"/>
        <v>0</v>
      </c>
    </row>
    <row r="351" spans="1:14" x14ac:dyDescent="0.3">
      <c r="A351" s="1">
        <v>3</v>
      </c>
      <c r="B351" t="s">
        <v>128</v>
      </c>
      <c r="C351" t="s">
        <v>12253</v>
      </c>
      <c r="I351" t="str">
        <f t="shared" si="33"/>
        <v>N/A</v>
      </c>
      <c r="J351" t="str">
        <f t="shared" si="34"/>
        <v>12.75</v>
      </c>
      <c r="K351">
        <f t="shared" si="35"/>
        <v>0</v>
      </c>
      <c r="L351">
        <f t="shared" si="36"/>
        <v>0</v>
      </c>
      <c r="M351">
        <f t="shared" si="37"/>
        <v>0</v>
      </c>
      <c r="N351">
        <f t="shared" si="38"/>
        <v>0</v>
      </c>
    </row>
    <row r="352" spans="1:14" x14ac:dyDescent="0.3">
      <c r="A352" s="1">
        <v>4</v>
      </c>
      <c r="B352" t="s">
        <v>130</v>
      </c>
      <c r="C352" t="s">
        <v>3068</v>
      </c>
      <c r="I352" t="str">
        <f t="shared" si="33"/>
        <v>N/A</v>
      </c>
      <c r="J352" t="str">
        <f t="shared" si="34"/>
        <v>0.79</v>
      </c>
      <c r="K352">
        <f t="shared" si="35"/>
        <v>0</v>
      </c>
      <c r="L352">
        <f t="shared" si="36"/>
        <v>0</v>
      </c>
      <c r="M352">
        <f t="shared" si="37"/>
        <v>0</v>
      </c>
      <c r="N352">
        <f t="shared" si="38"/>
        <v>0</v>
      </c>
    </row>
    <row r="353" spans="1:14" x14ac:dyDescent="0.3">
      <c r="A353" s="1">
        <v>5</v>
      </c>
      <c r="B353" t="s">
        <v>132</v>
      </c>
      <c r="C353" t="s">
        <v>12254</v>
      </c>
      <c r="I353" t="str">
        <f t="shared" si="33"/>
        <v>N/A</v>
      </c>
      <c r="J353" t="str">
        <f t="shared" si="34"/>
        <v>4.78</v>
      </c>
      <c r="K353">
        <f t="shared" si="35"/>
        <v>0</v>
      </c>
      <c r="L353">
        <f t="shared" si="36"/>
        <v>0</v>
      </c>
      <c r="M353">
        <f t="shared" si="37"/>
        <v>0</v>
      </c>
      <c r="N353">
        <f t="shared" si="38"/>
        <v>0</v>
      </c>
    </row>
    <row r="354" spans="1:14" x14ac:dyDescent="0.3">
      <c r="A354" s="1">
        <v>6</v>
      </c>
      <c r="B354" t="s">
        <v>134</v>
      </c>
      <c r="C354" t="s">
        <v>3562</v>
      </c>
      <c r="I354" t="str">
        <f t="shared" si="33"/>
        <v>N/A</v>
      </c>
      <c r="J354" t="str">
        <f t="shared" si="34"/>
        <v>0.88</v>
      </c>
      <c r="K354">
        <f t="shared" si="35"/>
        <v>0</v>
      </c>
      <c r="L354">
        <f t="shared" si="36"/>
        <v>0</v>
      </c>
      <c r="M354">
        <f t="shared" si="37"/>
        <v>0</v>
      </c>
      <c r="N354">
        <f t="shared" si="38"/>
        <v>0</v>
      </c>
    </row>
    <row r="355" spans="1:14" x14ac:dyDescent="0.3">
      <c r="A355" s="1">
        <v>7</v>
      </c>
      <c r="B355" t="s">
        <v>136</v>
      </c>
      <c r="I355" t="str">
        <f t="shared" si="33"/>
        <v>N/A</v>
      </c>
      <c r="J355">
        <f t="shared" si="34"/>
        <v>0</v>
      </c>
      <c r="K355">
        <f t="shared" si="35"/>
        <v>0</v>
      </c>
      <c r="L355">
        <f t="shared" si="36"/>
        <v>0</v>
      </c>
      <c r="M355">
        <f t="shared" si="37"/>
        <v>0</v>
      </c>
      <c r="N355">
        <f t="shared" si="38"/>
        <v>0</v>
      </c>
    </row>
    <row r="356" spans="1:14" x14ac:dyDescent="0.3">
      <c r="A356" s="1">
        <v>8</v>
      </c>
      <c r="B356" t="s">
        <v>137</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123</v>
      </c>
      <c r="C359" t="s">
        <v>12255</v>
      </c>
      <c r="I359" t="str">
        <f t="shared" si="33"/>
        <v>N/A</v>
      </c>
      <c r="J359">
        <f t="shared" si="34"/>
        <v>168690000</v>
      </c>
      <c r="K359">
        <f t="shared" si="35"/>
        <v>0</v>
      </c>
      <c r="L359">
        <f t="shared" si="36"/>
        <v>0</v>
      </c>
      <c r="M359">
        <f t="shared" si="37"/>
        <v>0</v>
      </c>
      <c r="N359">
        <f t="shared" si="38"/>
        <v>0</v>
      </c>
    </row>
    <row r="360" spans="1:14" x14ac:dyDescent="0.3">
      <c r="A360" s="1">
        <v>1</v>
      </c>
      <c r="B360" t="s">
        <v>125</v>
      </c>
      <c r="I360" t="str">
        <f t="shared" si="33"/>
        <v>N/A</v>
      </c>
      <c r="J360">
        <f t="shared" si="34"/>
        <v>0</v>
      </c>
      <c r="K360">
        <f t="shared" si="35"/>
        <v>0</v>
      </c>
      <c r="L360">
        <f t="shared" si="36"/>
        <v>0</v>
      </c>
      <c r="M360">
        <f t="shared" si="37"/>
        <v>0</v>
      </c>
      <c r="N360">
        <f t="shared" si="38"/>
        <v>0</v>
      </c>
    </row>
    <row r="361" spans="1:14" x14ac:dyDescent="0.3">
      <c r="A361" s="1">
        <v>2</v>
      </c>
      <c r="B361" t="s">
        <v>126</v>
      </c>
      <c r="C361" t="s">
        <v>12256</v>
      </c>
      <c r="I361" t="str">
        <f t="shared" si="33"/>
        <v>N/A</v>
      </c>
      <c r="J361" t="str">
        <f t="shared" si="34"/>
        <v>15.54</v>
      </c>
      <c r="K361">
        <f t="shared" si="35"/>
        <v>0</v>
      </c>
      <c r="L361">
        <f t="shared" si="36"/>
        <v>0</v>
      </c>
      <c r="M361">
        <f t="shared" si="37"/>
        <v>0</v>
      </c>
      <c r="N361">
        <f t="shared" si="38"/>
        <v>0</v>
      </c>
    </row>
    <row r="362" spans="1:14" x14ac:dyDescent="0.3">
      <c r="A362" s="1">
        <v>3</v>
      </c>
      <c r="B362" t="s">
        <v>128</v>
      </c>
      <c r="C362" t="s">
        <v>12257</v>
      </c>
      <c r="I362" t="str">
        <f t="shared" si="33"/>
        <v>N/A</v>
      </c>
      <c r="J362" t="str">
        <f t="shared" si="34"/>
        <v>12.89</v>
      </c>
      <c r="K362">
        <f t="shared" si="35"/>
        <v>0</v>
      </c>
      <c r="L362">
        <f t="shared" si="36"/>
        <v>0</v>
      </c>
      <c r="M362">
        <f t="shared" si="37"/>
        <v>0</v>
      </c>
      <c r="N362">
        <f t="shared" si="38"/>
        <v>0</v>
      </c>
    </row>
    <row r="363" spans="1:14" x14ac:dyDescent="0.3">
      <c r="A363" s="1">
        <v>4</v>
      </c>
      <c r="B363" t="s">
        <v>130</v>
      </c>
      <c r="I363" t="str">
        <f t="shared" si="33"/>
        <v>N/A</v>
      </c>
      <c r="J363">
        <f t="shared" si="34"/>
        <v>0</v>
      </c>
      <c r="K363">
        <f t="shared" si="35"/>
        <v>0</v>
      </c>
      <c r="L363">
        <f t="shared" si="36"/>
        <v>0</v>
      </c>
      <c r="M363">
        <f t="shared" si="37"/>
        <v>0</v>
      </c>
      <c r="N363">
        <f t="shared" si="38"/>
        <v>0</v>
      </c>
    </row>
    <row r="364" spans="1:14" x14ac:dyDescent="0.3">
      <c r="A364" s="1">
        <v>5</v>
      </c>
      <c r="B364" t="s">
        <v>132</v>
      </c>
      <c r="C364" t="s">
        <v>3779</v>
      </c>
      <c r="I364" t="str">
        <f t="shared" si="33"/>
        <v>N/A</v>
      </c>
      <c r="J364" t="str">
        <f t="shared" si="34"/>
        <v>3.89</v>
      </c>
      <c r="K364">
        <f t="shared" si="35"/>
        <v>0</v>
      </c>
      <c r="L364">
        <f t="shared" si="36"/>
        <v>0</v>
      </c>
      <c r="M364">
        <f t="shared" si="37"/>
        <v>0</v>
      </c>
      <c r="N364">
        <f t="shared" si="38"/>
        <v>0</v>
      </c>
    </row>
    <row r="365" spans="1:14" x14ac:dyDescent="0.3">
      <c r="A365" s="1">
        <v>6</v>
      </c>
      <c r="B365" t="s">
        <v>134</v>
      </c>
      <c r="C365" t="s">
        <v>9512</v>
      </c>
      <c r="I365" t="str">
        <f t="shared" si="33"/>
        <v>N/A</v>
      </c>
      <c r="J365" t="str">
        <f t="shared" si="34"/>
        <v>1.33</v>
      </c>
      <c r="K365">
        <f t="shared" si="35"/>
        <v>0</v>
      </c>
      <c r="L365">
        <f t="shared" si="36"/>
        <v>0</v>
      </c>
      <c r="M365">
        <f t="shared" si="37"/>
        <v>0</v>
      </c>
      <c r="N365">
        <f t="shared" si="38"/>
        <v>0</v>
      </c>
    </row>
    <row r="366" spans="1:14" x14ac:dyDescent="0.3">
      <c r="A366" s="1">
        <v>7</v>
      </c>
      <c r="B366" t="s">
        <v>136</v>
      </c>
      <c r="I366" t="str">
        <f t="shared" si="33"/>
        <v>N/A</v>
      </c>
      <c r="J366">
        <f t="shared" si="34"/>
        <v>0</v>
      </c>
      <c r="K366">
        <f t="shared" si="35"/>
        <v>0</v>
      </c>
      <c r="L366">
        <f t="shared" si="36"/>
        <v>0</v>
      </c>
      <c r="M366">
        <f t="shared" si="37"/>
        <v>0</v>
      </c>
      <c r="N366">
        <f t="shared" si="38"/>
        <v>0</v>
      </c>
    </row>
    <row r="367" spans="1:14" x14ac:dyDescent="0.3">
      <c r="A367" s="1">
        <v>8</v>
      </c>
      <c r="B367" t="s">
        <v>137</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123</v>
      </c>
      <c r="C370" t="s">
        <v>2368</v>
      </c>
      <c r="I370" t="str">
        <f t="shared" si="33"/>
        <v>N/A</v>
      </c>
      <c r="J370">
        <f t="shared" si="34"/>
        <v>316180000</v>
      </c>
      <c r="K370">
        <f t="shared" si="35"/>
        <v>0</v>
      </c>
      <c r="L370">
        <f t="shared" si="36"/>
        <v>0</v>
      </c>
      <c r="M370">
        <f t="shared" si="37"/>
        <v>0</v>
      </c>
      <c r="N370">
        <f t="shared" si="38"/>
        <v>0</v>
      </c>
    </row>
    <row r="371" spans="1:14" x14ac:dyDescent="0.3">
      <c r="A371" s="1">
        <v>1</v>
      </c>
      <c r="B371" t="s">
        <v>125</v>
      </c>
      <c r="I371" t="str">
        <f t="shared" si="33"/>
        <v>N/A</v>
      </c>
      <c r="J371">
        <f t="shared" si="34"/>
        <v>0</v>
      </c>
      <c r="K371">
        <f t="shared" si="35"/>
        <v>0</v>
      </c>
      <c r="L371">
        <f t="shared" si="36"/>
        <v>0</v>
      </c>
      <c r="M371">
        <f t="shared" si="37"/>
        <v>0</v>
      </c>
      <c r="N371">
        <f t="shared" si="38"/>
        <v>0</v>
      </c>
    </row>
    <row r="372" spans="1:14" x14ac:dyDescent="0.3">
      <c r="A372" s="1">
        <v>2</v>
      </c>
      <c r="B372" t="s">
        <v>126</v>
      </c>
      <c r="C372" t="s">
        <v>2369</v>
      </c>
      <c r="I372" t="str">
        <f t="shared" si="33"/>
        <v>N/A</v>
      </c>
      <c r="J372" t="str">
        <f t="shared" si="34"/>
        <v>19.47</v>
      </c>
      <c r="K372">
        <f t="shared" si="35"/>
        <v>0</v>
      </c>
      <c r="L372">
        <f t="shared" si="36"/>
        <v>0</v>
      </c>
      <c r="M372">
        <f t="shared" si="37"/>
        <v>0</v>
      </c>
      <c r="N372">
        <f t="shared" si="38"/>
        <v>0</v>
      </c>
    </row>
    <row r="373" spans="1:14" x14ac:dyDescent="0.3">
      <c r="A373" s="1">
        <v>3</v>
      </c>
      <c r="B373" t="s">
        <v>128</v>
      </c>
      <c r="C373" t="s">
        <v>2370</v>
      </c>
      <c r="I373" t="str">
        <f t="shared" si="33"/>
        <v>N/A</v>
      </c>
      <c r="J373" t="str">
        <f t="shared" si="34"/>
        <v>15.51</v>
      </c>
      <c r="K373">
        <f t="shared" si="35"/>
        <v>0</v>
      </c>
      <c r="L373">
        <f t="shared" si="36"/>
        <v>0</v>
      </c>
      <c r="M373">
        <f t="shared" si="37"/>
        <v>0</v>
      </c>
      <c r="N373">
        <f t="shared" si="38"/>
        <v>0</v>
      </c>
    </row>
    <row r="374" spans="1:14" x14ac:dyDescent="0.3">
      <c r="A374" s="1">
        <v>4</v>
      </c>
      <c r="B374" t="s">
        <v>130</v>
      </c>
      <c r="C374" t="s">
        <v>2371</v>
      </c>
      <c r="I374" t="str">
        <f t="shared" si="33"/>
        <v>N/A</v>
      </c>
      <c r="J374" t="str">
        <f t="shared" si="34"/>
        <v>4.52</v>
      </c>
      <c r="K374">
        <f t="shared" si="35"/>
        <v>0</v>
      </c>
      <c r="L374">
        <f t="shared" si="36"/>
        <v>0</v>
      </c>
      <c r="M374">
        <f t="shared" si="37"/>
        <v>0</v>
      </c>
      <c r="N374">
        <f t="shared" si="38"/>
        <v>0</v>
      </c>
    </row>
    <row r="375" spans="1:14" x14ac:dyDescent="0.3">
      <c r="A375" s="1">
        <v>5</v>
      </c>
      <c r="B375" t="s">
        <v>132</v>
      </c>
      <c r="C375" t="s">
        <v>2372</v>
      </c>
      <c r="I375" t="str">
        <f t="shared" si="33"/>
        <v>N/A</v>
      </c>
      <c r="J375" t="str">
        <f t="shared" si="34"/>
        <v>4.99</v>
      </c>
      <c r="K375">
        <f t="shared" si="35"/>
        <v>0</v>
      </c>
      <c r="L375">
        <f t="shared" si="36"/>
        <v>0</v>
      </c>
      <c r="M375">
        <f t="shared" si="37"/>
        <v>0</v>
      </c>
      <c r="N375">
        <f t="shared" si="38"/>
        <v>0</v>
      </c>
    </row>
    <row r="376" spans="1:14" x14ac:dyDescent="0.3">
      <c r="A376" s="1">
        <v>6</v>
      </c>
      <c r="B376" t="s">
        <v>134</v>
      </c>
      <c r="C376" t="s">
        <v>2373</v>
      </c>
      <c r="I376" t="str">
        <f t="shared" si="33"/>
        <v>N/A</v>
      </c>
      <c r="J376" t="str">
        <f t="shared" si="34"/>
        <v>1.55</v>
      </c>
      <c r="K376">
        <f t="shared" si="35"/>
        <v>0</v>
      </c>
      <c r="L376">
        <f t="shared" si="36"/>
        <v>0</v>
      </c>
      <c r="M376">
        <f t="shared" si="37"/>
        <v>0</v>
      </c>
      <c r="N376">
        <f t="shared" si="38"/>
        <v>0</v>
      </c>
    </row>
    <row r="377" spans="1:14" x14ac:dyDescent="0.3">
      <c r="A377" s="1">
        <v>7</v>
      </c>
      <c r="B377" t="s">
        <v>136</v>
      </c>
      <c r="I377" t="str">
        <f t="shared" si="33"/>
        <v>N/A</v>
      </c>
      <c r="J377">
        <f t="shared" si="34"/>
        <v>0</v>
      </c>
      <c r="K377">
        <f t="shared" si="35"/>
        <v>0</v>
      </c>
      <c r="L377">
        <f t="shared" si="36"/>
        <v>0</v>
      </c>
      <c r="M377">
        <f t="shared" si="37"/>
        <v>0</v>
      </c>
      <c r="N377">
        <f t="shared" si="38"/>
        <v>0</v>
      </c>
    </row>
    <row r="378" spans="1:14" x14ac:dyDescent="0.3">
      <c r="A378" s="1">
        <v>8</v>
      </c>
      <c r="B378" t="s">
        <v>137</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123</v>
      </c>
      <c r="C381" t="s">
        <v>2374</v>
      </c>
      <c r="I381" t="str">
        <f t="shared" si="39"/>
        <v>N/A</v>
      </c>
      <c r="J381">
        <f t="shared" si="40"/>
        <v>90150000</v>
      </c>
      <c r="K381">
        <f t="shared" si="41"/>
        <v>0</v>
      </c>
      <c r="L381">
        <f t="shared" si="42"/>
        <v>0</v>
      </c>
      <c r="M381">
        <f t="shared" si="43"/>
        <v>0</v>
      </c>
      <c r="N381">
        <f t="shared" si="44"/>
        <v>0</v>
      </c>
    </row>
    <row r="382" spans="1:14" x14ac:dyDescent="0.3">
      <c r="A382" s="1">
        <v>1</v>
      </c>
      <c r="B382" t="s">
        <v>125</v>
      </c>
      <c r="I382" t="str">
        <f t="shared" si="39"/>
        <v>N/A</v>
      </c>
      <c r="J382">
        <f t="shared" si="40"/>
        <v>0</v>
      </c>
      <c r="K382">
        <f t="shared" si="41"/>
        <v>0</v>
      </c>
      <c r="L382">
        <f t="shared" si="42"/>
        <v>0</v>
      </c>
      <c r="M382">
        <f t="shared" si="43"/>
        <v>0</v>
      </c>
      <c r="N382">
        <f t="shared" si="44"/>
        <v>0</v>
      </c>
    </row>
    <row r="383" spans="1:14" x14ac:dyDescent="0.3">
      <c r="A383" s="1">
        <v>2</v>
      </c>
      <c r="B383" t="s">
        <v>126</v>
      </c>
      <c r="C383" t="s">
        <v>2375</v>
      </c>
      <c r="I383" t="str">
        <f t="shared" si="39"/>
        <v>N/A</v>
      </c>
      <c r="J383" t="str">
        <f t="shared" si="40"/>
        <v>14.95</v>
      </c>
      <c r="K383">
        <f t="shared" si="41"/>
        <v>0</v>
      </c>
      <c r="L383">
        <f t="shared" si="42"/>
        <v>0</v>
      </c>
      <c r="M383">
        <f t="shared" si="43"/>
        <v>0</v>
      </c>
      <c r="N383">
        <f t="shared" si="44"/>
        <v>0</v>
      </c>
    </row>
    <row r="384" spans="1:14" x14ac:dyDescent="0.3">
      <c r="A384" s="1">
        <v>3</v>
      </c>
      <c r="B384" t="s">
        <v>128</v>
      </c>
      <c r="C384" t="s">
        <v>2376</v>
      </c>
      <c r="I384" t="str">
        <f t="shared" si="39"/>
        <v>N/A</v>
      </c>
      <c r="J384" t="str">
        <f t="shared" si="40"/>
        <v>16.03</v>
      </c>
      <c r="K384">
        <f t="shared" si="41"/>
        <v>0</v>
      </c>
      <c r="L384">
        <f t="shared" si="42"/>
        <v>0</v>
      </c>
      <c r="M384">
        <f t="shared" si="43"/>
        <v>0</v>
      </c>
      <c r="N384">
        <f t="shared" si="44"/>
        <v>0</v>
      </c>
    </row>
    <row r="385" spans="1:14" x14ac:dyDescent="0.3">
      <c r="A385" s="1">
        <v>4</v>
      </c>
      <c r="B385" t="s">
        <v>130</v>
      </c>
      <c r="C385" t="s">
        <v>2377</v>
      </c>
      <c r="I385" t="str">
        <f t="shared" si="39"/>
        <v>N/A</v>
      </c>
      <c r="J385" t="str">
        <f t="shared" si="40"/>
        <v>1.18</v>
      </c>
      <c r="K385">
        <f t="shared" si="41"/>
        <v>0</v>
      </c>
      <c r="L385">
        <f t="shared" si="42"/>
        <v>0</v>
      </c>
      <c r="M385">
        <f t="shared" si="43"/>
        <v>0</v>
      </c>
      <c r="N385">
        <f t="shared" si="44"/>
        <v>0</v>
      </c>
    </row>
    <row r="386" spans="1:14" x14ac:dyDescent="0.3">
      <c r="A386" s="1">
        <v>5</v>
      </c>
      <c r="B386" t="s">
        <v>132</v>
      </c>
      <c r="C386" t="s">
        <v>2378</v>
      </c>
      <c r="I386" t="str">
        <f t="shared" si="39"/>
        <v>N/A</v>
      </c>
      <c r="J386" t="str">
        <f t="shared" si="40"/>
        <v>3.91</v>
      </c>
      <c r="K386">
        <f t="shared" si="41"/>
        <v>0</v>
      </c>
      <c r="L386">
        <f t="shared" si="42"/>
        <v>0</v>
      </c>
      <c r="M386">
        <f t="shared" si="43"/>
        <v>0</v>
      </c>
      <c r="N386">
        <f t="shared" si="44"/>
        <v>0</v>
      </c>
    </row>
    <row r="387" spans="1:14" x14ac:dyDescent="0.3">
      <c r="A387" s="1">
        <v>6</v>
      </c>
      <c r="B387" t="s">
        <v>134</v>
      </c>
      <c r="C387" t="s">
        <v>2379</v>
      </c>
      <c r="I387" t="str">
        <f t="shared" si="39"/>
        <v>N/A</v>
      </c>
      <c r="J387" t="str">
        <f t="shared" si="40"/>
        <v>1.08</v>
      </c>
      <c r="K387">
        <f t="shared" si="41"/>
        <v>0</v>
      </c>
      <c r="L387">
        <f t="shared" si="42"/>
        <v>0</v>
      </c>
      <c r="M387">
        <f t="shared" si="43"/>
        <v>0</v>
      </c>
      <c r="N387">
        <f t="shared" si="44"/>
        <v>0</v>
      </c>
    </row>
    <row r="388" spans="1:14" x14ac:dyDescent="0.3">
      <c r="A388" s="1">
        <v>7</v>
      </c>
      <c r="B388" t="s">
        <v>136</v>
      </c>
      <c r="I388" t="str">
        <f t="shared" si="39"/>
        <v>N/A</v>
      </c>
      <c r="J388">
        <f t="shared" si="40"/>
        <v>0</v>
      </c>
      <c r="K388">
        <f t="shared" si="41"/>
        <v>0</v>
      </c>
      <c r="L388">
        <f t="shared" si="42"/>
        <v>0</v>
      </c>
      <c r="M388">
        <f t="shared" si="43"/>
        <v>0</v>
      </c>
      <c r="N388">
        <f t="shared" si="44"/>
        <v>0</v>
      </c>
    </row>
    <row r="389" spans="1:14" x14ac:dyDescent="0.3">
      <c r="A389" s="1">
        <v>8</v>
      </c>
      <c r="B389" t="s">
        <v>137</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500" spans="3:3" x14ac:dyDescent="0.3">
      <c r="C500" t="s">
        <v>3565</v>
      </c>
    </row>
    <row r="501" spans="3:3" x14ac:dyDescent="0.3">
      <c r="C501" t="s">
        <v>3566</v>
      </c>
    </row>
    <row r="502" spans="3:3" x14ac:dyDescent="0.3">
      <c r="C502" t="s">
        <v>3567</v>
      </c>
    </row>
    <row r="503" spans="3:3" x14ac:dyDescent="0.3">
      <c r="C503" t="s">
        <v>3568</v>
      </c>
    </row>
    <row r="504" spans="3:3" x14ac:dyDescent="0.3">
      <c r="C504" t="s">
        <v>755</v>
      </c>
    </row>
    <row r="505" spans="3:3" x14ac:dyDescent="0.3">
      <c r="C505" t="s">
        <v>3569</v>
      </c>
    </row>
    <row r="506" spans="3:3" x14ac:dyDescent="0.3">
      <c r="C506" t="s">
        <v>749</v>
      </c>
    </row>
    <row r="507" spans="3:3" x14ac:dyDescent="0.3">
      <c r="C507" t="s">
        <v>753</v>
      </c>
    </row>
    <row r="508" spans="3:3" x14ac:dyDescent="0.3">
      <c r="C508" t="s">
        <v>3570</v>
      </c>
    </row>
    <row r="509" spans="3:3" x14ac:dyDescent="0.3">
      <c r="C509" t="s">
        <v>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Output Text</vt:lpstr>
      <vt:lpstr>ADC</vt:lpstr>
      <vt:lpstr>ASPS</vt:lpstr>
      <vt:lpstr>ACC</vt:lpstr>
      <vt:lpstr>ASCL.L</vt:lpstr>
      <vt:lpstr>AUBN</vt:lpstr>
      <vt:lpstr>BOH</vt:lpstr>
      <vt:lpstr>BMRC</vt:lpstr>
      <vt:lpstr>CFFI</vt:lpstr>
      <vt:lpstr>CDNS</vt:lpstr>
      <vt:lpstr>CAC</vt:lpstr>
      <vt:lpstr>CIZN</vt:lpstr>
      <vt:lpstr>CHCO</vt:lpstr>
      <vt:lpstr>CLB</vt:lpstr>
      <vt:lpstr>CR</vt:lpstr>
      <vt:lpstr>DMRC</vt:lpstr>
      <vt:lpstr>EFSC</vt:lpstr>
      <vt:lpstr>EQC</vt:lpstr>
      <vt:lpstr>FMCB</vt:lpstr>
      <vt:lpstr>FBNC</vt:lpstr>
      <vt:lpstr>FBMS</vt:lpstr>
      <vt:lpstr>FCBC</vt:lpstr>
      <vt:lpstr>THFF</vt:lpstr>
      <vt:lpstr>FRCL.L</vt:lpstr>
      <vt:lpstr>FSB</vt:lpstr>
      <vt:lpstr>FRAF</vt:lpstr>
      <vt:lpstr>GABC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2017-07-21T17:26:20Z</dcterms:created>
  <dcterms:modified xsi:type="dcterms:W3CDTF">2017-07-21T23:07:41Z</dcterms:modified>
</cp:coreProperties>
</file>